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230F8A8-41F1-4504-91DE-5C2B2CAC5F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3" i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<sst xmlns="http://schemas.openxmlformats.org/spreadsheetml/2006/main" count="57" uniqueCount="50">
  <si>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</si>
  <si>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</si>
  <si>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</si>
  <si>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</si>
  <si>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</si>
  <si>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</si>
  <si>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</si>
  <si>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</si>
  <si>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</si>
  <si>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</si>
  <si>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</si>
  <si>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</si>
  <si>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</si>
  <si>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</si>
  <si>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</si>
  <si>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</si>
  <si>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</si>
  <si>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</si>
  <si>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</si>
  <si>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</si>
  <si>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</si>
  <si>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</si>
  <si>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</si>
  <si>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</si>
  <si>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</si>
  <si>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</si>
  <si>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</si>
  <si>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</si>
  <si>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</si>
  <si>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</si>
  <si>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</si>
  <si>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</si>
  <si>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</si>
  <si>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</si>
  <si>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</si>
  <si>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</si>
  <si>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</si>
  <si>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</si>
  <si>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</si>
  <si>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</si>
  <si>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</si>
  <si>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</si>
  <si>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</si>
  <si>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</si>
  <si>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</si>
  <si>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 / EB</t>
  </si>
  <si>
    <t>VSX</t>
  </si>
  <si>
    <t>JBAV, 76</t>
  </si>
  <si>
    <t>I</t>
  </si>
  <si>
    <t>NSVS 8279593 Lyr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</si>
</sst>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43" fontId="19" fillId="0" borderId="0" xfId="8" applyFont="1" applyBorder="1" applyAlignment="1">
      <alignment vertical="center" wrapText="1"/>
    </xf>
    <xf numFmtId="166" fontId="19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8279593 Lyr</a:t>
            </a:r>
            <a:r>
              <a:rPr lang="en-AU" sz="1200" b="1" i="0" u="none" strike="noStrike" baseline="0"/>
              <a:t>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0.17295771999488352</c:v>
                </c:pt>
                <c:pt idx="2">
                  <c:v>0.18175047999829985</c:v>
                </c:pt>
                <c:pt idx="3">
                  <c:v>-0.16873459000635194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4.286088444876282E-3</c:v>
                </c:pt>
                <c:pt idx="1">
                  <c:v>6.0171939486063933E-2</c:v>
                </c:pt>
                <c:pt idx="2">
                  <c:v>6.0257154255792179E-2</c:v>
                </c:pt>
                <c:pt idx="3">
                  <c:v>6.1258427800099047E-2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22298</c:v>
                </c:pt>
                <c:pt idx="2">
                  <c:v>22332</c:v>
                </c:pt>
                <c:pt idx="3">
                  <c:v>22731.5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49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x14ac:dyDescent="0.2"/>
    <row r="4" spans="1:15" s="14" customFormat="1" ht="12.95" customHeight="1" x14ac:dyDescent="0.2">
      <c r="A4" s="18" t="s">
        <v>0</v>
      </c>
      <c r="C4" s="17" t="s">
        <v>37</v>
      </c>
      <c r="D4" s="17" t="s">
        <v>37</v>
      </c>
    </row>
    <row r="5" spans="1:15" s="14" customFormat="1" ht="12.95" customHeight="1" x14ac:dyDescent="0.2">
      <c r="A5" s="19" t="s">
        <v>28</v>
      </c>
      <c r="C5" s="20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21">
        <v>40420.882100000003</v>
      </c>
      <c r="D7" s="22" t="s">
        <v>46</v>
      </c>
    </row>
    <row r="8" spans="1:15" s="14" customFormat="1" ht="12.95" customHeight="1" x14ac:dyDescent="0.2">
      <c r="A8" s="14" t="s">
        <v>3</v>
      </c>
      <c r="C8" s="21">
        <v>0.84951785999999996</v>
      </c>
      <c r="D8" s="22" t="s">
        <v>46</v>
      </c>
    </row>
    <row r="9" spans="1:15" s="14" customFormat="1" ht="12.95" customHeight="1" x14ac:dyDescent="0.2">
      <c r="A9" s="23" t="s">
        <v>32</v>
      </c>
      <c r="B9" s="24">
        <v>21</v>
      </c>
      <c r="C9" s="25"/>
      <c r="D9" s="26"/>
    </row>
    <row r="10" spans="1:15" s="14" customFormat="1" ht="12.95" customHeight="1" thickBot="1" x14ac:dyDescent="0.25">
      <c r="C10" s="27" t="s">
        <v>19</v>
      </c>
      <c r="D10" s="27" t="s">
        <v>20</v>
      </c>
    </row>
    <row r="11" spans="1:15" s="14" customFormat="1" ht="12.95" customHeight="1" x14ac:dyDescent="0.2">
      <c r="A11" s="14" t="s">
        <v>15</v>
      </c>
      <c r="C11" s="26">
        <f ca="1">INTERCEPT(INDIRECT($G$11):G992,INDIRECT($F$11):F992)</f>
        <v>4.286088444876282E-3</v>
      </c>
      <c r="D11" s="17"/>
      <c r="F11" s="14" t="str">
        <f>"F"&amp;B9</f>
        <v>F21</v>
      </c>
      <c r="G11" s="14" t="str">
        <f>"G"&amp;B9</f>
        <v>G21</v>
      </c>
    </row>
    <row r="12" spans="1:15" s="14" customFormat="1" ht="12.95" customHeight="1" x14ac:dyDescent="0.2">
      <c r="A12" s="14" t="s">
        <v>16</v>
      </c>
      <c r="C12" s="26">
        <f ca="1">SLOPE(INDIRECT($G$11):G992,INDIRECT($F$11):F992)</f>
        <v>2.5063167567130529E-6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28" t="s">
        <v>34</v>
      </c>
      <c r="F14" s="29">
        <v>1</v>
      </c>
    </row>
    <row r="15" spans="1:15" s="14" customFormat="1" ht="12.95" customHeight="1" x14ac:dyDescent="0.2">
      <c r="A15" s="30" t="s">
        <v>17</v>
      </c>
      <c r="C15" s="31">
        <f ca="1">(C7+C11)+(C8+C12)*INT(MAX(F21:F3533))</f>
        <v>59731.333832834644</v>
      </c>
      <c r="E15" s="28" t="s">
        <v>30</v>
      </c>
      <c r="F15" s="32">
        <f ca="1">NOW()+15018.5+$C$5/24</f>
        <v>60359.726845717589</v>
      </c>
    </row>
    <row r="16" spans="1:15" s="14" customFormat="1" ht="12.95" customHeight="1" x14ac:dyDescent="0.2">
      <c r="A16" s="18" t="s">
        <v>4</v>
      </c>
      <c r="C16" s="32">
        <f ca="1">+C8+C12</f>
        <v>0.84952036631675665</v>
      </c>
      <c r="E16" s="28" t="s">
        <v>35</v>
      </c>
      <c r="F16" s="33">
        <f ca="1">ROUND(2*(F15-$C$7)/$C$8,0)/2+F14</f>
        <v>23472</v>
      </c>
    </row>
    <row r="17" spans="1:21" s="14" customFormat="1" ht="12.95" customHeight="1" thickBot="1" x14ac:dyDescent="0.25">
      <c r="A17" s="28" t="s">
        <v>27</v>
      </c>
      <c r="C17" s="14">
        <f>COUNT(C21:C2191)</f>
        <v>4</v>
      </c>
      <c r="E17" s="28" t="s">
        <v>36</v>
      </c>
      <c r="F17" s="26">
        <f ca="1">ROUND(2*(F15-$C$15)/$C$16,0)/2+F14</f>
        <v>740.5</v>
      </c>
    </row>
    <row r="18" spans="1:21" s="14" customFormat="1" ht="12.95" customHeight="1" thickTop="1" thickBot="1" x14ac:dyDescent="0.25">
      <c r="A18" s="18" t="s">
        <v>5</v>
      </c>
      <c r="C18" s="34">
        <f ca="1">+C15</f>
        <v>59731.333832834644</v>
      </c>
      <c r="D18" s="35">
        <f ca="1">+C16</f>
        <v>0.84952036631675665</v>
      </c>
      <c r="E18" s="28" t="s">
        <v>31</v>
      </c>
      <c r="F18" s="36">
        <f ca="1">+$C$15+$C$16*F17-15018.5-$C$5/24</f>
        <v>45342.299497425534</v>
      </c>
    </row>
    <row r="19" spans="1:21" s="14" customFormat="1" ht="12.95" customHeight="1" thickTop="1" x14ac:dyDescent="0.2">
      <c r="F19" s="14" t="s">
        <v>43</v>
      </c>
    </row>
    <row r="20" spans="1:21" s="14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38</v>
      </c>
      <c r="I20" s="37" t="s">
        <v>39</v>
      </c>
      <c r="J20" s="37" t="s">
        <v>40</v>
      </c>
      <c r="K20" s="37" t="s">
        <v>41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U20" s="39" t="s">
        <v>33</v>
      </c>
    </row>
    <row r="21" spans="1:21" s="14" customFormat="1" ht="12.95" customHeight="1" x14ac:dyDescent="0.2">
      <c r="A21" s="14" t="str">
        <f>D7</f>
        <v>VSX</v>
      </c>
      <c r="C21" s="40">
        <f>C$7</f>
        <v>40420.882100000003</v>
      </c>
      <c r="D21" s="40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4.286088444876282E-3</v>
      </c>
      <c r="Q21" s="41">
        <f>+C21-15018.5</f>
        <v>25402.382100000003</v>
      </c>
    </row>
    <row r="22" spans="1:21" s="14" customFormat="1" ht="12.95" customHeight="1" x14ac:dyDescent="0.2">
      <c r="A22" s="12" t="s">
        <v>47</v>
      </c>
      <c r="B22" s="42" t="s">
        <v>48</v>
      </c>
      <c r="C22" s="13">
        <v>59363.604299999999</v>
      </c>
      <c r="D22" s="12">
        <v>3.5000000000000001E-3</v>
      </c>
      <c r="E22" s="14">
        <f t="shared" ref="E22:E24" si="0">+(C22-C$7)/C$8</f>
        <v>22298.203595154548</v>
      </c>
      <c r="F22" s="14">
        <f t="shared" ref="F22:F24" si="1">ROUND(2*E22,0)/2</f>
        <v>22298</v>
      </c>
      <c r="G22" s="14">
        <f t="shared" ref="G22:G24" si="2">+C22-(C$7+F22*C$8)</f>
        <v>0.17295771999488352</v>
      </c>
      <c r="K22" s="14">
        <f t="shared" ref="K22:K24" si="3">+G22</f>
        <v>0.17295771999488352</v>
      </c>
      <c r="O22" s="14">
        <f t="shared" ref="O22:O24" ca="1" si="4">+C$11+C$12*$F22</f>
        <v>6.0171939486063933E-2</v>
      </c>
      <c r="Q22" s="41">
        <f t="shared" ref="Q22:Q24" si="5">+C22-15018.5</f>
        <v>44345.104299999999</v>
      </c>
    </row>
    <row r="23" spans="1:21" s="14" customFormat="1" ht="12.95" customHeight="1" x14ac:dyDescent="0.2">
      <c r="A23" s="12" t="s">
        <v>47</v>
      </c>
      <c r="B23" s="42" t="s">
        <v>48</v>
      </c>
      <c r="C23" s="13">
        <v>59392.496700000003</v>
      </c>
      <c r="D23" s="12">
        <v>3.5000000000000001E-3</v>
      </c>
      <c r="E23" s="14">
        <f t="shared" si="0"/>
        <v>22332.213945449013</v>
      </c>
      <c r="F23" s="14">
        <f t="shared" si="1"/>
        <v>22332</v>
      </c>
      <c r="G23" s="14">
        <f t="shared" si="2"/>
        <v>0.18175047999829985</v>
      </c>
      <c r="K23" s="14">
        <f t="shared" si="3"/>
        <v>0.18175047999829985</v>
      </c>
      <c r="O23" s="14">
        <f t="shared" ca="1" si="4"/>
        <v>6.0257154255792179E-2</v>
      </c>
      <c r="Q23" s="41">
        <f t="shared" si="5"/>
        <v>44373.996700000003</v>
      </c>
    </row>
    <row r="24" spans="1:21" s="14" customFormat="1" ht="12.95" customHeight="1" x14ac:dyDescent="0.2">
      <c r="A24" s="12" t="s">
        <v>47</v>
      </c>
      <c r="B24" s="42" t="s">
        <v>48</v>
      </c>
      <c r="C24" s="13">
        <v>59731.528599999998</v>
      </c>
      <c r="D24" s="12">
        <v>3.5000000000000001E-3</v>
      </c>
      <c r="E24" s="14">
        <f t="shared" si="0"/>
        <v>22731.301376053467</v>
      </c>
      <c r="F24" s="14">
        <f t="shared" si="1"/>
        <v>22731.5</v>
      </c>
      <c r="G24" s="14">
        <f t="shared" si="2"/>
        <v>-0.16873459000635194</v>
      </c>
      <c r="K24" s="14">
        <f t="shared" si="3"/>
        <v>-0.16873459000635194</v>
      </c>
      <c r="O24" s="14">
        <f t="shared" ca="1" si="4"/>
        <v>6.1258427800099047E-2</v>
      </c>
      <c r="Q24" s="41">
        <f t="shared" si="5"/>
        <v>44713.028599999998</v>
      </c>
    </row>
    <row r="25" spans="1:21" s="14" customFormat="1" ht="12.95" customHeight="1" x14ac:dyDescent="0.2">
      <c r="C25" s="40"/>
      <c r="D25" s="40"/>
      <c r="Q25" s="41"/>
    </row>
    <row r="26" spans="1:21" s="14" customFormat="1" ht="12.95" customHeight="1" x14ac:dyDescent="0.2">
      <c r="C26" s="40"/>
      <c r="D26" s="40"/>
      <c r="Q26" s="41"/>
    </row>
    <row r="27" spans="1:21" s="14" customFormat="1" ht="12.95" customHeight="1" x14ac:dyDescent="0.2">
      <c r="C27" s="40"/>
      <c r="D27" s="40"/>
      <c r="Q27" s="41"/>
    </row>
    <row r="28" spans="1:21" s="14" customFormat="1" ht="12.95" customHeight="1" x14ac:dyDescent="0.2">
      <c r="C28" s="40"/>
      <c r="D28" s="40"/>
      <c r="Q28" s="41"/>
    </row>
    <row r="29" spans="1:21" s="14" customFormat="1" ht="12.95" customHeight="1" x14ac:dyDescent="0.2">
      <c r="C29" s="40"/>
      <c r="D29" s="40"/>
      <c r="Q29" s="41"/>
    </row>
    <row r="30" spans="1:21" s="14" customFormat="1" ht="12.95" customHeight="1" x14ac:dyDescent="0.2">
      <c r="C30" s="40"/>
      <c r="D30" s="40"/>
      <c r="Q30" s="41"/>
    </row>
    <row r="31" spans="1:21" s="14" customFormat="1" ht="12.95" customHeight="1" x14ac:dyDescent="0.2">
      <c r="C31" s="40"/>
      <c r="D31" s="40"/>
      <c r="Q31" s="41"/>
    </row>
    <row r="32" spans="1:21" s="14" customFormat="1" ht="12.95" customHeight="1" x14ac:dyDescent="0.2">
      <c r="C32" s="40"/>
      <c r="D32" s="40"/>
      <c r="Q32" s="41"/>
    </row>
    <row r="33" spans="3:17" s="14" customFormat="1" ht="12.95" customHeight="1" x14ac:dyDescent="0.2">
      <c r="C33" s="40"/>
      <c r="D33" s="40"/>
      <c r="Q33" s="41"/>
    </row>
    <row r="34" spans="3:17" s="14" customFormat="1" ht="12.95" customHeight="1" x14ac:dyDescent="0.2">
      <c r="C34" s="40"/>
      <c r="D34" s="40"/>
    </row>
    <row r="35" spans="3:17" s="14" customFormat="1" ht="12.95" customHeight="1" x14ac:dyDescent="0.2">
      <c r="C35" s="40"/>
      <c r="D35" s="40"/>
    </row>
    <row r="36" spans="3:17" s="14" customFormat="1" ht="12.95" customHeight="1" x14ac:dyDescent="0.2">
      <c r="C36" s="40"/>
      <c r="D36" s="40"/>
    </row>
    <row r="37" spans="3:17" s="14" customFormat="1" ht="12.95" customHeight="1" x14ac:dyDescent="0.2">
      <c r="C37" s="40"/>
      <c r="D37" s="40"/>
    </row>
    <row r="38" spans="3:17" s="14" customFormat="1" ht="12.95" customHeight="1" x14ac:dyDescent="0.2">
      <c r="C38" s="40"/>
      <c r="D38" s="40"/>
    </row>
    <row r="39" spans="3:17" s="14" customFormat="1" ht="12.95" customHeight="1" x14ac:dyDescent="0.2">
      <c r="C39" s="40"/>
      <c r="D39" s="40"/>
    </row>
    <row r="40" spans="3:17" s="14" customFormat="1" ht="12.95" customHeight="1" x14ac:dyDescent="0.2">
      <c r="C40" s="40"/>
      <c r="D40" s="40"/>
    </row>
    <row r="41" spans="3:17" s="14" customFormat="1" ht="12.95" customHeight="1" x14ac:dyDescent="0.2">
      <c r="C41" s="40"/>
      <c r="D41" s="40"/>
    </row>
    <row r="42" spans="3:17" s="14" customFormat="1" ht="12.95" customHeight="1" x14ac:dyDescent="0.2">
      <c r="C42" s="40"/>
      <c r="D42" s="40"/>
    </row>
    <row r="43" spans="3:17" s="14" customFormat="1" ht="12.95" customHeight="1" x14ac:dyDescent="0.2">
      <c r="C43" s="40"/>
      <c r="D43" s="40"/>
    </row>
    <row r="44" spans="3:17" s="14" customFormat="1" ht="12.95" customHeight="1" x14ac:dyDescent="0.2">
      <c r="C44" s="40"/>
      <c r="D44" s="40"/>
    </row>
    <row r="45" spans="3:17" s="14" customFormat="1" ht="12.95" customHeight="1" x14ac:dyDescent="0.2">
      <c r="C45" s="40"/>
      <c r="D45" s="40"/>
    </row>
    <row r="46" spans="3:17" s="14" customFormat="1" ht="12.95" customHeight="1" x14ac:dyDescent="0.2">
      <c r="C46" s="40"/>
      <c r="D46" s="40"/>
    </row>
    <row r="47" spans="3:17" s="14" customFormat="1" ht="12.95" customHeight="1" x14ac:dyDescent="0.2">
      <c r="C47" s="40"/>
      <c r="D47" s="40"/>
    </row>
    <row r="48" spans="3:17" s="14" customFormat="1" ht="12.95" customHeight="1" x14ac:dyDescent="0.2">
      <c r="C48" s="40"/>
      <c r="D48" s="40"/>
    </row>
    <row r="49" spans="3:4" s="14" customFormat="1" ht="12.95" customHeight="1" x14ac:dyDescent="0.2">
      <c r="C49" s="40"/>
      <c r="D49" s="40"/>
    </row>
    <row r="50" spans="3:4" s="14" customFormat="1" ht="12.95" customHeight="1" x14ac:dyDescent="0.2">
      <c r="C50" s="40"/>
      <c r="D50" s="40"/>
    </row>
    <row r="51" spans="3:4" s="14" customFormat="1" ht="12.95" customHeight="1" x14ac:dyDescent="0.2">
      <c r="C51" s="40"/>
      <c r="D51" s="40"/>
    </row>
    <row r="52" spans="3:4" s="14" customFormat="1" ht="12.95" customHeight="1" x14ac:dyDescent="0.2">
      <c r="C52" s="40"/>
      <c r="D52" s="40"/>
    </row>
    <row r="53" spans="3:4" s="14" customFormat="1" ht="12.95" customHeight="1" x14ac:dyDescent="0.2">
      <c r="C53" s="40"/>
      <c r="D53" s="40"/>
    </row>
    <row r="54" spans="3:4" s="14" customFormat="1" ht="12.95" customHeight="1" x14ac:dyDescent="0.2">
      <c r="C54" s="40"/>
      <c r="D54" s="40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2024-02-19T04:26:39Z</dcterms:modified>
</cp:coreProperties>
</file>