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BFE145-822A-476A-8C4D-FD69A408D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L27" i="1" s="1"/>
  <c r="Q27" i="1"/>
  <c r="E28" i="1"/>
  <c r="F28" i="1"/>
  <c r="G28" i="1" s="1"/>
  <c r="L28" i="1" s="1"/>
  <c r="Q28" i="1"/>
  <c r="E29" i="1"/>
  <c r="F29" i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25" i="1"/>
  <c r="F25" i="1"/>
  <c r="G25" i="1" s="1"/>
  <c r="J25" i="1" s="1"/>
  <c r="Q25" i="1"/>
  <c r="F14" i="1"/>
  <c r="F15" i="1" s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45" i="1"/>
  <c r="F45" i="1" s="1"/>
  <c r="G45" i="1" s="1"/>
  <c r="L45" i="1" s="1"/>
  <c r="Q45" i="1"/>
  <c r="E46" i="1"/>
  <c r="F46" i="1" s="1"/>
  <c r="G46" i="1" s="1"/>
  <c r="L46" i="1" s="1"/>
  <c r="Q46" i="1"/>
  <c r="E50" i="1"/>
  <c r="F50" i="1" s="1"/>
  <c r="G50" i="1" s="1"/>
  <c r="L50" i="1" s="1"/>
  <c r="Q50" i="1"/>
  <c r="E51" i="1"/>
  <c r="F51" i="1" s="1"/>
  <c r="G51" i="1" s="1"/>
  <c r="L51" i="1" s="1"/>
  <c r="Q51" i="1"/>
  <c r="E53" i="1"/>
  <c r="F53" i="1" s="1"/>
  <c r="G53" i="1" s="1"/>
  <c r="L53" i="1" s="1"/>
  <c r="Q53" i="1"/>
  <c r="E54" i="1"/>
  <c r="F54" i="1" s="1"/>
  <c r="G54" i="1" s="1"/>
  <c r="L54" i="1" s="1"/>
  <c r="Q54" i="1"/>
  <c r="E55" i="1"/>
  <c r="F55" i="1" s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40" i="1"/>
  <c r="F40" i="1" s="1"/>
  <c r="G40" i="1" s="1"/>
  <c r="L40" i="1" s="1"/>
  <c r="Q40" i="1"/>
  <c r="E41" i="1"/>
  <c r="F41" i="1" s="1"/>
  <c r="G41" i="1" s="1"/>
  <c r="L41" i="1" s="1"/>
  <c r="Q41" i="1"/>
  <c r="E43" i="1"/>
  <c r="F43" i="1" s="1"/>
  <c r="G43" i="1" s="1"/>
  <c r="L43" i="1" s="1"/>
  <c r="Q43" i="1"/>
  <c r="E44" i="1"/>
  <c r="F44" i="1" s="1"/>
  <c r="G44" i="1" s="1"/>
  <c r="L44" i="1" s="1"/>
  <c r="Q44" i="1"/>
  <c r="E47" i="1"/>
  <c r="F47" i="1" s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2" i="1"/>
  <c r="F52" i="1" s="1"/>
  <c r="G52" i="1" s="1"/>
  <c r="L52" i="1" s="1"/>
  <c r="Q52" i="1"/>
  <c r="Q32" i="1"/>
  <c r="E32" i="1"/>
  <c r="F32" i="1" s="1"/>
  <c r="G32" i="1" s="1"/>
  <c r="I32" i="1" s="1"/>
  <c r="G11" i="1"/>
  <c r="F11" i="1"/>
  <c r="E26" i="1"/>
  <c r="F26" i="1" s="1"/>
  <c r="G26" i="1" s="1"/>
  <c r="I26" i="1" s="1"/>
  <c r="Q42" i="1"/>
  <c r="Q39" i="1"/>
  <c r="Q24" i="1"/>
  <c r="Q23" i="1"/>
  <c r="Q26" i="1"/>
  <c r="Q22" i="1"/>
  <c r="E39" i="1"/>
  <c r="F39" i="1" s="1"/>
  <c r="G39" i="1" s="1"/>
  <c r="I39" i="1" s="1"/>
  <c r="E21" i="1"/>
  <c r="F21" i="1" s="1"/>
  <c r="G21" i="1" s="1"/>
  <c r="H21" i="1" s="1"/>
  <c r="C17" i="1"/>
  <c r="Q21" i="1"/>
  <c r="E24" i="1"/>
  <c r="F24" i="1" s="1"/>
  <c r="R24" i="1" s="1"/>
  <c r="E22" i="1"/>
  <c r="F22" i="1" s="1"/>
  <c r="G22" i="1" s="1"/>
  <c r="I22" i="1" s="1"/>
  <c r="E42" i="1"/>
  <c r="F42" i="1" s="1"/>
  <c r="G42" i="1" s="1"/>
  <c r="I42" i="1" s="1"/>
  <c r="E23" i="1"/>
  <c r="F23" i="1" s="1"/>
  <c r="R23" i="1" s="1"/>
  <c r="C11" i="1"/>
  <c r="C12" i="1" l="1"/>
  <c r="O29" i="1" l="1"/>
  <c r="O27" i="1"/>
  <c r="O28" i="1"/>
  <c r="O25" i="1"/>
  <c r="O31" i="1"/>
  <c r="O30" i="1"/>
  <c r="O52" i="1"/>
  <c r="O37" i="1"/>
  <c r="O38" i="1"/>
  <c r="O56" i="1"/>
  <c r="O46" i="1"/>
  <c r="O41" i="1"/>
  <c r="O54" i="1"/>
  <c r="O36" i="1"/>
  <c r="O21" i="1"/>
  <c r="O43" i="1"/>
  <c r="O42" i="1"/>
  <c r="O35" i="1"/>
  <c r="O23" i="1"/>
  <c r="O49" i="1"/>
  <c r="C15" i="1"/>
  <c r="O44" i="1"/>
  <c r="O58" i="1"/>
  <c r="O51" i="1"/>
  <c r="O50" i="1"/>
  <c r="O47" i="1"/>
  <c r="O53" i="1"/>
  <c r="O33" i="1"/>
  <c r="O48" i="1"/>
  <c r="O40" i="1"/>
  <c r="O22" i="1"/>
  <c r="O57" i="1"/>
  <c r="O45" i="1"/>
  <c r="O34" i="1"/>
  <c r="O24" i="1"/>
  <c r="O26" i="1"/>
  <c r="O32" i="1"/>
  <c r="C16" i="1"/>
  <c r="D18" i="1" s="1"/>
  <c r="O39" i="1"/>
  <c r="O5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<sst xmlns="http://schemas.openxmlformats.org/spreadsheetml/2006/main" count="122" uniqueCount="58">
  <si>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</si>
  <si>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</si>
  <si>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</si>
  <si>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</si>
  <si>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</si>
  <si>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</si>
  <si>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</si>
  <si>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</si>
  <si>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</si>
  <si>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</si>
  <si>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</si>
  <si>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</si>
  <si>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</si>
  <si>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</si>
  <si>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</si>
  <si>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</si>
  <si>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</si>
  <si>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</si>
  <si>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</si>
  <si>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</si>
  <si>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</si>
  <si>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</si>
  <si>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</si>
  <si>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</si>
  <si>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</si>
  <si>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</si>
  <si>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</si>
  <si>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</si>
  <si>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</si>
  <si>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</si>
  <si>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</si>
  <si>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</si>
  <si>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</si>
  <si>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</si>
  <si>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OT Lyr / G4267-1540</t>
  </si>
  <si>
    <t>EA/DM</t>
  </si>
  <si>
    <t>Lyr_OT.xls</t>
  </si>
  <si>
    <t>IBVS 5802</t>
  </si>
  <si>
    <t>IBVS 6070</t>
  </si>
  <si>
    <t>II</t>
  </si>
  <si>
    <t>BAD?</t>
  </si>
  <si>
    <t>IBVS 6152</t>
  </si>
  <si>
    <t>OEJV 0168</t>
  </si>
  <si>
    <t>I</t>
  </si>
  <si>
    <t>JBAV, 60</t>
  </si>
  <si>
    <t>JBAV</t>
  </si>
  <si>
    <t>JBAV, 76</t>
  </si>
  <si>
    <t>CCD</t>
  </si>
  <si>
    <t>Add cycle</t>
  </si>
  <si>
    <t>Old Cycle</t>
  </si>
  <si>
    <t>Next ToM-P</t>
  </si>
  <si>
    <t>Next ToM-S</t>
  </si>
  <si>
    <t>BAV 91 Feb 2024</t>
  </si>
  <si>
    <t>13.45-14.75</t>
  </si>
  <si>
    <t xml:space="preserve">Mag CR </t>
  </si>
  <si>
    <t>EA/DSCT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</si>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</sst>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165" fontId="19" fillId="0" borderId="7" xfId="0" applyNumberFormat="1" applyFont="1" applyBorder="1" applyAlignment="1">
      <alignment horizontal="right" vertical="center"/>
    </xf>
    <xf numFmtId="22" fontId="19" fillId="0" borderId="7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Lyr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-1.3457039999993867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7-4647-829D-C348751431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1.4860000010230578E-3</c:v>
                </c:pt>
                <c:pt idx="5">
                  <c:v>1.7928515000021434</c:v>
                </c:pt>
                <c:pt idx="11">
                  <c:v>-0.9099560000031488</c:v>
                </c:pt>
                <c:pt idx="18">
                  <c:v>-9.9370000025373884E-3</c:v>
                </c:pt>
                <c:pt idx="21">
                  <c:v>1.2458999997761566E-2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7-4647-829D-C348751431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E7-4647-829D-C348751431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E7-4647-829D-C348751431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6">
                  <c:v>-5.2598499998566695E-2</c:v>
                </c:pt>
                <c:pt idx="7">
                  <c:v>3.3301499999652151E-2</c:v>
                </c:pt>
                <c:pt idx="8">
                  <c:v>0.6066385000012815</c:v>
                </c:pt>
                <c:pt idx="9">
                  <c:v>-1.56654300000082</c:v>
                </c:pt>
                <c:pt idx="10">
                  <c:v>-1.4830430000001797</c:v>
                </c:pt>
                <c:pt idx="12">
                  <c:v>1.0846939999973984</c:v>
                </c:pt>
                <c:pt idx="13">
                  <c:v>1.1687939999974333</c:v>
                </c:pt>
                <c:pt idx="14">
                  <c:v>-1.2820690000007744</c:v>
                </c:pt>
                <c:pt idx="15">
                  <c:v>-1.1969690000041737</c:v>
                </c:pt>
                <c:pt idx="16">
                  <c:v>1.7412419999964186</c:v>
                </c:pt>
                <c:pt idx="17">
                  <c:v>-0.62322100000164937</c:v>
                </c:pt>
                <c:pt idx="19">
                  <c:v>-2.1044500004791189E-2</c:v>
                </c:pt>
                <c:pt idx="20">
                  <c:v>6.2255499993625563E-2</c:v>
                </c:pt>
                <c:pt idx="22">
                  <c:v>-0.10684949999995297</c:v>
                </c:pt>
                <c:pt idx="23">
                  <c:v>-2.0849500004260335E-2</c:v>
                </c:pt>
                <c:pt idx="24">
                  <c:v>-0.83034999999654246</c:v>
                </c:pt>
                <c:pt idx="25">
                  <c:v>-0.74914999999600695</c:v>
                </c:pt>
                <c:pt idx="26">
                  <c:v>-1.2216800000023795</c:v>
                </c:pt>
                <c:pt idx="27">
                  <c:v>-1.1344800000006217</c:v>
                </c:pt>
                <c:pt idx="28">
                  <c:v>3.2852000003913417E-2</c:v>
                </c:pt>
                <c:pt idx="29">
                  <c:v>1.2722404999949504</c:v>
                </c:pt>
                <c:pt idx="30">
                  <c:v>1.3587404999998398</c:v>
                </c:pt>
                <c:pt idx="31">
                  <c:v>1.9339774999971269</c:v>
                </c:pt>
                <c:pt idx="32">
                  <c:v>1.5012540000025183</c:v>
                </c:pt>
                <c:pt idx="33">
                  <c:v>1.5858540000044741</c:v>
                </c:pt>
                <c:pt idx="34">
                  <c:v>1.6749540000018897</c:v>
                </c:pt>
                <c:pt idx="35">
                  <c:v>1.9733094999974128</c:v>
                </c:pt>
                <c:pt idx="36">
                  <c:v>2.0614094999982626</c:v>
                </c:pt>
                <c:pt idx="37">
                  <c:v>-2.0192719999977271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E7-4647-829D-C348751431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E7-4647-829D-C348751431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5">
                    <c:v>5.9999999999999995E-4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8.9999999999999998E-4</c:v>
                  </c:pt>
                  <c:pt idx="12">
                    <c:v>6.3E-3</c:v>
                  </c:pt>
                  <c:pt idx="13">
                    <c:v>6.3E-3</c:v>
                  </c:pt>
                  <c:pt idx="14">
                    <c:v>5.5999999999999999E-3</c:v>
                  </c:pt>
                  <c:pt idx="15">
                    <c:v>6.3E-3</c:v>
                  </c:pt>
                  <c:pt idx="16">
                    <c:v>6.3E-3</c:v>
                  </c:pt>
                  <c:pt idx="17">
                    <c:v>5.5999999999999999E-3</c:v>
                  </c:pt>
                  <c:pt idx="18">
                    <c:v>2.3E-2</c:v>
                  </c:pt>
                  <c:pt idx="19">
                    <c:v>4.8999999999999998E-3</c:v>
                  </c:pt>
                  <c:pt idx="20">
                    <c:v>4.1999999999999997E-3</c:v>
                  </c:pt>
                  <c:pt idx="21">
                    <c:v>5.0000000000000001E-3</c:v>
                  </c:pt>
                  <c:pt idx="22">
                    <c:v>3.5000000000000001E-3</c:v>
                  </c:pt>
                  <c:pt idx="23">
                    <c:v>4.1999999999999997E-3</c:v>
                  </c:pt>
                  <c:pt idx="24">
                    <c:v>4.1999999999999997E-3</c:v>
                  </c:pt>
                  <c:pt idx="25">
                    <c:v>4.1999999999999997E-3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3.5000000000000001E-3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E7-4647-829D-C348751431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-6.4851355111473818</c:v>
                </c:pt>
                <c:pt idx="1">
                  <c:v>-0.53803195664336179</c:v>
                </c:pt>
                <c:pt idx="2">
                  <c:v>-0.15755443817077028</c:v>
                </c:pt>
                <c:pt idx="3">
                  <c:v>-0.15755443817077028</c:v>
                </c:pt>
                <c:pt idx="4">
                  <c:v>-0.15755443817077028</c:v>
                </c:pt>
                <c:pt idx="5">
                  <c:v>-0.14127274256045669</c:v>
                </c:pt>
                <c:pt idx="6">
                  <c:v>-5.5579607769332462E-2</c:v>
                </c:pt>
                <c:pt idx="7">
                  <c:v>-5.5579607769332462E-2</c:v>
                </c:pt>
                <c:pt idx="8">
                  <c:v>-5.3865745073509982E-2</c:v>
                </c:pt>
                <c:pt idx="9">
                  <c:v>-5.3008813725598736E-2</c:v>
                </c:pt>
                <c:pt idx="10">
                  <c:v>-5.3008813725598736E-2</c:v>
                </c:pt>
                <c:pt idx="11">
                  <c:v>-5.1294951029776256E-2</c:v>
                </c:pt>
                <c:pt idx="12">
                  <c:v>-5.1294951029776256E-2</c:v>
                </c:pt>
                <c:pt idx="13">
                  <c:v>-5.1294951029776256E-2</c:v>
                </c:pt>
                <c:pt idx="14">
                  <c:v>-4.9581088333953763E-2</c:v>
                </c:pt>
                <c:pt idx="15">
                  <c:v>-4.9581088333953763E-2</c:v>
                </c:pt>
                <c:pt idx="16">
                  <c:v>-4.443950024648631E-2</c:v>
                </c:pt>
                <c:pt idx="17">
                  <c:v>-4.2725637550663831E-2</c:v>
                </c:pt>
                <c:pt idx="18">
                  <c:v>1.211796871565568E-2</c:v>
                </c:pt>
                <c:pt idx="19">
                  <c:v>1.6402625455211872E-2</c:v>
                </c:pt>
                <c:pt idx="20">
                  <c:v>1.6402625455211872E-2</c:v>
                </c:pt>
                <c:pt idx="21">
                  <c:v>2.5828870282235544E-2</c:v>
                </c:pt>
                <c:pt idx="22">
                  <c:v>0.24777408939124726</c:v>
                </c:pt>
                <c:pt idx="23">
                  <c:v>0.24777408939124726</c:v>
                </c:pt>
                <c:pt idx="24">
                  <c:v>0.44229750536709922</c:v>
                </c:pt>
                <c:pt idx="25">
                  <c:v>0.44229750536709922</c:v>
                </c:pt>
                <c:pt idx="26">
                  <c:v>0.45943613232532399</c:v>
                </c:pt>
                <c:pt idx="27">
                  <c:v>0.45943613232532399</c:v>
                </c:pt>
                <c:pt idx="28">
                  <c:v>0.52113518937493353</c:v>
                </c:pt>
                <c:pt idx="29">
                  <c:v>0.53913074768106961</c:v>
                </c:pt>
                <c:pt idx="30">
                  <c:v>0.53913074768106961</c:v>
                </c:pt>
                <c:pt idx="31">
                  <c:v>0.54084461037689202</c:v>
                </c:pt>
                <c:pt idx="32">
                  <c:v>0.59997287338276772</c:v>
                </c:pt>
                <c:pt idx="33">
                  <c:v>0.59997287338276772</c:v>
                </c:pt>
                <c:pt idx="34">
                  <c:v>0.59997287338276772</c:v>
                </c:pt>
                <c:pt idx="35">
                  <c:v>0.60254366742650145</c:v>
                </c:pt>
                <c:pt idx="36">
                  <c:v>0.60254366742650145</c:v>
                </c:pt>
                <c:pt idx="37">
                  <c:v>0.60340059877441277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E7-4647-829D-C348751431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-3692</c:v>
                </c:pt>
                <c:pt idx="1">
                  <c:v>-222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</c:v>
                </c:pt>
                <c:pt idx="6">
                  <c:v>59.5</c:v>
                </c:pt>
                <c:pt idx="7">
                  <c:v>59.5</c:v>
                </c:pt>
                <c:pt idx="8">
                  <c:v>60.5</c:v>
                </c:pt>
                <c:pt idx="9">
                  <c:v>61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63</c:v>
                </c:pt>
                <c:pt idx="15">
                  <c:v>63</c:v>
                </c:pt>
                <c:pt idx="16">
                  <c:v>66</c:v>
                </c:pt>
                <c:pt idx="17">
                  <c:v>67</c:v>
                </c:pt>
                <c:pt idx="18">
                  <c:v>99</c:v>
                </c:pt>
                <c:pt idx="19">
                  <c:v>101.5</c:v>
                </c:pt>
                <c:pt idx="20">
                  <c:v>101.5</c:v>
                </c:pt>
                <c:pt idx="21">
                  <c:v>107</c:v>
                </c:pt>
                <c:pt idx="22">
                  <c:v>236.5</c:v>
                </c:pt>
                <c:pt idx="23">
                  <c:v>236.5</c:v>
                </c:pt>
                <c:pt idx="24">
                  <c:v>350</c:v>
                </c:pt>
                <c:pt idx="25">
                  <c:v>350</c:v>
                </c:pt>
                <c:pt idx="26">
                  <c:v>360</c:v>
                </c:pt>
                <c:pt idx="27">
                  <c:v>360</c:v>
                </c:pt>
                <c:pt idx="28">
                  <c:v>396</c:v>
                </c:pt>
                <c:pt idx="29">
                  <c:v>406.5</c:v>
                </c:pt>
                <c:pt idx="30">
                  <c:v>406.5</c:v>
                </c:pt>
                <c:pt idx="31">
                  <c:v>407.5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443.5</c:v>
                </c:pt>
                <c:pt idx="36">
                  <c:v>443.5</c:v>
                </c:pt>
                <c:pt idx="37">
                  <c:v>444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-4.0000000008149073E-3</c:v>
                </c:pt>
                <c:pt idx="3">
                  <c:v>-4.0000000008149073E-3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E7-4647-829D-C3487514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81128"/>
        <c:axId val="1"/>
      </c:scatterChart>
      <c:valAx>
        <c:axId val="74748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8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75366568914952"/>
          <c:w val="0.7759398496240601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916326-6DFB-094C-11AB-82BE27401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/>
  <cols>
    <col min="1" max="1" width="16.285156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>
      <c r="A1" s="1" t="s">
        <v>34</v>
      </c>
      <c r="F1">
        <v>25303.646000000001</v>
      </c>
      <c r="G1">
        <v>0.47109499999999999</v>
      </c>
      <c r="H1" t="s">
        <v>35</v>
      </c>
      <c r="I1" t="s">
        <v>36</v>
      </c>
    </row>
    <row r="2" spans="1:9" s="5" customFormat="1" ht="12.95" customHeight="1">
      <c r="A2" s="5" t="s">
        <v>24</v>
      </c>
      <c r="B2" s="50" t="s">
        <v>55</v>
      </c>
      <c r="C2" s="6"/>
      <c r="D2" s="6"/>
      <c r="E2" s="5" t="s">
        <v>36</v>
      </c>
    </row>
    <row r="3" spans="1:9" s="5" customFormat="1" ht="12.95" customHeight="1" thickBot="1"/>
    <row r="4" spans="1:9" s="5" customFormat="1" ht="12.95" customHeight="1" thickTop="1" thickBot="1">
      <c r="A4" s="7" t="s">
        <v>0</v>
      </c>
      <c r="C4" s="8">
        <v>25303.646000000001</v>
      </c>
      <c r="D4" s="9">
        <v>0.47109499999999999</v>
      </c>
    </row>
    <row r="5" spans="1:9" s="5" customFormat="1" ht="12.95" customHeight="1"/>
    <row r="6" spans="1:9" s="5" customFormat="1" ht="12.95" customHeight="1">
      <c r="A6" s="7" t="s">
        <v>1</v>
      </c>
    </row>
    <row r="7" spans="1:9" s="5" customFormat="1" ht="12.95" customHeight="1">
      <c r="A7" s="5" t="s">
        <v>2</v>
      </c>
      <c r="C7" s="5">
        <v>56072.506300000001</v>
      </c>
      <c r="D7" s="50" t="s">
        <v>56</v>
      </c>
    </row>
    <row r="8" spans="1:9" s="5" customFormat="1" ht="12.95" customHeight="1">
      <c r="A8" s="5" t="s">
        <v>3</v>
      </c>
      <c r="C8" s="5">
        <v>8.3335629999999998</v>
      </c>
      <c r="D8" s="50" t="s">
        <v>56</v>
      </c>
      <c r="E8" s="50"/>
    </row>
    <row r="9" spans="1:9" s="5" customFormat="1" ht="12.95" customHeight="1">
      <c r="A9" s="10" t="s">
        <v>28</v>
      </c>
      <c r="C9" s="11">
        <v>-9.5</v>
      </c>
      <c r="D9" s="5" t="s">
        <v>29</v>
      </c>
    </row>
    <row r="10" spans="1:9" s="5" customFormat="1" ht="12.95" customHeight="1" thickBot="1">
      <c r="C10" s="12" t="s">
        <v>20</v>
      </c>
      <c r="D10" s="12" t="s">
        <v>21</v>
      </c>
    </row>
    <row r="11" spans="1:9" s="5" customFormat="1" ht="12.95" customHeight="1">
      <c r="A11" s="5" t="s">
        <v>16</v>
      </c>
      <c r="C11" s="13">
        <f ca="1">INTERCEPT(INDIRECT($G$11):G992,INDIRECT($F$11):F992)</f>
        <v>-0.15755443817077028</v>
      </c>
      <c r="D11" s="6"/>
      <c r="F11" s="14" t="str">
        <f>"F"&amp;E19</f>
        <v>F22</v>
      </c>
      <c r="G11" s="13" t="str">
        <f>"G"&amp;E19</f>
        <v>G22</v>
      </c>
    </row>
    <row r="12" spans="1:9" s="5" customFormat="1" ht="12.95" customHeight="1">
      <c r="A12" s="5" t="s">
        <v>17</v>
      </c>
      <c r="C12" s="13">
        <f ca="1">SLOPE(INDIRECT($G$11):G992,INDIRECT($F$11):F992)</f>
        <v>1.7138626958224843E-3</v>
      </c>
      <c r="D12" s="6"/>
      <c r="E12" s="43" t="s">
        <v>54</v>
      </c>
      <c r="F12" s="44" t="s">
        <v>53</v>
      </c>
    </row>
    <row r="13" spans="1:9" s="5" customFormat="1" ht="12.95" customHeight="1">
      <c r="A13" s="5" t="s">
        <v>19</v>
      </c>
      <c r="C13" s="6" t="s">
        <v>14</v>
      </c>
      <c r="D13" s="6"/>
      <c r="E13" s="39" t="s">
        <v>48</v>
      </c>
      <c r="F13" s="45">
        <v>1</v>
      </c>
    </row>
    <row r="14" spans="1:9" s="5" customFormat="1" ht="12.95" customHeight="1">
      <c r="E14" s="39" t="s">
        <v>30</v>
      </c>
      <c r="F14" s="46">
        <f ca="1">NOW()+15018.5+$C$9/24</f>
        <v>60547.746198263885</v>
      </c>
    </row>
    <row r="15" spans="1:9" s="5" customFormat="1" ht="12.95" customHeight="1">
      <c r="A15" s="15" t="s">
        <v>18</v>
      </c>
      <c r="C15" s="16">
        <f ca="1">(C7+C11)+(C8+C12)*INT(MAX(F21:F3533))</f>
        <v>59773.211672598773</v>
      </c>
      <c r="D15" s="17"/>
      <c r="E15" s="40" t="s">
        <v>49</v>
      </c>
      <c r="F15" s="46">
        <f ca="1">ROUND(2*($F$14-$C$7)/$C$8,0)/2+$F$13</f>
        <v>538</v>
      </c>
    </row>
    <row r="16" spans="1:9" s="5" customFormat="1" ht="12.95" customHeight="1">
      <c r="A16" s="7" t="s">
        <v>4</v>
      </c>
      <c r="C16" s="18">
        <f ca="1">+C8+C12</f>
        <v>8.3352768626958227</v>
      </c>
      <c r="D16" s="17"/>
      <c r="E16" s="39" t="s">
        <v>31</v>
      </c>
      <c r="F16" s="46">
        <f ca="1">ROUND(2*($F$14-$C$15)/$C$16,0)/2+$F$13</f>
        <v>94</v>
      </c>
    </row>
    <row r="17" spans="1:18" s="5" customFormat="1" ht="12.95" customHeight="1" thickBot="1">
      <c r="A17" s="17" t="s">
        <v>27</v>
      </c>
      <c r="C17" s="5">
        <f>COUNT(C21:C2191)</f>
        <v>38</v>
      </c>
      <c r="D17" s="17"/>
      <c r="E17" s="41" t="s">
        <v>50</v>
      </c>
      <c r="F17" s="47">
        <f ca="1">+$C$15+$C$16*$F$16-15018.5-$C$9/24</f>
        <v>45538.623531025514</v>
      </c>
    </row>
    <row r="18" spans="1:18" s="5" customFormat="1" ht="12.95" customHeight="1" thickTop="1" thickBot="1">
      <c r="A18" s="7" t="s">
        <v>5</v>
      </c>
      <c r="C18" s="19">
        <f ca="1">+C15</f>
        <v>59773.211672598773</v>
      </c>
      <c r="D18" s="20">
        <f ca="1">+C16</f>
        <v>8.3352768626958227</v>
      </c>
      <c r="E18" s="42" t="s">
        <v>51</v>
      </c>
      <c r="F18" s="48">
        <f ca="1">+($C$15+$C$16*$F$16)-($C$16/2)-15018.5-$C$9/24</f>
        <v>45534.455892594167</v>
      </c>
    </row>
    <row r="19" spans="1:18" s="5" customFormat="1" ht="12.95" customHeight="1" thickTop="1">
      <c r="A19" s="21" t="s">
        <v>32</v>
      </c>
      <c r="E19" s="22">
        <v>22</v>
      </c>
    </row>
    <row r="20" spans="1:18" s="5" customFormat="1" ht="12.95" customHeight="1" thickBot="1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3" t="s">
        <v>33</v>
      </c>
      <c r="I20" s="23" t="s">
        <v>57</v>
      </c>
      <c r="J20" s="23" t="s">
        <v>56</v>
      </c>
      <c r="K20" s="23" t="s">
        <v>45</v>
      </c>
      <c r="L20" s="23" t="s">
        <v>47</v>
      </c>
      <c r="M20" s="23" t="s">
        <v>25</v>
      </c>
      <c r="N20" s="23" t="s">
        <v>26</v>
      </c>
      <c r="O20" s="23" t="s">
        <v>23</v>
      </c>
      <c r="P20" s="24" t="s">
        <v>22</v>
      </c>
      <c r="Q20" s="12" t="s">
        <v>15</v>
      </c>
      <c r="R20" s="24" t="s">
        <v>40</v>
      </c>
    </row>
    <row r="21" spans="1:18" s="5" customFormat="1" ht="12.95" customHeight="1">
      <c r="A21" s="5" t="s">
        <v>12</v>
      </c>
      <c r="C21" s="25">
        <v>25303.646000000001</v>
      </c>
      <c r="D21" s="25" t="s">
        <v>14</v>
      </c>
      <c r="E21" s="5">
        <f>+(C21-C$7)/C$8</f>
        <v>-3692.1614800296106</v>
      </c>
      <c r="F21" s="5">
        <f>ROUND(2*E21,0)/2</f>
        <v>-3692</v>
      </c>
      <c r="G21" s="5">
        <f>+C21-(C$7+F21*C$8)</f>
        <v>-1.3457039999993867</v>
      </c>
      <c r="H21" s="5">
        <f>+G21</f>
        <v>-1.3457039999993867</v>
      </c>
      <c r="O21" s="5">
        <f ca="1">+C$11+C$12*$F21</f>
        <v>-6.4851355111473818</v>
      </c>
      <c r="Q21" s="26">
        <f>+C21-15018.5</f>
        <v>10285.146000000001</v>
      </c>
    </row>
    <row r="22" spans="1:18" s="5" customFormat="1" ht="12.95" customHeight="1">
      <c r="A22" s="27" t="s">
        <v>37</v>
      </c>
      <c r="B22" s="28"/>
      <c r="C22" s="27">
        <v>54222.4568</v>
      </c>
      <c r="D22" s="27">
        <v>5.0000000000000001E-4</v>
      </c>
      <c r="E22" s="5">
        <f>+(C22-C$7)/C$8</f>
        <v>-221.99982168491448</v>
      </c>
      <c r="F22" s="5">
        <f>ROUND(2*E22,0)/2</f>
        <v>-222</v>
      </c>
      <c r="G22" s="5">
        <f>+C22-(C$7+F22*C$8)</f>
        <v>1.4860000010230578E-3</v>
      </c>
      <c r="I22" s="5">
        <f>+G22</f>
        <v>1.4860000010230578E-3</v>
      </c>
      <c r="O22" s="5">
        <f ca="1">+C$11+C$12*$F22</f>
        <v>-0.53803195664336179</v>
      </c>
      <c r="Q22" s="26">
        <f>+C22-15018.5</f>
        <v>39203.9568</v>
      </c>
    </row>
    <row r="23" spans="1:18" s="5" customFormat="1" ht="12.95" customHeight="1">
      <c r="A23" s="29" t="s">
        <v>38</v>
      </c>
      <c r="B23" s="30" t="s">
        <v>39</v>
      </c>
      <c r="C23" s="31">
        <v>56072.5023</v>
      </c>
      <c r="D23" s="31">
        <v>9.2999999999999992E-3</v>
      </c>
      <c r="E23" s="5">
        <f>+(C23-C$7)/C$8</f>
        <v>-4.7998677166236184E-4</v>
      </c>
      <c r="F23" s="5">
        <f>ROUND(2*E23,0)/2</f>
        <v>0</v>
      </c>
      <c r="O23" s="5">
        <f ca="1">+C$11+C$12*$F23</f>
        <v>-0.15755443817077028</v>
      </c>
      <c r="Q23" s="26">
        <f>+C23-15018.5</f>
        <v>41054.0023</v>
      </c>
      <c r="R23" s="5">
        <f>+C23-(C$7+F23*C$8)</f>
        <v>-4.0000000008149073E-3</v>
      </c>
    </row>
    <row r="24" spans="1:18" s="5" customFormat="1" ht="12.95" customHeight="1">
      <c r="A24" s="32" t="s">
        <v>41</v>
      </c>
      <c r="B24" s="33"/>
      <c r="C24" s="32">
        <v>56072.5023</v>
      </c>
      <c r="D24" s="32">
        <v>9.2999999999999992E-3</v>
      </c>
      <c r="E24" s="5">
        <f>+(C24-C$7)/C$8</f>
        <v>-4.7998677166236184E-4</v>
      </c>
      <c r="F24" s="5">
        <f>ROUND(2*E24,0)/2</f>
        <v>0</v>
      </c>
      <c r="O24" s="5">
        <f ca="1">+C$11+C$12*$F24</f>
        <v>-0.15755443817077028</v>
      </c>
      <c r="Q24" s="26">
        <f>+C24-15018.5</f>
        <v>41054.0023</v>
      </c>
      <c r="R24" s="5">
        <f>+C24-(C$7+F24*C$8)</f>
        <v>-4.0000000008149073E-3</v>
      </c>
    </row>
    <row r="25" spans="1:18" s="5" customFormat="1" ht="12.95" customHeight="1">
      <c r="A25" s="50" t="s">
        <v>56</v>
      </c>
      <c r="C25" s="25">
        <v>56072.506300000001</v>
      </c>
      <c r="D25" s="25"/>
      <c r="E25" s="5">
        <f>+(C25-C$7)/C$8</f>
        <v>0</v>
      </c>
      <c r="F25" s="5">
        <f>ROUND(2*E25,0)/2</f>
        <v>0</v>
      </c>
      <c r="G25" s="5">
        <f>+C25-(C$7+F25*C$8)</f>
        <v>0</v>
      </c>
      <c r="J25" s="5">
        <f>+G25</f>
        <v>0</v>
      </c>
      <c r="O25" s="5">
        <f ca="1">+C$11+C$12*$F25</f>
        <v>-0.15755443817077028</v>
      </c>
      <c r="Q25" s="26">
        <f>+C25-15018.5</f>
        <v>41054.006300000001</v>
      </c>
    </row>
    <row r="26" spans="1:18" s="5" customFormat="1" ht="12.95" customHeight="1">
      <c r="A26" s="29" t="s">
        <v>38</v>
      </c>
      <c r="B26" s="30" t="s">
        <v>39</v>
      </c>
      <c r="C26" s="31">
        <v>56153.468000000001</v>
      </c>
      <c r="D26" s="31">
        <v>5.9999999999999995E-4</v>
      </c>
      <c r="E26" s="5">
        <f>+(C26-C$7)/C$8</f>
        <v>9.7151362508449068</v>
      </c>
      <c r="F26" s="5">
        <f>ROUND(2*E26,0)/2</f>
        <v>9.5</v>
      </c>
      <c r="G26" s="5">
        <f>+C26-(C$7+F26*C$8)</f>
        <v>1.7928515000021434</v>
      </c>
      <c r="I26" s="5">
        <f>+G26</f>
        <v>1.7928515000021434</v>
      </c>
      <c r="O26" s="5">
        <f ca="1">+C$11+C$12*$F26</f>
        <v>-0.14127274256045669</v>
      </c>
      <c r="Q26" s="26">
        <f>+C26-15018.5</f>
        <v>41134.968000000001</v>
      </c>
    </row>
    <row r="27" spans="1:18" s="5" customFormat="1" ht="12.95" customHeight="1">
      <c r="A27" s="37" t="s">
        <v>52</v>
      </c>
      <c r="B27" s="49" t="s">
        <v>43</v>
      </c>
      <c r="C27" s="37">
        <v>56568.3007</v>
      </c>
      <c r="D27" s="37">
        <v>5.5999999999999999E-3</v>
      </c>
      <c r="E27" s="5">
        <f>+(C27-C$7)/C$8</f>
        <v>59.493688353948826</v>
      </c>
      <c r="F27" s="5">
        <f>ROUND(2*E27,0)/2</f>
        <v>59.5</v>
      </c>
      <c r="G27" s="5">
        <f>+C27-(C$7+F27*C$8)</f>
        <v>-5.2598499998566695E-2</v>
      </c>
      <c r="L27" s="5">
        <f>+G27</f>
        <v>-5.2598499998566695E-2</v>
      </c>
      <c r="O27" s="5">
        <f ca="1">+C$11+C$12*$F27</f>
        <v>-5.5579607769332462E-2</v>
      </c>
      <c r="Q27" s="26">
        <f>+C27-15018.5</f>
        <v>41549.8007</v>
      </c>
    </row>
    <row r="28" spans="1:18" s="5" customFormat="1" ht="12.95" customHeight="1">
      <c r="A28" s="37" t="s">
        <v>52</v>
      </c>
      <c r="B28" s="49" t="s">
        <v>43</v>
      </c>
      <c r="C28" s="37">
        <v>56568.386599999998</v>
      </c>
      <c r="D28" s="37">
        <v>5.5999999999999999E-3</v>
      </c>
      <c r="E28" s="5">
        <f>+(C28-C$7)/C$8</f>
        <v>59.503996069867966</v>
      </c>
      <c r="F28" s="5">
        <f>ROUND(2*E28,0)/2</f>
        <v>59.5</v>
      </c>
      <c r="G28" s="5">
        <f>+C28-(C$7+F28*C$8)</f>
        <v>3.3301499999652151E-2</v>
      </c>
      <c r="L28" s="5">
        <f>+G28</f>
        <v>3.3301499999652151E-2</v>
      </c>
      <c r="O28" s="5">
        <f ca="1">+C$11+C$12*$F28</f>
        <v>-5.5579607769332462E-2</v>
      </c>
      <c r="Q28" s="26">
        <f>+C28-15018.5</f>
        <v>41549.886599999998</v>
      </c>
    </row>
    <row r="29" spans="1:18" s="5" customFormat="1" ht="12.95" customHeight="1">
      <c r="A29" s="37" t="s">
        <v>52</v>
      </c>
      <c r="B29" s="49" t="s">
        <v>43</v>
      </c>
      <c r="C29" s="37">
        <v>56577.2935</v>
      </c>
      <c r="D29" s="37">
        <v>5.5999999999999999E-3</v>
      </c>
      <c r="E29" s="5">
        <f>+(C29-C$7)/C$8</f>
        <v>60.57279461378031</v>
      </c>
      <c r="F29" s="5">
        <f>ROUND(2*E29,0)/2</f>
        <v>60.5</v>
      </c>
      <c r="G29" s="5">
        <f>+C29-(C$7+F29*C$8)</f>
        <v>0.6066385000012815</v>
      </c>
      <c r="L29" s="5">
        <f>+G29</f>
        <v>0.6066385000012815</v>
      </c>
      <c r="O29" s="5">
        <f ca="1">+C$11+C$12*$F29</f>
        <v>-5.3865745073509982E-2</v>
      </c>
      <c r="Q29" s="26">
        <f>+C29-15018.5</f>
        <v>41558.7935</v>
      </c>
    </row>
    <row r="30" spans="1:18" s="5" customFormat="1" ht="12.95" customHeight="1">
      <c r="A30" s="37" t="s">
        <v>52</v>
      </c>
      <c r="B30" s="49" t="s">
        <v>43</v>
      </c>
      <c r="C30" s="37">
        <v>56579.287100000001</v>
      </c>
      <c r="D30" s="37">
        <v>5.5999999999999999E-3</v>
      </c>
      <c r="E30" s="5">
        <f>+(C30-C$7)/C$8</f>
        <v>60.812020020728283</v>
      </c>
      <c r="F30" s="5">
        <f>ROUND(2*E30,0)/2</f>
        <v>61</v>
      </c>
      <c r="G30" s="5">
        <f>+C30-(C$7+F30*C$8)</f>
        <v>-1.56654300000082</v>
      </c>
      <c r="L30" s="5">
        <f>+G30</f>
        <v>-1.56654300000082</v>
      </c>
      <c r="O30" s="5">
        <f ca="1">+C$11+C$12*$F30</f>
        <v>-5.3008813725598736E-2</v>
      </c>
      <c r="Q30" s="26">
        <f>+C30-15018.5</f>
        <v>41560.787100000001</v>
      </c>
    </row>
    <row r="31" spans="1:18" s="5" customFormat="1" ht="12.95" customHeight="1">
      <c r="A31" s="37" t="s">
        <v>52</v>
      </c>
      <c r="B31" s="49" t="s">
        <v>43</v>
      </c>
      <c r="C31" s="37">
        <v>56579.370600000002</v>
      </c>
      <c r="D31" s="37">
        <v>6.3E-3</v>
      </c>
      <c r="E31" s="5">
        <f>+(C31-C$7)/C$8</f>
        <v>60.822039744584771</v>
      </c>
      <c r="F31" s="5">
        <f>ROUND(2*E31,0)/2</f>
        <v>61</v>
      </c>
      <c r="G31" s="5">
        <f>+C31-(C$7+F31*C$8)</f>
        <v>-1.4830430000001797</v>
      </c>
      <c r="L31" s="5">
        <f>+G31</f>
        <v>-1.4830430000001797</v>
      </c>
      <c r="O31" s="5">
        <f ca="1">+C$11+C$12*$F31</f>
        <v>-5.3008813725598736E-2</v>
      </c>
      <c r="Q31" s="26">
        <f>+C31-15018.5</f>
        <v>41560.870600000002</v>
      </c>
    </row>
    <row r="32" spans="1:18" s="5" customFormat="1" ht="12.95" customHeight="1">
      <c r="A32" s="34" t="s">
        <v>42</v>
      </c>
      <c r="B32" s="33" t="s">
        <v>43</v>
      </c>
      <c r="C32" s="35">
        <v>56588.277249999999</v>
      </c>
      <c r="D32" s="34">
        <v>8.9999999999999998E-4</v>
      </c>
      <c r="E32" s="5">
        <f>+(C32-C$7)/C$8</f>
        <v>61.890808289323338</v>
      </c>
      <c r="F32" s="5">
        <f>ROUND(2*E32,0)/2</f>
        <v>62</v>
      </c>
      <c r="G32" s="5">
        <f>+C32-(C$7+F32*C$8)</f>
        <v>-0.9099560000031488</v>
      </c>
      <c r="I32" s="5">
        <f>+G32</f>
        <v>-0.9099560000031488</v>
      </c>
      <c r="O32" s="5">
        <f ca="1">+C$11+C$12*$F32</f>
        <v>-5.1294951029776256E-2</v>
      </c>
      <c r="Q32" s="26">
        <f>+C32-15018.5</f>
        <v>41569.777249999999</v>
      </c>
    </row>
    <row r="33" spans="1:17" s="5" customFormat="1" ht="12.95" customHeight="1">
      <c r="A33" s="3" t="s">
        <v>46</v>
      </c>
      <c r="B33" s="4" t="s">
        <v>43</v>
      </c>
      <c r="C33" s="36">
        <v>56590.2719</v>
      </c>
      <c r="D33" s="37">
        <v>6.3E-3</v>
      </c>
      <c r="E33" s="5">
        <f>+(C33-C$7)/C$8</f>
        <v>62.130159692798728</v>
      </c>
      <c r="F33" s="5">
        <f>ROUND(2*E33,0)/2</f>
        <v>62</v>
      </c>
      <c r="G33" s="5">
        <f>+C33-(C$7+F33*C$8)</f>
        <v>1.0846939999973984</v>
      </c>
      <c r="L33" s="5">
        <f>+G33</f>
        <v>1.0846939999973984</v>
      </c>
      <c r="O33" s="5">
        <f ca="1">+C$11+C$12*$F33</f>
        <v>-5.1294951029776256E-2</v>
      </c>
      <c r="Q33" s="26">
        <f>+C33-15018.5</f>
        <v>41571.7719</v>
      </c>
    </row>
    <row r="34" spans="1:17" s="5" customFormat="1" ht="12.95" customHeight="1">
      <c r="A34" s="3" t="s">
        <v>46</v>
      </c>
      <c r="B34" s="4" t="s">
        <v>43</v>
      </c>
      <c r="C34" s="36">
        <v>56590.356</v>
      </c>
      <c r="D34" s="37">
        <v>6.3E-3</v>
      </c>
      <c r="E34" s="5">
        <f>+(C34-C$7)/C$8</f>
        <v>62.140251414670871</v>
      </c>
      <c r="F34" s="5">
        <f>ROUND(2*E34,0)/2</f>
        <v>62</v>
      </c>
      <c r="G34" s="5">
        <f>+C34-(C$7+F34*C$8)</f>
        <v>1.1687939999974333</v>
      </c>
      <c r="L34" s="5">
        <f>+G34</f>
        <v>1.1687939999974333</v>
      </c>
      <c r="O34" s="5">
        <f ca="1">+C$11+C$12*$F34</f>
        <v>-5.1294951029776256E-2</v>
      </c>
      <c r="Q34" s="26">
        <f>+C34-15018.5</f>
        <v>41571.856</v>
      </c>
    </row>
    <row r="35" spans="1:17" s="5" customFormat="1" ht="12.95" customHeight="1">
      <c r="A35" s="3" t="s">
        <v>46</v>
      </c>
      <c r="B35" s="4" t="s">
        <v>43</v>
      </c>
      <c r="C35" s="36">
        <v>56596.238700000002</v>
      </c>
      <c r="D35" s="37">
        <v>5.5999999999999999E-3</v>
      </c>
      <c r="E35" s="5">
        <f>+(C35-C$7)/C$8</f>
        <v>62.846155959941839</v>
      </c>
      <c r="F35" s="5">
        <f>ROUND(2*E35,0)/2</f>
        <v>63</v>
      </c>
      <c r="G35" s="5">
        <f>+C35-(C$7+F35*C$8)</f>
        <v>-1.2820690000007744</v>
      </c>
      <c r="L35" s="5">
        <f>+G35</f>
        <v>-1.2820690000007744</v>
      </c>
      <c r="O35" s="5">
        <f ca="1">+C$11+C$12*$F35</f>
        <v>-4.9581088333953763E-2</v>
      </c>
      <c r="Q35" s="26">
        <f>+C35-15018.5</f>
        <v>41577.738700000002</v>
      </c>
    </row>
    <row r="36" spans="1:17" s="5" customFormat="1" ht="12.95" customHeight="1">
      <c r="A36" s="3" t="s">
        <v>46</v>
      </c>
      <c r="B36" s="4" t="s">
        <v>43</v>
      </c>
      <c r="C36" s="36">
        <v>56596.323799999998</v>
      </c>
      <c r="D36" s="37">
        <v>6.3E-3</v>
      </c>
      <c r="E36" s="5">
        <f>+(C36-C$7)/C$8</f>
        <v>62.856367678506466</v>
      </c>
      <c r="F36" s="5">
        <f>ROUND(2*E36,0)/2</f>
        <v>63</v>
      </c>
      <c r="G36" s="5">
        <f>+C36-(C$7+F36*C$8)</f>
        <v>-1.1969690000041737</v>
      </c>
      <c r="L36" s="5">
        <f>+G36</f>
        <v>-1.1969690000041737</v>
      </c>
      <c r="O36" s="5">
        <f ca="1">+C$11+C$12*$F36</f>
        <v>-4.9581088333953763E-2</v>
      </c>
      <c r="Q36" s="26">
        <f>+C36-15018.5</f>
        <v>41577.823799999998</v>
      </c>
    </row>
    <row r="37" spans="1:17" s="5" customFormat="1" ht="12.95" customHeight="1">
      <c r="A37" s="3" t="s">
        <v>46</v>
      </c>
      <c r="B37" s="4" t="s">
        <v>43</v>
      </c>
      <c r="C37" s="36">
        <v>56624.262699999999</v>
      </c>
      <c r="D37" s="37">
        <v>6.3E-3</v>
      </c>
      <c r="E37" s="5">
        <f>+(C37-C$7)/C$8</f>
        <v>66.208943281522963</v>
      </c>
      <c r="F37" s="5">
        <f>ROUND(2*E37,0)/2</f>
        <v>66</v>
      </c>
      <c r="G37" s="5">
        <f>+C37-(C$7+F37*C$8)</f>
        <v>1.7412419999964186</v>
      </c>
      <c r="L37" s="5">
        <f>+G37</f>
        <v>1.7412419999964186</v>
      </c>
      <c r="O37" s="5">
        <f ca="1">+C$11+C$12*$F37</f>
        <v>-4.443950024648631E-2</v>
      </c>
      <c r="Q37" s="26">
        <f>+C37-15018.5</f>
        <v>41605.762699999999</v>
      </c>
    </row>
    <row r="38" spans="1:17" s="5" customFormat="1" ht="12.95" customHeight="1">
      <c r="A38" s="3" t="s">
        <v>46</v>
      </c>
      <c r="B38" s="4" t="s">
        <v>43</v>
      </c>
      <c r="C38" s="36">
        <v>56630.231800000001</v>
      </c>
      <c r="D38" s="37">
        <v>5.5999999999999999E-3</v>
      </c>
      <c r="E38" s="5">
        <f>+(C38-C$7)/C$8</f>
        <v>66.925215541059742</v>
      </c>
      <c r="F38" s="5">
        <f>ROUND(2*E38,0)/2</f>
        <v>67</v>
      </c>
      <c r="G38" s="5">
        <f>+C38-(C$7+F38*C$8)</f>
        <v>-0.62322100000164937</v>
      </c>
      <c r="L38" s="5">
        <f>+G38</f>
        <v>-0.62322100000164937</v>
      </c>
      <c r="O38" s="5">
        <f ca="1">+C$11+C$12*$F38</f>
        <v>-4.2725637550663831E-2</v>
      </c>
      <c r="Q38" s="26">
        <f>+C38-15018.5</f>
        <v>41611.731800000001</v>
      </c>
    </row>
    <row r="39" spans="1:17" s="5" customFormat="1" ht="12.95" customHeight="1">
      <c r="A39" s="32" t="s">
        <v>41</v>
      </c>
      <c r="B39" s="33"/>
      <c r="C39" s="32">
        <v>56897.519099999998</v>
      </c>
      <c r="D39" s="32">
        <v>2.3E-2</v>
      </c>
      <c r="E39" s="5">
        <f>+(C39-C$7)/C$8</f>
        <v>98.998807592862363</v>
      </c>
      <c r="F39" s="5">
        <f>ROUND(2*E39,0)/2</f>
        <v>99</v>
      </c>
      <c r="G39" s="5">
        <f>+C39-(C$7+F39*C$8)</f>
        <v>-9.9370000025373884E-3</v>
      </c>
      <c r="I39" s="5">
        <f>+G39</f>
        <v>-9.9370000025373884E-3</v>
      </c>
      <c r="O39" s="5">
        <f ca="1">+C$11+C$12*$F39</f>
        <v>1.211796871565568E-2</v>
      </c>
      <c r="Q39" s="26">
        <f>+C39-15018.5</f>
        <v>41879.019099999998</v>
      </c>
    </row>
    <row r="40" spans="1:17" s="5" customFormat="1" ht="12.95" customHeight="1">
      <c r="A40" s="3" t="s">
        <v>44</v>
      </c>
      <c r="B40" s="4" t="s">
        <v>43</v>
      </c>
      <c r="C40" s="38">
        <v>56918.341899999999</v>
      </c>
      <c r="D40" s="37">
        <v>4.8999999999999998E-3</v>
      </c>
      <c r="E40" s="5">
        <f>+(C40-C$7)/C$8</f>
        <v>101.49747472959628</v>
      </c>
      <c r="F40" s="5">
        <f>ROUND(2*E40,0)/2</f>
        <v>101.5</v>
      </c>
      <c r="G40" s="5">
        <f>+C40-(C$7+F40*C$8)</f>
        <v>-2.1044500004791189E-2</v>
      </c>
      <c r="L40" s="5">
        <f>+G40</f>
        <v>-2.1044500004791189E-2</v>
      </c>
      <c r="O40" s="5">
        <f ca="1">+C$11+C$12*$F40</f>
        <v>1.6402625455211872E-2</v>
      </c>
      <c r="Q40" s="26">
        <f>+C40-15018.5</f>
        <v>41899.841899999999</v>
      </c>
    </row>
    <row r="41" spans="1:17" s="5" customFormat="1" ht="12.95" customHeight="1">
      <c r="A41" s="3" t="s">
        <v>44</v>
      </c>
      <c r="B41" s="4" t="s">
        <v>43</v>
      </c>
      <c r="C41" s="38">
        <v>56918.425199999998</v>
      </c>
      <c r="D41" s="37">
        <v>4.1999999999999997E-3</v>
      </c>
      <c r="E41" s="5">
        <f>+(C41-C$7)/C$8</f>
        <v>101.50747045411391</v>
      </c>
      <c r="F41" s="5">
        <f>ROUND(2*E41,0)/2</f>
        <v>101.5</v>
      </c>
      <c r="G41" s="5">
        <f>+C41-(C$7+F41*C$8)</f>
        <v>6.2255499993625563E-2</v>
      </c>
      <c r="L41" s="5">
        <f>+G41</f>
        <v>6.2255499993625563E-2</v>
      </c>
      <c r="O41" s="5">
        <f ca="1">+C$11+C$12*$F41</f>
        <v>1.6402625455211872E-2</v>
      </c>
      <c r="Q41" s="26">
        <f>+C41-15018.5</f>
        <v>41899.925199999998</v>
      </c>
    </row>
    <row r="42" spans="1:17" s="5" customFormat="1" ht="12.95" customHeight="1">
      <c r="A42" s="32" t="s">
        <v>41</v>
      </c>
      <c r="B42" s="33"/>
      <c r="C42" s="32">
        <v>56964.21</v>
      </c>
      <c r="D42" s="32">
        <v>5.0000000000000001E-3</v>
      </c>
      <c r="E42" s="5">
        <f>+(C42-C$7)/C$8</f>
        <v>107.00149503879652</v>
      </c>
      <c r="F42" s="5">
        <f>ROUND(2*E42,0)/2</f>
        <v>107</v>
      </c>
      <c r="G42" s="5">
        <f>+C42-(C$7+F42*C$8)</f>
        <v>1.2458999997761566E-2</v>
      </c>
      <c r="I42" s="5">
        <f>+G42</f>
        <v>1.2458999997761566E-2</v>
      </c>
      <c r="O42" s="5">
        <f ca="1">+C$11+C$12*$F42</f>
        <v>2.5828870282235544E-2</v>
      </c>
      <c r="Q42" s="26">
        <f>+C42-15018.5</f>
        <v>41945.71</v>
      </c>
    </row>
    <row r="43" spans="1:17" s="5" customFormat="1" ht="12.95" customHeight="1">
      <c r="A43" s="3" t="s">
        <v>44</v>
      </c>
      <c r="B43" s="4" t="s">
        <v>43</v>
      </c>
      <c r="C43" s="38">
        <v>58043.287100000001</v>
      </c>
      <c r="D43" s="37">
        <v>3.5000000000000001E-3</v>
      </c>
      <c r="E43" s="5">
        <f>+(C43-C$7)/C$8</f>
        <v>236.48717841336298</v>
      </c>
      <c r="F43" s="5">
        <f>ROUND(2*E43,0)/2</f>
        <v>236.5</v>
      </c>
      <c r="G43" s="5">
        <f>+C43-(C$7+F43*C$8)</f>
        <v>-0.10684949999995297</v>
      </c>
      <c r="L43" s="5">
        <f>+G43</f>
        <v>-0.10684949999995297</v>
      </c>
      <c r="O43" s="5">
        <f ca="1">+C$11+C$12*$F43</f>
        <v>0.24777408939124726</v>
      </c>
      <c r="Q43" s="26">
        <f>+C43-15018.5</f>
        <v>43024.787100000001</v>
      </c>
    </row>
    <row r="44" spans="1:17" s="5" customFormat="1" ht="12.95" customHeight="1">
      <c r="A44" s="3" t="s">
        <v>44</v>
      </c>
      <c r="B44" s="4" t="s">
        <v>43</v>
      </c>
      <c r="C44" s="38">
        <v>58043.373099999997</v>
      </c>
      <c r="D44" s="37">
        <v>4.1999999999999997E-3</v>
      </c>
      <c r="E44" s="5">
        <f>+(C44-C$7)/C$8</f>
        <v>236.49749812895112</v>
      </c>
      <c r="F44" s="5">
        <f>ROUND(2*E44,0)/2</f>
        <v>236.5</v>
      </c>
      <c r="G44" s="5">
        <f>+C44-(C$7+F44*C$8)</f>
        <v>-2.0849500004260335E-2</v>
      </c>
      <c r="L44" s="5">
        <f>+G44</f>
        <v>-2.0849500004260335E-2</v>
      </c>
      <c r="O44" s="5">
        <f ca="1">+C$11+C$12*$F44</f>
        <v>0.24777408939124726</v>
      </c>
      <c r="Q44" s="26">
        <f>+C44-15018.5</f>
        <v>43024.873099999997</v>
      </c>
    </row>
    <row r="45" spans="1:17" s="5" customFormat="1" ht="12.95" customHeight="1">
      <c r="A45" s="3" t="s">
        <v>46</v>
      </c>
      <c r="B45" s="4" t="s">
        <v>43</v>
      </c>
      <c r="C45" s="36">
        <v>58988.423000000003</v>
      </c>
      <c r="D45" s="37">
        <v>4.1999999999999997E-3</v>
      </c>
      <c r="E45" s="5">
        <f>+(C45-C$7)/C$8</f>
        <v>349.90036074605803</v>
      </c>
      <c r="F45" s="5">
        <f>ROUND(2*E45,0)/2</f>
        <v>350</v>
      </c>
      <c r="G45" s="5">
        <f>+C45-(C$7+F45*C$8)</f>
        <v>-0.83034999999654246</v>
      </c>
      <c r="L45" s="5">
        <f>+G45</f>
        <v>-0.83034999999654246</v>
      </c>
      <c r="O45" s="5">
        <f ca="1">+C$11+C$12*$F45</f>
        <v>0.44229750536709922</v>
      </c>
      <c r="Q45" s="26">
        <f>+C45-15018.5</f>
        <v>43969.923000000003</v>
      </c>
    </row>
    <row r="46" spans="1:17" s="5" customFormat="1" ht="12.95" customHeight="1">
      <c r="A46" s="3" t="s">
        <v>46</v>
      </c>
      <c r="B46" s="4" t="s">
        <v>43</v>
      </c>
      <c r="C46" s="36">
        <v>58988.504200000003</v>
      </c>
      <c r="D46" s="37">
        <v>4.1999999999999997E-3</v>
      </c>
      <c r="E46" s="5">
        <f>+(C46-C$7)/C$8</f>
        <v>349.91010447752086</v>
      </c>
      <c r="F46" s="5">
        <f>ROUND(2*E46,0)/2</f>
        <v>350</v>
      </c>
      <c r="G46" s="5">
        <f>+C46-(C$7+F46*C$8)</f>
        <v>-0.74914999999600695</v>
      </c>
      <c r="L46" s="5">
        <f>+G46</f>
        <v>-0.74914999999600695</v>
      </c>
      <c r="O46" s="5">
        <f ca="1">+C$11+C$12*$F46</f>
        <v>0.44229750536709922</v>
      </c>
      <c r="Q46" s="26">
        <f>+C46-15018.5</f>
        <v>43970.004200000003</v>
      </c>
    </row>
    <row r="47" spans="1:17" s="5" customFormat="1" ht="12.95" customHeight="1">
      <c r="A47" s="3" t="s">
        <v>44</v>
      </c>
      <c r="B47" s="4" t="s">
        <v>43</v>
      </c>
      <c r="C47" s="38">
        <v>59071.367299999998</v>
      </c>
      <c r="D47" s="37">
        <v>4.1999999999999997E-3</v>
      </c>
      <c r="E47" s="5">
        <f>+(C47-C$7)/C$8</f>
        <v>359.85340244022842</v>
      </c>
      <c r="F47" s="5">
        <f>ROUND(2*E47,0)/2</f>
        <v>360</v>
      </c>
      <c r="G47" s="5">
        <f>+C47-(C$7+F47*C$8)</f>
        <v>-1.2216800000023795</v>
      </c>
      <c r="L47" s="5">
        <f>+G47</f>
        <v>-1.2216800000023795</v>
      </c>
      <c r="O47" s="5">
        <f ca="1">+C$11+C$12*$F47</f>
        <v>0.45943613232532399</v>
      </c>
      <c r="Q47" s="26">
        <f>+C47-15018.5</f>
        <v>44052.867299999998</v>
      </c>
    </row>
    <row r="48" spans="1:17" s="5" customFormat="1" ht="12.95" customHeight="1">
      <c r="A48" s="3" t="s">
        <v>44</v>
      </c>
      <c r="B48" s="4" t="s">
        <v>43</v>
      </c>
      <c r="C48" s="38">
        <v>59071.4545</v>
      </c>
      <c r="D48" s="37">
        <v>4.1999999999999997E-3</v>
      </c>
      <c r="E48" s="5">
        <f>+(C48-C$7)/C$8</f>
        <v>359.86386615184875</v>
      </c>
      <c r="F48" s="5">
        <f>ROUND(2*E48,0)/2</f>
        <v>360</v>
      </c>
      <c r="G48" s="5">
        <f>+C48-(C$7+F48*C$8)</f>
        <v>-1.1344800000006217</v>
      </c>
      <c r="L48" s="5">
        <f>+G48</f>
        <v>-1.1344800000006217</v>
      </c>
      <c r="O48" s="5">
        <f ca="1">+C$11+C$12*$F48</f>
        <v>0.45943613232532399</v>
      </c>
      <c r="Q48" s="26">
        <f>+C48-15018.5</f>
        <v>44052.9545</v>
      </c>
    </row>
    <row r="49" spans="1:17" s="5" customFormat="1" ht="12.95" customHeight="1">
      <c r="A49" s="3" t="s">
        <v>44</v>
      </c>
      <c r="B49" s="4" t="s">
        <v>43</v>
      </c>
      <c r="C49" s="38">
        <v>59372.630100000002</v>
      </c>
      <c r="D49" s="37">
        <v>3.5000000000000001E-3</v>
      </c>
      <c r="E49" s="5">
        <f>+(C49-C$7)/C$8</f>
        <v>396.00394213135502</v>
      </c>
      <c r="F49" s="5">
        <f>ROUND(2*E49,0)/2</f>
        <v>396</v>
      </c>
      <c r="G49" s="5">
        <f>+C49-(C$7+F49*C$8)</f>
        <v>3.2852000003913417E-2</v>
      </c>
      <c r="L49" s="5">
        <f>+G49</f>
        <v>3.2852000003913417E-2</v>
      </c>
      <c r="O49" s="5">
        <f ca="1">+C$11+C$12*$F49</f>
        <v>0.52113518937493353</v>
      </c>
      <c r="Q49" s="26">
        <f>+C49-15018.5</f>
        <v>44354.130100000002</v>
      </c>
    </row>
    <row r="50" spans="1:17" s="5" customFormat="1" ht="12.95" customHeight="1">
      <c r="A50" s="3" t="s">
        <v>46</v>
      </c>
      <c r="B50" s="4" t="s">
        <v>43</v>
      </c>
      <c r="C50" s="36">
        <v>59461.371899999998</v>
      </c>
      <c r="D50" s="37">
        <v>4.1999999999999997E-3</v>
      </c>
      <c r="E50" s="5">
        <f>+(C50-C$7)/C$8</f>
        <v>406.65266465256184</v>
      </c>
      <c r="F50" s="5">
        <f>ROUND(2*E50,0)/2</f>
        <v>406.5</v>
      </c>
      <c r="G50" s="5">
        <f>+C50-(C$7+F50*C$8)</f>
        <v>1.2722404999949504</v>
      </c>
      <c r="L50" s="5">
        <f>+G50</f>
        <v>1.2722404999949504</v>
      </c>
      <c r="O50" s="5">
        <f ca="1">+C$11+C$12*$F50</f>
        <v>0.53913074768106961</v>
      </c>
      <c r="Q50" s="26">
        <f>+C50-15018.5</f>
        <v>44442.871899999998</v>
      </c>
    </row>
    <row r="51" spans="1:17" s="5" customFormat="1" ht="12.95" customHeight="1">
      <c r="A51" s="3" t="s">
        <v>46</v>
      </c>
      <c r="B51" s="4" t="s">
        <v>43</v>
      </c>
      <c r="C51" s="36">
        <v>59461.458400000003</v>
      </c>
      <c r="D51" s="37">
        <v>4.1999999999999997E-3</v>
      </c>
      <c r="E51" s="5">
        <f>+(C51-C$7)/C$8</f>
        <v>406.66304436649756</v>
      </c>
      <c r="F51" s="5">
        <f>ROUND(2*E51,0)/2</f>
        <v>406.5</v>
      </c>
      <c r="G51" s="5">
        <f>+C51-(C$7+F51*C$8)</f>
        <v>1.3587404999998398</v>
      </c>
      <c r="L51" s="5">
        <f>+G51</f>
        <v>1.3587404999998398</v>
      </c>
      <c r="O51" s="5">
        <f ca="1">+C$11+C$12*$F51</f>
        <v>0.53913074768106961</v>
      </c>
      <c r="Q51" s="26">
        <f>+C51-15018.5</f>
        <v>44442.958400000003</v>
      </c>
    </row>
    <row r="52" spans="1:17" s="5" customFormat="1" ht="12.95" customHeight="1">
      <c r="A52" s="3" t="s">
        <v>44</v>
      </c>
      <c r="B52" s="4" t="s">
        <v>43</v>
      </c>
      <c r="C52" s="38">
        <v>59470.367200000001</v>
      </c>
      <c r="D52" s="37">
        <v>3.5000000000000001E-3</v>
      </c>
      <c r="E52" s="5">
        <f>+(C52-C$7)/C$8</f>
        <v>407.73207090412586</v>
      </c>
      <c r="F52" s="5">
        <f>ROUND(2*E52,0)/2</f>
        <v>407.5</v>
      </c>
      <c r="G52" s="5">
        <f>+C52-(C$7+F52*C$8)</f>
        <v>1.9339774999971269</v>
      </c>
      <c r="L52" s="5">
        <f>+G52</f>
        <v>1.9339774999971269</v>
      </c>
      <c r="O52" s="5">
        <f ca="1">+C$11+C$12*$F52</f>
        <v>0.54084461037689202</v>
      </c>
      <c r="Q52" s="26">
        <f>+C52-15018.5</f>
        <v>44451.867200000001</v>
      </c>
    </row>
    <row r="53" spans="1:17" s="5" customFormat="1" ht="12.95" customHeight="1">
      <c r="A53" s="3" t="s">
        <v>46</v>
      </c>
      <c r="B53" s="4" t="s">
        <v>43</v>
      </c>
      <c r="C53" s="36">
        <v>59757.4424</v>
      </c>
      <c r="D53" s="37">
        <v>3.5000000000000001E-3</v>
      </c>
      <c r="E53" s="5">
        <f>+(C53-C$7)/C$8</f>
        <v>442.18014551518951</v>
      </c>
      <c r="F53" s="5">
        <f>ROUND(2*E53,0)/2</f>
        <v>442</v>
      </c>
      <c r="G53" s="5">
        <f>+C53-(C$7+F53*C$8)</f>
        <v>1.5012540000025183</v>
      </c>
      <c r="L53" s="5">
        <f>+G53</f>
        <v>1.5012540000025183</v>
      </c>
      <c r="O53" s="5">
        <f ca="1">+C$11+C$12*$F53</f>
        <v>0.59997287338276772</v>
      </c>
      <c r="Q53" s="26">
        <f>+C53-15018.5</f>
        <v>44738.9424</v>
      </c>
    </row>
    <row r="54" spans="1:17" s="5" customFormat="1" ht="12.95" customHeight="1">
      <c r="A54" s="3" t="s">
        <v>46</v>
      </c>
      <c r="B54" s="4" t="s">
        <v>43</v>
      </c>
      <c r="C54" s="36">
        <v>59757.527000000002</v>
      </c>
      <c r="D54" s="37">
        <v>3.5000000000000001E-3</v>
      </c>
      <c r="E54" s="5">
        <f>+(C54-C$7)/C$8</f>
        <v>442.19029723540831</v>
      </c>
      <c r="F54" s="5">
        <f>ROUND(2*E54,0)/2</f>
        <v>442</v>
      </c>
      <c r="G54" s="5">
        <f>+C54-(C$7+F54*C$8)</f>
        <v>1.5858540000044741</v>
      </c>
      <c r="L54" s="5">
        <f>+G54</f>
        <v>1.5858540000044741</v>
      </c>
      <c r="O54" s="5">
        <f ca="1">+C$11+C$12*$F54</f>
        <v>0.59997287338276772</v>
      </c>
      <c r="Q54" s="26">
        <f>+C54-15018.5</f>
        <v>44739.027000000002</v>
      </c>
    </row>
    <row r="55" spans="1:17" s="5" customFormat="1" ht="12.95" customHeight="1">
      <c r="A55" s="3" t="s">
        <v>46</v>
      </c>
      <c r="B55" s="4" t="s">
        <v>43</v>
      </c>
      <c r="C55" s="36">
        <v>59757.616099999999</v>
      </c>
      <c r="D55" s="37">
        <v>3.5000000000000001E-3</v>
      </c>
      <c r="E55" s="5">
        <f>+(C55-C$7)/C$8</f>
        <v>442.20098894074459</v>
      </c>
      <c r="F55" s="5">
        <f>ROUND(2*E55,0)/2</f>
        <v>442</v>
      </c>
      <c r="G55" s="5">
        <f>+C55-(C$7+F55*C$8)</f>
        <v>1.6749540000018897</v>
      </c>
      <c r="L55" s="5">
        <f>+G55</f>
        <v>1.6749540000018897</v>
      </c>
      <c r="O55" s="5">
        <f ca="1">+C$11+C$12*$F55</f>
        <v>0.59997287338276772</v>
      </c>
      <c r="Q55" s="26">
        <f>+C55-15018.5</f>
        <v>44739.116099999999</v>
      </c>
    </row>
    <row r="56" spans="1:17" s="5" customFormat="1" ht="12.95" customHeight="1">
      <c r="A56" s="3" t="s">
        <v>46</v>
      </c>
      <c r="B56" s="4" t="s">
        <v>43</v>
      </c>
      <c r="C56" s="36">
        <v>59770.414799999999</v>
      </c>
      <c r="D56" s="37">
        <v>3.5000000000000001E-3</v>
      </c>
      <c r="E56" s="5">
        <f>+(C56-C$7)/C$8</f>
        <v>443.73679061405039</v>
      </c>
      <c r="F56" s="5">
        <f>ROUND(2*E56,0)/2</f>
        <v>443.5</v>
      </c>
      <c r="G56" s="5">
        <f>+C56-(C$7+F56*C$8)</f>
        <v>1.9733094999974128</v>
      </c>
      <c r="L56" s="5">
        <f>+G56</f>
        <v>1.9733094999974128</v>
      </c>
      <c r="O56" s="5">
        <f ca="1">+C$11+C$12*$F56</f>
        <v>0.60254366742650145</v>
      </c>
      <c r="Q56" s="26">
        <f>+C56-15018.5</f>
        <v>44751.914799999999</v>
      </c>
    </row>
    <row r="57" spans="1:17" s="5" customFormat="1" ht="12.95" customHeight="1">
      <c r="A57" s="3" t="s">
        <v>46</v>
      </c>
      <c r="B57" s="4" t="s">
        <v>43</v>
      </c>
      <c r="C57" s="36">
        <v>59770.502899999999</v>
      </c>
      <c r="D57" s="37">
        <v>3.5000000000000001E-3</v>
      </c>
      <c r="E57" s="5">
        <f>+(C57-C$7)/C$8</f>
        <v>443.74736232269424</v>
      </c>
      <c r="F57" s="5">
        <f>ROUND(2*E57,0)/2</f>
        <v>443.5</v>
      </c>
      <c r="G57" s="5">
        <f>+C57-(C$7+F57*C$8)</f>
        <v>2.0614094999982626</v>
      </c>
      <c r="L57" s="5">
        <f>+G57</f>
        <v>2.0614094999982626</v>
      </c>
      <c r="O57" s="5">
        <f ca="1">+C$11+C$12*$F57</f>
        <v>0.60254366742650145</v>
      </c>
      <c r="Q57" s="26">
        <f>+C57-15018.5</f>
        <v>44752.002899999999</v>
      </c>
    </row>
    <row r="58" spans="1:17" s="5" customFormat="1" ht="12.95" customHeight="1">
      <c r="A58" s="3" t="s">
        <v>46</v>
      </c>
      <c r="B58" s="4" t="s">
        <v>43</v>
      </c>
      <c r="C58" s="36">
        <v>59770.589</v>
      </c>
      <c r="D58" s="37">
        <v>3.5000000000000001E-3</v>
      </c>
      <c r="E58" s="5">
        <f>+(C58-C$7)/C$8</f>
        <v>443.75769403795221</v>
      </c>
      <c r="F58" s="5">
        <f>ROUND(2*E58,0)/2</f>
        <v>444</v>
      </c>
      <c r="G58" s="5">
        <f>+C58-(C$7+F58*C$8)</f>
        <v>-2.0192719999977271</v>
      </c>
      <c r="L58" s="5">
        <f>+G58</f>
        <v>-2.0192719999977271</v>
      </c>
      <c r="O58" s="5">
        <f ca="1">+C$11+C$12*$F58</f>
        <v>0.60340059877441277</v>
      </c>
      <c r="Q58" s="26">
        <f>+C58-15018.5</f>
        <v>44752.089</v>
      </c>
    </row>
    <row r="59" spans="1:17" s="5" customFormat="1" ht="12.95" customHeight="1">
      <c r="C59" s="25"/>
      <c r="D59" s="25"/>
    </row>
    <row r="60" spans="1:17" s="5" customFormat="1" ht="12.95" customHeight="1">
      <c r="C60" s="25"/>
      <c r="D60" s="25"/>
    </row>
    <row r="61" spans="1:17" s="5" customFormat="1" ht="12.95" customHeight="1">
      <c r="C61" s="25"/>
      <c r="D61" s="25"/>
    </row>
    <row r="62" spans="1:17" s="5" customFormat="1" ht="12.95" customHeight="1">
      <c r="C62" s="25"/>
      <c r="D62" s="25"/>
    </row>
    <row r="63" spans="1:17" s="5" customFormat="1" ht="12.95" customHeight="1">
      <c r="C63" s="25"/>
      <c r="D63" s="25"/>
    </row>
    <row r="64" spans="1:17" s="5" customFormat="1" ht="12.95" customHeight="1">
      <c r="C64" s="25"/>
      <c r="D64" s="25"/>
    </row>
    <row r="65" spans="3:4" s="5" customFormat="1" ht="12.95" customHeight="1">
      <c r="C65" s="25"/>
      <c r="D65" s="25"/>
    </row>
    <row r="66" spans="3:4" s="5" customFormat="1" ht="12.95" customHeight="1">
      <c r="C66" s="25"/>
      <c r="D66" s="25"/>
    </row>
    <row r="67" spans="3:4" s="5" customFormat="1" ht="12.95" customHeight="1">
      <c r="C67" s="25"/>
      <c r="D67" s="25"/>
    </row>
    <row r="68" spans="3:4" s="5" customFormat="1" ht="12.95" customHeight="1">
      <c r="C68" s="25"/>
      <c r="D68" s="25"/>
    </row>
    <row r="69" spans="3:4" s="5" customFormat="1" ht="12.95" customHeight="1">
      <c r="C69" s="25"/>
      <c r="D69" s="25"/>
    </row>
    <row r="70" spans="3:4" s="5" customFormat="1" ht="12.95" customHeight="1">
      <c r="C70" s="25"/>
      <c r="D70" s="25"/>
    </row>
    <row r="71" spans="3:4" s="5" customFormat="1" ht="12.95" customHeight="1">
      <c r="C71" s="25"/>
      <c r="D71" s="25"/>
    </row>
    <row r="72" spans="3:4" s="5" customFormat="1" ht="12.95" customHeight="1">
      <c r="C72" s="25"/>
      <c r="D72" s="25"/>
    </row>
    <row r="73" spans="3:4" s="5" customFormat="1" ht="12.95" customHeight="1">
      <c r="C73" s="25"/>
      <c r="D73" s="25"/>
    </row>
    <row r="74" spans="3:4" s="5" customFormat="1" ht="12.95" customHeight="1">
      <c r="C74" s="25"/>
      <c r="D74" s="25"/>
    </row>
    <row r="75" spans="3:4" s="5" customFormat="1" ht="12.95" customHeight="1">
      <c r="C75" s="25"/>
      <c r="D75" s="25"/>
    </row>
    <row r="76" spans="3:4" s="5" customFormat="1" ht="12.95" customHeight="1">
      <c r="C76" s="25"/>
      <c r="D76" s="25"/>
    </row>
    <row r="77" spans="3:4" s="5" customFormat="1" ht="12.95" customHeight="1">
      <c r="C77" s="25"/>
      <c r="D77" s="25"/>
    </row>
    <row r="78" spans="3:4" s="5" customFormat="1" ht="12.95" customHeight="1">
      <c r="C78" s="25"/>
      <c r="D78" s="25"/>
    </row>
    <row r="79" spans="3:4" s="5" customFormat="1" ht="12.95" customHeight="1">
      <c r="C79" s="25"/>
      <c r="D79" s="25"/>
    </row>
    <row r="80" spans="3:4" s="5" customFormat="1" ht="12.95" customHeight="1">
      <c r="C80" s="25"/>
      <c r="D80" s="25"/>
    </row>
    <row r="81" spans="3:4" s="5" customFormat="1" ht="12.95" customHeight="1">
      <c r="C81" s="25"/>
      <c r="D81" s="25"/>
    </row>
    <row r="82" spans="3:4" s="5" customFormat="1" ht="12.95" customHeight="1">
      <c r="C82" s="25"/>
      <c r="D82" s="25"/>
    </row>
    <row r="83" spans="3:4" s="5" customFormat="1" ht="12.95" customHeight="1">
      <c r="C83" s="25"/>
      <c r="D83" s="25"/>
    </row>
    <row r="84" spans="3:4" s="5" customFormat="1" ht="12.95" customHeight="1">
      <c r="C84" s="25"/>
      <c r="D84" s="25"/>
    </row>
    <row r="85" spans="3:4" s="5" customFormat="1" ht="12.95" customHeight="1">
      <c r="C85" s="25"/>
      <c r="D85" s="25"/>
    </row>
    <row r="86" spans="3:4" s="5" customFormat="1" ht="12.95" customHeight="1">
      <c r="C86" s="25"/>
      <c r="D86" s="25"/>
    </row>
    <row r="87" spans="3:4" s="5" customFormat="1" ht="12.95" customHeight="1">
      <c r="C87" s="25"/>
      <c r="D87" s="25"/>
    </row>
    <row r="88" spans="3:4" s="5" customFormat="1" ht="12.95" customHeight="1">
      <c r="C88" s="25"/>
      <c r="D88" s="25"/>
    </row>
    <row r="89" spans="3:4" s="5" customFormat="1" ht="12.95" customHeight="1">
      <c r="C89" s="25"/>
      <c r="D89" s="25"/>
    </row>
    <row r="90" spans="3:4" s="5" customFormat="1" ht="12.95" customHeight="1">
      <c r="C90" s="25"/>
      <c r="D90" s="25"/>
    </row>
    <row r="91" spans="3:4" s="5" customFormat="1" ht="12.95" customHeight="1">
      <c r="C91" s="25"/>
      <c r="D91" s="25"/>
    </row>
    <row r="92" spans="3:4" s="5" customFormat="1" ht="12.95" customHeight="1">
      <c r="C92" s="25"/>
      <c r="D92" s="25"/>
    </row>
    <row r="93" spans="3:4" s="5" customFormat="1" ht="12.95" customHeight="1">
      <c r="C93" s="25"/>
      <c r="D93" s="25"/>
    </row>
    <row r="94" spans="3:4" s="5" customFormat="1" ht="12.95" customHeight="1">
      <c r="C94" s="25"/>
      <c r="D94" s="25"/>
    </row>
    <row r="95" spans="3:4" s="5" customFormat="1" ht="12.95" customHeight="1">
      <c r="C95" s="25"/>
      <c r="D95" s="25"/>
    </row>
    <row r="96" spans="3:4" s="5" customFormat="1" ht="12.95" customHeight="1">
      <c r="C96" s="25"/>
      <c r="D96" s="25"/>
    </row>
    <row r="97" spans="3:4" s="5" customFormat="1" ht="12.95" customHeight="1">
      <c r="C97" s="25"/>
      <c r="D97" s="25"/>
    </row>
    <row r="98" spans="3:4" s="5" customFormat="1" ht="12.95" customHeight="1">
      <c r="C98" s="25"/>
      <c r="D98" s="25"/>
    </row>
    <row r="99" spans="3:4" s="5" customFormat="1" ht="12.95" customHeight="1">
      <c r="C99" s="25"/>
      <c r="D99" s="25"/>
    </row>
    <row r="100" spans="3:4" s="5" customFormat="1" ht="12.95" customHeight="1">
      <c r="C100" s="25"/>
      <c r="D100" s="25"/>
    </row>
    <row r="101" spans="3:4" s="5" customFormat="1" ht="12.95" customHeight="1">
      <c r="C101" s="25"/>
      <c r="D101" s="25"/>
    </row>
    <row r="102" spans="3:4" s="5" customFormat="1" ht="12.95" customHeight="1">
      <c r="C102" s="25"/>
      <c r="D102" s="25"/>
    </row>
    <row r="103" spans="3:4" s="5" customFormat="1" ht="12.95" customHeight="1">
      <c r="C103" s="25"/>
      <c r="D103" s="25"/>
    </row>
    <row r="104" spans="3:4" s="5" customFormat="1" ht="12.95" customHeight="1">
      <c r="C104" s="25"/>
      <c r="D104" s="25"/>
    </row>
    <row r="105" spans="3:4" s="5" customFormat="1" ht="12.95" customHeight="1">
      <c r="C105" s="25"/>
      <c r="D105" s="25"/>
    </row>
    <row r="106" spans="3:4" s="5" customFormat="1" ht="12.95" customHeight="1">
      <c r="C106" s="25"/>
      <c r="D106" s="25"/>
    </row>
    <row r="107" spans="3:4" s="5" customFormat="1" ht="12.95" customHeight="1">
      <c r="C107" s="25"/>
      <c r="D107" s="25"/>
    </row>
    <row r="108" spans="3:4" s="5" customFormat="1" ht="12.95" customHeight="1">
      <c r="C108" s="25"/>
      <c r="D108" s="25"/>
    </row>
    <row r="109" spans="3:4" s="5" customFormat="1" ht="12.95" customHeight="1">
      <c r="C109" s="25"/>
      <c r="D109" s="25"/>
    </row>
    <row r="110" spans="3:4" s="5" customFormat="1" ht="12.95" customHeight="1">
      <c r="C110" s="25"/>
      <c r="D110" s="25"/>
    </row>
    <row r="111" spans="3:4" s="5" customFormat="1" ht="12.95" customHeight="1">
      <c r="C111" s="25"/>
      <c r="D111" s="25"/>
    </row>
    <row r="112" spans="3:4" s="5" customFormat="1" ht="12.95" customHeight="1">
      <c r="C112" s="25"/>
      <c r="D112" s="25"/>
    </row>
    <row r="113" spans="3:4" s="5" customFormat="1" ht="12.95" customHeight="1">
      <c r="C113" s="25"/>
      <c r="D113" s="25"/>
    </row>
    <row r="114" spans="3:4" s="5" customFormat="1" ht="12.95" customHeight="1">
      <c r="C114" s="25"/>
      <c r="D114" s="25"/>
    </row>
    <row r="115" spans="3:4" s="5" customFormat="1" ht="12.95" customHeight="1">
      <c r="C115" s="25"/>
      <c r="D115" s="25"/>
    </row>
    <row r="116" spans="3:4" s="5" customFormat="1" ht="12.95" customHeight="1">
      <c r="C116" s="25"/>
      <c r="D116" s="25"/>
    </row>
    <row r="117" spans="3:4" s="5" customFormat="1" ht="12.95" customHeight="1">
      <c r="C117" s="25"/>
      <c r="D117" s="25"/>
    </row>
    <row r="118" spans="3:4" s="5" customFormat="1" ht="12.95" customHeight="1">
      <c r="C118" s="25"/>
      <c r="D118" s="25"/>
    </row>
    <row r="119" spans="3:4" s="5" customFormat="1" ht="12.95" customHeight="1">
      <c r="C119" s="25"/>
      <c r="D119" s="25"/>
    </row>
    <row r="120" spans="3:4" s="5" customFormat="1" ht="12.95" customHeight="1">
      <c r="C120" s="25"/>
      <c r="D120" s="25"/>
    </row>
    <row r="121" spans="3:4" s="5" customFormat="1" ht="12.95" customHeight="1">
      <c r="C121" s="25"/>
      <c r="D121" s="25"/>
    </row>
    <row r="122" spans="3:4" s="5" customFormat="1" ht="12.95" customHeight="1">
      <c r="C122" s="25"/>
      <c r="D122" s="25"/>
    </row>
    <row r="123" spans="3:4" s="5" customFormat="1" ht="12.95" customHeight="1">
      <c r="C123" s="25"/>
      <c r="D123" s="25"/>
    </row>
    <row r="124" spans="3:4" s="5" customFormat="1" ht="12.95" customHeight="1">
      <c r="C124" s="25"/>
      <c r="D124" s="25"/>
    </row>
    <row r="125" spans="3:4" s="5" customFormat="1" ht="12.95" customHeight="1">
      <c r="C125" s="25"/>
      <c r="D125" s="25"/>
    </row>
    <row r="126" spans="3:4" s="5" customFormat="1" ht="12.95" customHeight="1">
      <c r="C126" s="25"/>
      <c r="D126" s="25"/>
    </row>
    <row r="127" spans="3:4" s="5" customFormat="1" ht="12.95" customHeight="1">
      <c r="C127" s="25"/>
      <c r="D127" s="25"/>
    </row>
    <row r="128" spans="3:4" s="5" customFormat="1" ht="12.95" customHeight="1">
      <c r="C128" s="25"/>
      <c r="D128" s="25"/>
    </row>
    <row r="129" spans="3:4" s="5" customFormat="1" ht="12.95" customHeight="1">
      <c r="C129" s="25"/>
      <c r="D129" s="25"/>
    </row>
    <row r="130" spans="3:4" s="5" customFormat="1" ht="12.95" customHeight="1">
      <c r="C130" s="25"/>
      <c r="D130" s="25"/>
    </row>
    <row r="131" spans="3:4" s="5" customFormat="1" ht="12.95" customHeight="1">
      <c r="C131" s="25"/>
      <c r="D131" s="25"/>
    </row>
    <row r="132" spans="3:4" s="5" customFormat="1" ht="12.95" customHeight="1">
      <c r="C132" s="25"/>
      <c r="D132" s="25"/>
    </row>
    <row r="133" spans="3:4" s="5" customFormat="1" ht="12.95" customHeight="1">
      <c r="C133" s="25"/>
      <c r="D133" s="25"/>
    </row>
    <row r="134" spans="3:4" s="5" customFormat="1" ht="12.95" customHeight="1">
      <c r="C134" s="25"/>
      <c r="D134" s="25"/>
    </row>
    <row r="135" spans="3:4" s="5" customFormat="1" ht="12.95" customHeight="1">
      <c r="C135" s="25"/>
      <c r="D135" s="25"/>
    </row>
    <row r="136" spans="3:4" s="5" customFormat="1" ht="12.95" customHeight="1">
      <c r="C136" s="25"/>
      <c r="D136" s="25"/>
    </row>
    <row r="137" spans="3:4" s="5" customFormat="1" ht="12.95" customHeight="1">
      <c r="C137" s="25"/>
      <c r="D137" s="25"/>
    </row>
    <row r="138" spans="3:4" s="5" customFormat="1" ht="12.95" customHeight="1">
      <c r="C138" s="25"/>
      <c r="D138" s="25"/>
    </row>
    <row r="139" spans="3:4" s="5" customFormat="1" ht="12.95" customHeight="1">
      <c r="C139" s="25"/>
      <c r="D139" s="25"/>
    </row>
    <row r="140" spans="3:4" s="5" customFormat="1" ht="12.95" customHeight="1">
      <c r="C140" s="25"/>
      <c r="D140" s="25"/>
    </row>
    <row r="141" spans="3:4" s="5" customFormat="1" ht="12.95" customHeight="1">
      <c r="C141" s="25"/>
      <c r="D141" s="25"/>
    </row>
    <row r="142" spans="3:4" s="5" customFormat="1" ht="12.95" customHeight="1">
      <c r="C142" s="25"/>
      <c r="D142" s="25"/>
    </row>
    <row r="143" spans="3:4" s="5" customFormat="1" ht="12.95" customHeight="1">
      <c r="C143" s="25"/>
      <c r="D143" s="25"/>
    </row>
    <row r="144" spans="3:4" s="5" customFormat="1" ht="12.95" customHeight="1">
      <c r="C144" s="25"/>
      <c r="D144" s="25"/>
    </row>
    <row r="145" spans="3:4" s="5" customFormat="1" ht="12.95" customHeight="1">
      <c r="C145" s="25"/>
      <c r="D145" s="25"/>
    </row>
    <row r="146" spans="3:4" s="5" customFormat="1" ht="12.95" customHeight="1">
      <c r="C146" s="25"/>
      <c r="D146" s="25"/>
    </row>
    <row r="147" spans="3:4" s="5" customFormat="1" ht="12.95" customHeight="1">
      <c r="C147" s="25"/>
      <c r="D147" s="25"/>
    </row>
    <row r="148" spans="3:4" s="5" customFormat="1" ht="12.95" customHeight="1">
      <c r="C148" s="25"/>
      <c r="D148" s="25"/>
    </row>
    <row r="149" spans="3:4" s="5" customFormat="1" ht="12.95" customHeight="1">
      <c r="C149" s="25"/>
      <c r="D149" s="25"/>
    </row>
    <row r="150" spans="3:4" s="5" customFormat="1" ht="12.95" customHeight="1">
      <c r="C150" s="25"/>
      <c r="D150" s="25"/>
    </row>
    <row r="151" spans="3:4" s="5" customFormat="1" ht="12.95" customHeight="1">
      <c r="C151" s="25"/>
      <c r="D151" s="25"/>
    </row>
    <row r="152" spans="3:4" s="5" customFormat="1" ht="12.95" customHeight="1">
      <c r="C152" s="25"/>
      <c r="D152" s="25"/>
    </row>
    <row r="153" spans="3:4" s="5" customFormat="1" ht="12.95" customHeight="1">
      <c r="C153" s="25"/>
      <c r="D153" s="25"/>
    </row>
    <row r="154" spans="3:4" s="5" customFormat="1" ht="12.95" customHeight="1">
      <c r="C154" s="25"/>
      <c r="D154" s="25"/>
    </row>
    <row r="155" spans="3:4" s="5" customFormat="1" ht="12.95" customHeight="1">
      <c r="C155" s="25"/>
      <c r="D155" s="25"/>
    </row>
    <row r="156" spans="3:4" s="5" customFormat="1" ht="12.95" customHeight="1">
      <c r="C156" s="25"/>
      <c r="D156" s="25"/>
    </row>
    <row r="157" spans="3:4" s="5" customFormat="1" ht="12.95" customHeight="1">
      <c r="C157" s="25"/>
      <c r="D157" s="25"/>
    </row>
    <row r="158" spans="3:4" s="5" customFormat="1" ht="12.95" customHeight="1">
      <c r="C158" s="25"/>
      <c r="D158" s="25"/>
    </row>
    <row r="159" spans="3:4" s="5" customFormat="1" ht="12.95" customHeight="1">
      <c r="C159" s="25"/>
      <c r="D159" s="25"/>
    </row>
    <row r="160" spans="3:4" s="5" customFormat="1" ht="12.95" customHeight="1">
      <c r="C160" s="25"/>
      <c r="D160" s="25"/>
    </row>
    <row r="161" spans="3:4" s="5" customFormat="1" ht="12.95" customHeight="1">
      <c r="C161" s="25"/>
      <c r="D161" s="25"/>
    </row>
    <row r="162" spans="3:4" s="5" customFormat="1" ht="12.95" customHeight="1">
      <c r="C162" s="25"/>
      <c r="D162" s="25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sortState xmlns:xlrd2="http://schemas.microsoft.com/office/spreadsheetml/2017/richdata2" ref="A21:X59">
    <sortCondition ref="C21:C5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2024-08-25T05:54:31Z</dcterms:modified>
</cp:coreProperties>
</file>