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6129590-E221-4D67-B977-F6DC56336E18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0" i="1" l="1"/>
  <c r="Q61" i="1"/>
  <c r="Q62" i="1"/>
  <c r="Q63" i="1"/>
  <c r="Q64" i="1"/>
  <c r="Q65" i="1"/>
  <c r="Q66" i="1"/>
  <c r="Q67" i="1"/>
  <c r="Q68" i="1"/>
  <c r="Q69" i="1"/>
  <c r="D9" i="1"/>
  <c r="C9" i="1"/>
  <c r="Q59" i="1"/>
  <c r="Q46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44" i="2"/>
  <c r="C44" i="2"/>
  <c r="G14" i="2"/>
  <c r="C14" i="2"/>
  <c r="G13" i="2"/>
  <c r="C13" i="2"/>
  <c r="G12" i="2"/>
  <c r="C12" i="2"/>
  <c r="G11" i="2"/>
  <c r="C11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44" i="2"/>
  <c r="B44" i="2"/>
  <c r="D44" i="2"/>
  <c r="A44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Q56" i="1"/>
  <c r="Q55" i="1"/>
  <c r="Q54" i="1"/>
  <c r="Q58" i="1"/>
  <c r="Q57" i="1"/>
  <c r="Q45" i="1"/>
  <c r="Q44" i="1"/>
  <c r="Q52" i="1"/>
  <c r="Q48" i="1"/>
  <c r="Q49" i="1"/>
  <c r="Q50" i="1"/>
  <c r="Q51" i="1"/>
  <c r="Q53" i="1"/>
  <c r="Q47" i="1"/>
  <c r="Q42" i="1"/>
  <c r="F16" i="1"/>
  <c r="F17" i="1" s="1"/>
  <c r="C17" i="1"/>
  <c r="Q43" i="1"/>
  <c r="D4" i="1"/>
  <c r="C4" i="1"/>
  <c r="C7" i="1"/>
  <c r="B2" i="1"/>
  <c r="C8" i="1"/>
  <c r="Q41" i="1"/>
  <c r="E32" i="2"/>
  <c r="E67" i="1"/>
  <c r="F67" i="1"/>
  <c r="E45" i="1"/>
  <c r="F45" i="1"/>
  <c r="G45" i="1"/>
  <c r="J45" i="1"/>
  <c r="E53" i="1"/>
  <c r="F53" i="1"/>
  <c r="E22" i="1"/>
  <c r="F22" i="1"/>
  <c r="G22" i="1"/>
  <c r="H22" i="1"/>
  <c r="E30" i="1"/>
  <c r="F30" i="1"/>
  <c r="E38" i="1"/>
  <c r="F38" i="1"/>
  <c r="E62" i="1"/>
  <c r="F62" i="1"/>
  <c r="G59" i="1"/>
  <c r="K59" i="1"/>
  <c r="E48" i="1"/>
  <c r="F48" i="1"/>
  <c r="G48" i="1"/>
  <c r="K48" i="1"/>
  <c r="E56" i="1"/>
  <c r="F56" i="1"/>
  <c r="G56" i="1"/>
  <c r="K56" i="1"/>
  <c r="E25" i="1"/>
  <c r="E33" i="1"/>
  <c r="E65" i="1"/>
  <c r="F65" i="1"/>
  <c r="G67" i="1"/>
  <c r="K67" i="1"/>
  <c r="E43" i="1"/>
  <c r="F43" i="1"/>
  <c r="E51" i="1"/>
  <c r="F51" i="1"/>
  <c r="G53" i="1"/>
  <c r="K53" i="1"/>
  <c r="E28" i="1"/>
  <c r="F28" i="1"/>
  <c r="G30" i="1"/>
  <c r="H30" i="1"/>
  <c r="E36" i="1"/>
  <c r="F36" i="1"/>
  <c r="G38" i="1"/>
  <c r="H38" i="1"/>
  <c r="E60" i="1"/>
  <c r="F60" i="1"/>
  <c r="G62" i="1"/>
  <c r="K62" i="1"/>
  <c r="E68" i="1"/>
  <c r="F68" i="1"/>
  <c r="E46" i="1"/>
  <c r="F46" i="1"/>
  <c r="G46" i="1"/>
  <c r="K46" i="1"/>
  <c r="E54" i="1"/>
  <c r="F54" i="1"/>
  <c r="E23" i="1"/>
  <c r="F23" i="1"/>
  <c r="G23" i="1"/>
  <c r="H23" i="1"/>
  <c r="E31" i="1"/>
  <c r="F31" i="1"/>
  <c r="E39" i="1"/>
  <c r="F39" i="1"/>
  <c r="G39" i="1"/>
  <c r="H39" i="1"/>
  <c r="E63" i="1"/>
  <c r="F63" i="1"/>
  <c r="G65" i="1"/>
  <c r="K65" i="1"/>
  <c r="E41" i="1"/>
  <c r="F41" i="1"/>
  <c r="G41" i="1"/>
  <c r="G43" i="1"/>
  <c r="J43" i="1"/>
  <c r="E49" i="1"/>
  <c r="F49" i="1"/>
  <c r="G51" i="1"/>
  <c r="K51" i="1"/>
  <c r="E57" i="1"/>
  <c r="F57" i="1"/>
  <c r="G57" i="1"/>
  <c r="J57" i="1"/>
  <c r="E26" i="1"/>
  <c r="F26" i="1"/>
  <c r="G26" i="1"/>
  <c r="H26" i="1"/>
  <c r="G28" i="1"/>
  <c r="H28" i="1"/>
  <c r="E34" i="1"/>
  <c r="F34" i="1"/>
  <c r="G34" i="1"/>
  <c r="H34" i="1"/>
  <c r="G36" i="1"/>
  <c r="H36" i="1"/>
  <c r="G60" i="1"/>
  <c r="K60" i="1"/>
  <c r="E66" i="1"/>
  <c r="F66" i="1"/>
  <c r="G68" i="1"/>
  <c r="K68" i="1"/>
  <c r="E44" i="1"/>
  <c r="F44" i="1"/>
  <c r="G44" i="1"/>
  <c r="J44" i="1"/>
  <c r="E52" i="1"/>
  <c r="F52" i="1"/>
  <c r="G52" i="1"/>
  <c r="J52" i="1"/>
  <c r="G54" i="1"/>
  <c r="K54" i="1"/>
  <c r="E21" i="1"/>
  <c r="F21" i="1"/>
  <c r="G21" i="1"/>
  <c r="H21" i="1"/>
  <c r="E29" i="1"/>
  <c r="F29" i="1"/>
  <c r="G29" i="1"/>
  <c r="H29" i="1"/>
  <c r="G31" i="1"/>
  <c r="H31" i="1"/>
  <c r="E37" i="1"/>
  <c r="F37" i="1"/>
  <c r="G37" i="1"/>
  <c r="H37" i="1"/>
  <c r="E61" i="1"/>
  <c r="F61" i="1"/>
  <c r="G61" i="1"/>
  <c r="K61" i="1"/>
  <c r="G63" i="1"/>
  <c r="K63" i="1"/>
  <c r="E69" i="1"/>
  <c r="F69" i="1"/>
  <c r="G69" i="1"/>
  <c r="K69" i="1"/>
  <c r="E47" i="1"/>
  <c r="F47" i="1"/>
  <c r="G47" i="1"/>
  <c r="K47" i="1"/>
  <c r="G49" i="1"/>
  <c r="K49" i="1"/>
  <c r="E55" i="1"/>
  <c r="F55" i="1"/>
  <c r="G55" i="1"/>
  <c r="K55" i="1"/>
  <c r="E24" i="1"/>
  <c r="F24" i="1"/>
  <c r="G24" i="1"/>
  <c r="H24" i="1"/>
  <c r="E32" i="1"/>
  <c r="F32" i="1"/>
  <c r="G32" i="1"/>
  <c r="H32" i="1"/>
  <c r="E40" i="1"/>
  <c r="F40" i="1"/>
  <c r="G40" i="1"/>
  <c r="H40" i="1"/>
  <c r="E64" i="1"/>
  <c r="F64" i="1"/>
  <c r="G64" i="1"/>
  <c r="K64" i="1"/>
  <c r="G66" i="1"/>
  <c r="K66" i="1"/>
  <c r="E59" i="1"/>
  <c r="F59" i="1"/>
  <c r="E42" i="1"/>
  <c r="E50" i="1"/>
  <c r="E58" i="1"/>
  <c r="F58" i="1"/>
  <c r="G58" i="1"/>
  <c r="J58" i="1"/>
  <c r="E27" i="1"/>
  <c r="F27" i="1"/>
  <c r="G27" i="1"/>
  <c r="H27" i="1"/>
  <c r="E35" i="1"/>
  <c r="F35" i="1"/>
  <c r="G35" i="1"/>
  <c r="H35" i="1"/>
  <c r="E27" i="2"/>
  <c r="E37" i="2"/>
  <c r="E43" i="2"/>
  <c r="E15" i="2"/>
  <c r="E20" i="2"/>
  <c r="E16" i="2"/>
  <c r="E38" i="2"/>
  <c r="E21" i="2"/>
  <c r="E24" i="2"/>
  <c r="E22" i="2"/>
  <c r="E25" i="2"/>
  <c r="E12" i="2"/>
  <c r="E17" i="2"/>
  <c r="E23" i="2"/>
  <c r="E42" i="2"/>
  <c r="H41" i="1"/>
  <c r="F50" i="1"/>
  <c r="G50" i="1"/>
  <c r="K50" i="1"/>
  <c r="E18" i="2"/>
  <c r="E30" i="2"/>
  <c r="F42" i="1"/>
  <c r="G42" i="1"/>
  <c r="E11" i="2"/>
  <c r="E13" i="2"/>
  <c r="E40" i="2"/>
  <c r="E19" i="2"/>
  <c r="E44" i="2"/>
  <c r="F33" i="1"/>
  <c r="G33" i="1"/>
  <c r="H33" i="1"/>
  <c r="E36" i="2"/>
  <c r="E41" i="2"/>
  <c r="E35" i="2"/>
  <c r="E39" i="2"/>
  <c r="F25" i="1"/>
  <c r="G25" i="1"/>
  <c r="H25" i="1"/>
  <c r="E28" i="2"/>
  <c r="E14" i="2"/>
  <c r="E29" i="2"/>
  <c r="E34" i="2"/>
  <c r="E33" i="2"/>
  <c r="E31" i="2"/>
  <c r="E26" i="2"/>
  <c r="J42" i="1"/>
  <c r="C12" i="1"/>
  <c r="C11" i="1"/>
  <c r="O33" i="1" l="1"/>
  <c r="O46" i="1"/>
  <c r="O60" i="1"/>
  <c r="O53" i="1"/>
  <c r="O56" i="1"/>
  <c r="O49" i="1"/>
  <c r="O28" i="1"/>
  <c r="O44" i="1"/>
  <c r="O29" i="1"/>
  <c r="O23" i="1"/>
  <c r="O25" i="1"/>
  <c r="O38" i="1"/>
  <c r="O64" i="1"/>
  <c r="O41" i="1"/>
  <c r="O45" i="1"/>
  <c r="O47" i="1"/>
  <c r="C15" i="1"/>
  <c r="F18" i="1" s="1"/>
  <c r="O59" i="1"/>
  <c r="O32" i="1"/>
  <c r="O69" i="1"/>
  <c r="O42" i="1"/>
  <c r="O24" i="1"/>
  <c r="O21" i="1"/>
  <c r="O27" i="1"/>
  <c r="O26" i="1"/>
  <c r="O67" i="1"/>
  <c r="O43" i="1"/>
  <c r="O50" i="1"/>
  <c r="O30" i="1"/>
  <c r="O68" i="1"/>
  <c r="O55" i="1"/>
  <c r="O61" i="1"/>
  <c r="O39" i="1"/>
  <c r="O63" i="1"/>
  <c r="O66" i="1"/>
  <c r="O51" i="1"/>
  <c r="O36" i="1"/>
  <c r="O54" i="1"/>
  <c r="O22" i="1"/>
  <c r="O40" i="1"/>
  <c r="O37" i="1"/>
  <c r="O65" i="1"/>
  <c r="O31" i="1"/>
  <c r="O35" i="1"/>
  <c r="O62" i="1"/>
  <c r="O48" i="1"/>
  <c r="O52" i="1"/>
  <c r="O34" i="1"/>
  <c r="O58" i="1"/>
  <c r="O57" i="1"/>
  <c r="C16" i="1"/>
  <c r="D18" i="1" s="1"/>
  <c r="F19" i="1" l="1"/>
  <c r="C18" i="1"/>
</calcChain>
</file>

<file path=xl/sharedStrings.xml><?xml version="1.0" encoding="utf-8"?>
<sst xmlns="http://schemas.openxmlformats.org/spreadsheetml/2006/main" count="409" uniqueCount="195">
  <si>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</si>
  <si>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</si>
  <si>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</si>
  <si>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</si>
  <si>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</si>
  <si>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</si>
  <si>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</si>
  <si>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</si>
  <si>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</si>
  <si>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</si>
  <si>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</si>
  <si>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</si>
  <si>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</si>
  <si>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</si>
  <si>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</si>
  <si>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</si>
  <si>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</si>
  <si>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</si>
  <si>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</si>
  <si>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</si>
  <si>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</si>
  <si>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</si>
  <si>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</si>
  <si>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</si>
  <si>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</si>
  <si>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</si>
  <si>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</si>
  <si>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</si>
  <si>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</si>
  <si>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</si>
  <si>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</si>
  <si>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</si>
  <si>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</si>
  <si>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</si>
  <si>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</si>
  <si>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PV Lyr / GSC 2653-2016               </t>
  </si>
  <si>
    <t>EA/SD:</t>
  </si>
  <si>
    <t>IBVS 5761</t>
  </si>
  <si>
    <t>Add cycle</t>
  </si>
  <si>
    <t>Old Cycle</t>
  </si>
  <si>
    <t>IBVS 5731</t>
  </si>
  <si>
    <t>IBVS 6033</t>
  </si>
  <si>
    <t>OEJV 0160</t>
  </si>
  <si>
    <t>IBVS 6118</t>
  </si>
  <si>
    <t>IBVS 5984</t>
  </si>
  <si>
    <t>IBVS 6152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</si>
  <si>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</si>
  <si>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</si>
  <si>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</si>
  <si>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</si>
  <si>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</si>
  <si>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</si>
  <si>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</si>
  <si>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</si>
  <si>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</si>
  <si>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</si>
  <si>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</si>
  <si>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</si>
  <si>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2432764.490 </t>
  </si>
  <si>
    <t> 31.07.1948 23:45 </t>
  </si>
  <si>
    <t> -0.033 </t>
  </si>
  <si>
    <t>P </t>
  </si>
  <si>
    <t> A.A.Wachmann </t>
  </si>
  <si>
    <t> AHSB 6.3.24 </t>
  </si>
  <si>
    <t>2433922.385 </t>
  </si>
  <si>
    <t> 02.10.1951 21:14 </t>
  </si>
  <si>
    <t> -0.017 </t>
  </si>
  <si>
    <t>2434604.440 </t>
  </si>
  <si>
    <t> 14.08.1953 22:33 </t>
  </si>
  <si>
    <t> 0.017 </t>
  </si>
  <si>
    <t>2434622.385 </t>
  </si>
  <si>
    <t> 01.09.1953 21:14 </t>
  </si>
  <si>
    <t> -0.018 </t>
  </si>
  <si>
    <t>2434628.415 </t>
  </si>
  <si>
    <t> 07.09.1953 21:57 </t>
  </si>
  <si>
    <t> 0.019 </t>
  </si>
  <si>
    <t>2434664.380 </t>
  </si>
  <si>
    <t> 13.10.1953 21:07 </t>
  </si>
  <si>
    <t> 0.025 </t>
  </si>
  <si>
    <t>2435044.300 </t>
  </si>
  <si>
    <t> 28.10.1954 19:12 </t>
  </si>
  <si>
    <t> -0.021 </t>
  </si>
  <si>
    <t>2435074.295 </t>
  </si>
  <si>
    <t> 27.11.1954 19:04 </t>
  </si>
  <si>
    <t> 0.008 </t>
  </si>
  <si>
    <t>2435310.420 </t>
  </si>
  <si>
    <t> 21.07.1955 22:04 </t>
  </si>
  <si>
    <t> 0.002 </t>
  </si>
  <si>
    <t>2435370.380 </t>
  </si>
  <si>
    <t> 19.09.1955 21:07 </t>
  </si>
  <si>
    <t> 0.031 </t>
  </si>
  <si>
    <t>2435371.560 </t>
  </si>
  <si>
    <t> 21.09.1955 01:26 </t>
  </si>
  <si>
    <t> 0.012 </t>
  </si>
  <si>
    <t>2435454.280 </t>
  </si>
  <si>
    <t> 12.12.1955 18:43 </t>
  </si>
  <si>
    <t> 0.026 </t>
  </si>
  <si>
    <t>2436788.378 </t>
  </si>
  <si>
    <t> 07.08.1959 21:04 </t>
  </si>
  <si>
    <t> 0.047 </t>
  </si>
  <si>
    <t>2436812.380 </t>
  </si>
  <si>
    <t> 31.08.1959 21:07 </t>
  </si>
  <si>
    <t> 0.076 </t>
  </si>
  <si>
    <t>2436813.470 </t>
  </si>
  <si>
    <t> 01.09.1959 23:16 </t>
  </si>
  <si>
    <t> -0.032 </t>
  </si>
  <si>
    <t>2436818.285 </t>
  </si>
  <si>
    <t> 06.09.1959 18:50 </t>
  </si>
  <si>
    <t> -0.012 </t>
  </si>
  <si>
    <t>2436819.455 </t>
  </si>
  <si>
    <t> 07.09.1959 22:55 </t>
  </si>
  <si>
    <t> -0.040 </t>
  </si>
  <si>
    <t>2436848.285 </t>
  </si>
  <si>
    <t> 06.10.1959 18:50 </t>
  </si>
  <si>
    <t> 0.022 </t>
  </si>
  <si>
    <t>2436849.430 </t>
  </si>
  <si>
    <t> 07.10.1959 22:19 </t>
  </si>
  <si>
    <t> -0.031 </t>
  </si>
  <si>
    <t>2436902.250 </t>
  </si>
  <si>
    <t> 29.11.1959 18:00 </t>
  </si>
  <si>
    <t> 0.049 </t>
  </si>
  <si>
    <t>2453516.4579 </t>
  </si>
  <si>
    <t> 25.05.2005 22:59 </t>
  </si>
  <si>
    <t> 0.0173 </t>
  </si>
  <si>
    <t>C </t>
  </si>
  <si>
    <t>-I</t>
  </si>
  <si>
    <t> Agerer </t>
  </si>
  <si>
    <t>BAVM 178 </t>
  </si>
  <si>
    <t>2453963.5352 </t>
  </si>
  <si>
    <t> 16.08.2006 00:50 </t>
  </si>
  <si>
    <t>16131</t>
  </si>
  <si>
    <t> 0.0048 </t>
  </si>
  <si>
    <t> F. Agerer </t>
  </si>
  <si>
    <t>BAVM 183 </t>
  </si>
  <si>
    <t>2455381.5073 </t>
  </si>
  <si>
    <t> 04.07.2010 00:10 </t>
  </si>
  <si>
    <t>17314</t>
  </si>
  <si>
    <t> -0.0049 </t>
  </si>
  <si>
    <t> F.Agerer </t>
  </si>
  <si>
    <t>BAVM 215 </t>
  </si>
  <si>
    <t>2455387.4982 </t>
  </si>
  <si>
    <t> 09.07.2010 23:57 </t>
  </si>
  <si>
    <t>17319</t>
  </si>
  <si>
    <t> -0.0071 </t>
  </si>
  <si>
    <t>2455791.4517 </t>
  </si>
  <si>
    <t> 17.08.2011 22:50 </t>
  </si>
  <si>
    <t>17656</t>
  </si>
  <si>
    <t> 0.0073 </t>
  </si>
  <si>
    <t>BAVM 225 </t>
  </si>
  <si>
    <t>2455803.4355 </t>
  </si>
  <si>
    <t> 29.08.2011 22:27 </t>
  </si>
  <si>
    <t>17666</t>
  </si>
  <si>
    <t> M.Banfi </t>
  </si>
  <si>
    <t>IBVS 6033 </t>
  </si>
  <si>
    <t>2456003.6068 </t>
  </si>
  <si>
    <t> 17.03.2012 02:33 </t>
  </si>
  <si>
    <t>17833</t>
  </si>
  <si>
    <t> 0.0046 </t>
  </si>
  <si>
    <t> J.Trnka </t>
  </si>
  <si>
    <t>OEJV 0160 </t>
  </si>
  <si>
    <t>2456009.60123 </t>
  </si>
  <si>
    <t> 23.03.2012 02:25 </t>
  </si>
  <si>
    <t>17838</t>
  </si>
  <si>
    <t> 0.00583 </t>
  </si>
  <si>
    <t> M.Lehky </t>
  </si>
  <si>
    <t>2456009.60259 </t>
  </si>
  <si>
    <t> 23.03.2012 02:27 </t>
  </si>
  <si>
    <t> 0.00719 </t>
  </si>
  <si>
    <t>R</t>
  </si>
  <si>
    <t>2456009.60333 </t>
  </si>
  <si>
    <t> 23.03.2012 02:28 </t>
  </si>
  <si>
    <t> 0.00793 </t>
  </si>
  <si>
    <t>2456015.5961 </t>
  </si>
  <si>
    <t> 29.03.2012 02:18 </t>
  </si>
  <si>
    <t>17843</t>
  </si>
  <si>
    <t> 0.0075 </t>
  </si>
  <si>
    <t>o</t>
  </si>
  <si>
    <t> W.Moschner &amp; P.Frank </t>
  </si>
  <si>
    <t>BAVM 234 </t>
  </si>
  <si>
    <t>2456141.46155 </t>
  </si>
  <si>
    <t> 01.08.2012 23:04 </t>
  </si>
  <si>
    <t>17948</t>
  </si>
  <si>
    <t> 0.01662 </t>
  </si>
  <si>
    <t> F.Scaggiante </t>
  </si>
  <si>
    <t>2456937.3492 </t>
  </si>
  <si>
    <t> 06.10.2014 20:22 </t>
  </si>
  <si>
    <t>18612</t>
  </si>
  <si>
    <t> 0.0126 </t>
  </si>
  <si>
    <t>BAVM 239 </t>
  </si>
  <si>
    <t>2456943.3401 </t>
  </si>
  <si>
    <t> 12.10.2014 20:09 </t>
  </si>
  <si>
    <t> 0.0103 </t>
  </si>
  <si>
    <t>RHN 2017</t>
  </si>
  <si>
    <t>OEJV 0179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</si>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</sst>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34" fillId="0" borderId="0"/>
    <xf numFmtId="0" fontId="23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8" fillId="0" borderId="0" xfId="42" applyFont="1" applyAlignment="1">
      <alignment vertical="center"/>
    </xf>
    <xf numFmtId="0" fontId="38" fillId="0" borderId="0" xfId="42" applyFont="1" applyAlignment="1">
      <alignment horizontal="center" vertical="center"/>
    </xf>
    <xf numFmtId="0" fontId="38" fillId="0" borderId="0" xfId="42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PV Lyr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A!$D$21:$D$222</c:f>
                <c:numCache>
                  <c:formatCode>General</c:formatCode>
                  <c:ptCount val="20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plus>
            <c:minus>
              <c:numRef>
                <c:f>A!$D$21:$D$222</c:f>
                <c:numCache>
                  <c:formatCode>General</c:formatCode>
                  <c:ptCount val="20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-16466</c:v>
                </c:pt>
                <c:pt idx="1">
                  <c:v>-15500</c:v>
                </c:pt>
                <c:pt idx="2">
                  <c:v>-14931</c:v>
                </c:pt>
                <c:pt idx="3">
                  <c:v>-14916</c:v>
                </c:pt>
                <c:pt idx="4">
                  <c:v>-14911</c:v>
                </c:pt>
                <c:pt idx="5">
                  <c:v>-14881</c:v>
                </c:pt>
                <c:pt idx="6">
                  <c:v>-14564</c:v>
                </c:pt>
                <c:pt idx="7">
                  <c:v>-14539</c:v>
                </c:pt>
                <c:pt idx="8">
                  <c:v>-14342</c:v>
                </c:pt>
                <c:pt idx="9">
                  <c:v>-14292</c:v>
                </c:pt>
                <c:pt idx="10">
                  <c:v>-14291</c:v>
                </c:pt>
                <c:pt idx="11">
                  <c:v>-14222</c:v>
                </c:pt>
                <c:pt idx="12">
                  <c:v>-13109</c:v>
                </c:pt>
                <c:pt idx="13">
                  <c:v>-13089</c:v>
                </c:pt>
                <c:pt idx="14">
                  <c:v>-13088</c:v>
                </c:pt>
                <c:pt idx="15">
                  <c:v>-13084</c:v>
                </c:pt>
                <c:pt idx="16">
                  <c:v>-13083</c:v>
                </c:pt>
                <c:pt idx="17">
                  <c:v>-13059</c:v>
                </c:pt>
                <c:pt idx="18">
                  <c:v>-13058</c:v>
                </c:pt>
                <c:pt idx="19">
                  <c:v>-13014</c:v>
                </c:pt>
                <c:pt idx="20">
                  <c:v>0</c:v>
                </c:pt>
                <c:pt idx="21">
                  <c:v>847</c:v>
                </c:pt>
                <c:pt idx="22">
                  <c:v>1220</c:v>
                </c:pt>
                <c:pt idx="23">
                  <c:v>2403</c:v>
                </c:pt>
                <c:pt idx="24">
                  <c:v>2408</c:v>
                </c:pt>
                <c:pt idx="25">
                  <c:v>2745</c:v>
                </c:pt>
                <c:pt idx="26">
                  <c:v>2755</c:v>
                </c:pt>
                <c:pt idx="27">
                  <c:v>2922</c:v>
                </c:pt>
                <c:pt idx="28">
                  <c:v>2927</c:v>
                </c:pt>
                <c:pt idx="29">
                  <c:v>2927</c:v>
                </c:pt>
                <c:pt idx="30">
                  <c:v>2927</c:v>
                </c:pt>
                <c:pt idx="31">
                  <c:v>2932</c:v>
                </c:pt>
                <c:pt idx="32">
                  <c:v>3037</c:v>
                </c:pt>
                <c:pt idx="33">
                  <c:v>3601</c:v>
                </c:pt>
                <c:pt idx="34">
                  <c:v>3601</c:v>
                </c:pt>
                <c:pt idx="35">
                  <c:v>3601</c:v>
                </c:pt>
                <c:pt idx="36">
                  <c:v>3701</c:v>
                </c:pt>
                <c:pt idx="37">
                  <c:v>3706</c:v>
                </c:pt>
                <c:pt idx="38">
                  <c:v>4484</c:v>
                </c:pt>
                <c:pt idx="39">
                  <c:v>3888</c:v>
                </c:pt>
                <c:pt idx="40">
                  <c:v>3903</c:v>
                </c:pt>
                <c:pt idx="41">
                  <c:v>3903</c:v>
                </c:pt>
                <c:pt idx="42">
                  <c:v>3903</c:v>
                </c:pt>
                <c:pt idx="43">
                  <c:v>3933</c:v>
                </c:pt>
                <c:pt idx="44">
                  <c:v>3933</c:v>
                </c:pt>
                <c:pt idx="45">
                  <c:v>3933</c:v>
                </c:pt>
                <c:pt idx="46">
                  <c:v>3958</c:v>
                </c:pt>
                <c:pt idx="47">
                  <c:v>3958</c:v>
                </c:pt>
                <c:pt idx="48">
                  <c:v>3958</c:v>
                </c:pt>
              </c:numCache>
            </c:numRef>
          </c:xVal>
          <c:yVal>
            <c:numRef>
              <c:f>A!$H$21:$H$982</c:f>
              <c:numCache>
                <c:formatCode>General</c:formatCode>
                <c:ptCount val="962"/>
                <c:pt idx="0">
                  <c:v>-2.902199999516597E-2</c:v>
                </c:pt>
                <c:pt idx="1">
                  <c:v>-1.3499999993655365E-2</c:v>
                </c:pt>
                <c:pt idx="2">
                  <c:v>1.9323000000440516E-2</c:v>
                </c:pt>
                <c:pt idx="3">
                  <c:v>-1.5171999992162455E-2</c:v>
                </c:pt>
                <c:pt idx="4">
                  <c:v>2.1662999999534804E-2</c:v>
                </c:pt>
                <c:pt idx="5">
                  <c:v>2.7672999996866565E-2</c:v>
                </c:pt>
                <c:pt idx="6">
                  <c:v>-1.8987999996170402E-2</c:v>
                </c:pt>
                <c:pt idx="7">
                  <c:v>1.0186999999859836E-2</c:v>
                </c:pt>
                <c:pt idx="8">
                  <c:v>4.4860000052722171E-3</c:v>
                </c:pt>
                <c:pt idx="9">
                  <c:v>3.2835999998496845E-2</c:v>
                </c:pt>
                <c:pt idx="10">
                  <c:v>1.4202999998815358E-2</c:v>
                </c:pt>
                <c:pt idx="11">
                  <c:v>2.8526000001875218E-2</c:v>
                </c:pt>
                <c:pt idx="12">
                  <c:v>4.7997000001487322E-2</c:v>
                </c:pt>
                <c:pt idx="13">
                  <c:v>7.7337000002444256E-2</c:v>
                </c:pt>
                <c:pt idx="14">
                  <c:v>-3.129600000102073E-2</c:v>
                </c:pt>
                <c:pt idx="15">
                  <c:v>-1.0827999998582527E-2</c:v>
                </c:pt>
                <c:pt idx="16">
                  <c:v>-3.9460999993025325E-2</c:v>
                </c:pt>
                <c:pt idx="17">
                  <c:v>2.3347000009380281E-2</c:v>
                </c:pt>
                <c:pt idx="18">
                  <c:v>-3.0286000001069624E-2</c:v>
                </c:pt>
                <c:pt idx="19">
                  <c:v>4.9861999999848194E-2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2E-4C49-80B6-8DE0BE9CF943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-16466</c:v>
                </c:pt>
                <c:pt idx="1">
                  <c:v>-15500</c:v>
                </c:pt>
                <c:pt idx="2">
                  <c:v>-14931</c:v>
                </c:pt>
                <c:pt idx="3">
                  <c:v>-14916</c:v>
                </c:pt>
                <c:pt idx="4">
                  <c:v>-14911</c:v>
                </c:pt>
                <c:pt idx="5">
                  <c:v>-14881</c:v>
                </c:pt>
                <c:pt idx="6">
                  <c:v>-14564</c:v>
                </c:pt>
                <c:pt idx="7">
                  <c:v>-14539</c:v>
                </c:pt>
                <c:pt idx="8">
                  <c:v>-14342</c:v>
                </c:pt>
                <c:pt idx="9">
                  <c:v>-14292</c:v>
                </c:pt>
                <c:pt idx="10">
                  <c:v>-14291</c:v>
                </c:pt>
                <c:pt idx="11">
                  <c:v>-14222</c:v>
                </c:pt>
                <c:pt idx="12">
                  <c:v>-13109</c:v>
                </c:pt>
                <c:pt idx="13">
                  <c:v>-13089</c:v>
                </c:pt>
                <c:pt idx="14">
                  <c:v>-13088</c:v>
                </c:pt>
                <c:pt idx="15">
                  <c:v>-13084</c:v>
                </c:pt>
                <c:pt idx="16">
                  <c:v>-13083</c:v>
                </c:pt>
                <c:pt idx="17">
                  <c:v>-13059</c:v>
                </c:pt>
                <c:pt idx="18">
                  <c:v>-13058</c:v>
                </c:pt>
                <c:pt idx="19">
                  <c:v>-13014</c:v>
                </c:pt>
                <c:pt idx="20">
                  <c:v>0</c:v>
                </c:pt>
                <c:pt idx="21">
                  <c:v>847</c:v>
                </c:pt>
                <c:pt idx="22">
                  <c:v>1220</c:v>
                </c:pt>
                <c:pt idx="23">
                  <c:v>2403</c:v>
                </c:pt>
                <c:pt idx="24">
                  <c:v>2408</c:v>
                </c:pt>
                <c:pt idx="25">
                  <c:v>2745</c:v>
                </c:pt>
                <c:pt idx="26">
                  <c:v>2755</c:v>
                </c:pt>
                <c:pt idx="27">
                  <c:v>2922</c:v>
                </c:pt>
                <c:pt idx="28">
                  <c:v>2927</c:v>
                </c:pt>
                <c:pt idx="29">
                  <c:v>2927</c:v>
                </c:pt>
                <c:pt idx="30">
                  <c:v>2927</c:v>
                </c:pt>
                <c:pt idx="31">
                  <c:v>2932</c:v>
                </c:pt>
                <c:pt idx="32">
                  <c:v>3037</c:v>
                </c:pt>
                <c:pt idx="33">
                  <c:v>3601</c:v>
                </c:pt>
                <c:pt idx="34">
                  <c:v>3601</c:v>
                </c:pt>
                <c:pt idx="35">
                  <c:v>3601</c:v>
                </c:pt>
                <c:pt idx="36">
                  <c:v>3701</c:v>
                </c:pt>
                <c:pt idx="37">
                  <c:v>3706</c:v>
                </c:pt>
                <c:pt idx="38">
                  <c:v>4484</c:v>
                </c:pt>
                <c:pt idx="39">
                  <c:v>3888</c:v>
                </c:pt>
                <c:pt idx="40">
                  <c:v>3903</c:v>
                </c:pt>
                <c:pt idx="41">
                  <c:v>3903</c:v>
                </c:pt>
                <c:pt idx="42">
                  <c:v>3903</c:v>
                </c:pt>
                <c:pt idx="43">
                  <c:v>3933</c:v>
                </c:pt>
                <c:pt idx="44">
                  <c:v>3933</c:v>
                </c:pt>
                <c:pt idx="45">
                  <c:v>3933</c:v>
                </c:pt>
                <c:pt idx="46">
                  <c:v>3958</c:v>
                </c:pt>
                <c:pt idx="47">
                  <c:v>3958</c:v>
                </c:pt>
                <c:pt idx="48">
                  <c:v>3958</c:v>
                </c:pt>
              </c:numCache>
            </c:numRef>
          </c:xVal>
          <c:yVal>
            <c:numRef>
              <c:f>A!$I$21:$I$982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2E-4C49-80B6-8DE0BE9CF943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-16466</c:v>
                </c:pt>
                <c:pt idx="1">
                  <c:v>-15500</c:v>
                </c:pt>
                <c:pt idx="2">
                  <c:v>-14931</c:v>
                </c:pt>
                <c:pt idx="3">
                  <c:v>-14916</c:v>
                </c:pt>
                <c:pt idx="4">
                  <c:v>-14911</c:v>
                </c:pt>
                <c:pt idx="5">
                  <c:v>-14881</c:v>
                </c:pt>
                <c:pt idx="6">
                  <c:v>-14564</c:v>
                </c:pt>
                <c:pt idx="7">
                  <c:v>-14539</c:v>
                </c:pt>
                <c:pt idx="8">
                  <c:v>-14342</c:v>
                </c:pt>
                <c:pt idx="9">
                  <c:v>-14292</c:v>
                </c:pt>
                <c:pt idx="10">
                  <c:v>-14291</c:v>
                </c:pt>
                <c:pt idx="11">
                  <c:v>-14222</c:v>
                </c:pt>
                <c:pt idx="12">
                  <c:v>-13109</c:v>
                </c:pt>
                <c:pt idx="13">
                  <c:v>-13089</c:v>
                </c:pt>
                <c:pt idx="14">
                  <c:v>-13088</c:v>
                </c:pt>
                <c:pt idx="15">
                  <c:v>-13084</c:v>
                </c:pt>
                <c:pt idx="16">
                  <c:v>-13083</c:v>
                </c:pt>
                <c:pt idx="17">
                  <c:v>-13059</c:v>
                </c:pt>
                <c:pt idx="18">
                  <c:v>-13058</c:v>
                </c:pt>
                <c:pt idx="19">
                  <c:v>-13014</c:v>
                </c:pt>
                <c:pt idx="20">
                  <c:v>0</c:v>
                </c:pt>
                <c:pt idx="21">
                  <c:v>847</c:v>
                </c:pt>
                <c:pt idx="22">
                  <c:v>1220</c:v>
                </c:pt>
                <c:pt idx="23">
                  <c:v>2403</c:v>
                </c:pt>
                <c:pt idx="24">
                  <c:v>2408</c:v>
                </c:pt>
                <c:pt idx="25">
                  <c:v>2745</c:v>
                </c:pt>
                <c:pt idx="26">
                  <c:v>2755</c:v>
                </c:pt>
                <c:pt idx="27">
                  <c:v>2922</c:v>
                </c:pt>
                <c:pt idx="28">
                  <c:v>2927</c:v>
                </c:pt>
                <c:pt idx="29">
                  <c:v>2927</c:v>
                </c:pt>
                <c:pt idx="30">
                  <c:v>2927</c:v>
                </c:pt>
                <c:pt idx="31">
                  <c:v>2932</c:v>
                </c:pt>
                <c:pt idx="32">
                  <c:v>3037</c:v>
                </c:pt>
                <c:pt idx="33">
                  <c:v>3601</c:v>
                </c:pt>
                <c:pt idx="34">
                  <c:v>3601</c:v>
                </c:pt>
                <c:pt idx="35">
                  <c:v>3601</c:v>
                </c:pt>
                <c:pt idx="36">
                  <c:v>3701</c:v>
                </c:pt>
                <c:pt idx="37">
                  <c:v>3706</c:v>
                </c:pt>
                <c:pt idx="38">
                  <c:v>4484</c:v>
                </c:pt>
                <c:pt idx="39">
                  <c:v>3888</c:v>
                </c:pt>
                <c:pt idx="40">
                  <c:v>3903</c:v>
                </c:pt>
                <c:pt idx="41">
                  <c:v>3903</c:v>
                </c:pt>
                <c:pt idx="42">
                  <c:v>3903</c:v>
                </c:pt>
                <c:pt idx="43">
                  <c:v>3933</c:v>
                </c:pt>
                <c:pt idx="44">
                  <c:v>3933</c:v>
                </c:pt>
                <c:pt idx="45">
                  <c:v>3933</c:v>
                </c:pt>
                <c:pt idx="46">
                  <c:v>3958</c:v>
                </c:pt>
                <c:pt idx="47">
                  <c:v>3958</c:v>
                </c:pt>
                <c:pt idx="48">
                  <c:v>3958</c:v>
                </c:pt>
              </c:numCache>
            </c:numRef>
          </c:xVal>
          <c:yVal>
            <c:numRef>
              <c:f>A!$J$21:$J$982</c:f>
              <c:numCache>
                <c:formatCode>General</c:formatCode>
                <c:ptCount val="962"/>
                <c:pt idx="21">
                  <c:v>5.7490000035613775E-3</c:v>
                </c:pt>
                <c:pt idx="22">
                  <c:v>-7.060000003548339E-3</c:v>
                </c:pt>
                <c:pt idx="23">
                  <c:v>-1.7799000001105014E-2</c:v>
                </c:pt>
                <c:pt idx="24">
                  <c:v>-2.0063999996636994E-2</c:v>
                </c:pt>
                <c:pt idx="31">
                  <c:v>-5.8559999961289577E-3</c:v>
                </c:pt>
                <c:pt idx="36">
                  <c:v>-1.5330000023823231E-3</c:v>
                </c:pt>
                <c:pt idx="37">
                  <c:v>-3.7979999979143031E-3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2E-4C49-80B6-8DE0BE9CF943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-16466</c:v>
                </c:pt>
                <c:pt idx="1">
                  <c:v>-15500</c:v>
                </c:pt>
                <c:pt idx="2">
                  <c:v>-14931</c:v>
                </c:pt>
                <c:pt idx="3">
                  <c:v>-14916</c:v>
                </c:pt>
                <c:pt idx="4">
                  <c:v>-14911</c:v>
                </c:pt>
                <c:pt idx="5">
                  <c:v>-14881</c:v>
                </c:pt>
                <c:pt idx="6">
                  <c:v>-14564</c:v>
                </c:pt>
                <c:pt idx="7">
                  <c:v>-14539</c:v>
                </c:pt>
                <c:pt idx="8">
                  <c:v>-14342</c:v>
                </c:pt>
                <c:pt idx="9">
                  <c:v>-14292</c:v>
                </c:pt>
                <c:pt idx="10">
                  <c:v>-14291</c:v>
                </c:pt>
                <c:pt idx="11">
                  <c:v>-14222</c:v>
                </c:pt>
                <c:pt idx="12">
                  <c:v>-13109</c:v>
                </c:pt>
                <c:pt idx="13">
                  <c:v>-13089</c:v>
                </c:pt>
                <c:pt idx="14">
                  <c:v>-13088</c:v>
                </c:pt>
                <c:pt idx="15">
                  <c:v>-13084</c:v>
                </c:pt>
                <c:pt idx="16">
                  <c:v>-13083</c:v>
                </c:pt>
                <c:pt idx="17">
                  <c:v>-13059</c:v>
                </c:pt>
                <c:pt idx="18">
                  <c:v>-13058</c:v>
                </c:pt>
                <c:pt idx="19">
                  <c:v>-13014</c:v>
                </c:pt>
                <c:pt idx="20">
                  <c:v>0</c:v>
                </c:pt>
                <c:pt idx="21">
                  <c:v>847</c:v>
                </c:pt>
                <c:pt idx="22">
                  <c:v>1220</c:v>
                </c:pt>
                <c:pt idx="23">
                  <c:v>2403</c:v>
                </c:pt>
                <c:pt idx="24">
                  <c:v>2408</c:v>
                </c:pt>
                <c:pt idx="25">
                  <c:v>2745</c:v>
                </c:pt>
                <c:pt idx="26">
                  <c:v>2755</c:v>
                </c:pt>
                <c:pt idx="27">
                  <c:v>2922</c:v>
                </c:pt>
                <c:pt idx="28">
                  <c:v>2927</c:v>
                </c:pt>
                <c:pt idx="29">
                  <c:v>2927</c:v>
                </c:pt>
                <c:pt idx="30">
                  <c:v>2927</c:v>
                </c:pt>
                <c:pt idx="31">
                  <c:v>2932</c:v>
                </c:pt>
                <c:pt idx="32">
                  <c:v>3037</c:v>
                </c:pt>
                <c:pt idx="33">
                  <c:v>3601</c:v>
                </c:pt>
                <c:pt idx="34">
                  <c:v>3601</c:v>
                </c:pt>
                <c:pt idx="35">
                  <c:v>3601</c:v>
                </c:pt>
                <c:pt idx="36">
                  <c:v>3701</c:v>
                </c:pt>
                <c:pt idx="37">
                  <c:v>3706</c:v>
                </c:pt>
                <c:pt idx="38">
                  <c:v>4484</c:v>
                </c:pt>
                <c:pt idx="39">
                  <c:v>3888</c:v>
                </c:pt>
                <c:pt idx="40">
                  <c:v>3903</c:v>
                </c:pt>
                <c:pt idx="41">
                  <c:v>3903</c:v>
                </c:pt>
                <c:pt idx="42">
                  <c:v>3903</c:v>
                </c:pt>
                <c:pt idx="43">
                  <c:v>3933</c:v>
                </c:pt>
                <c:pt idx="44">
                  <c:v>3933</c:v>
                </c:pt>
                <c:pt idx="45">
                  <c:v>3933</c:v>
                </c:pt>
                <c:pt idx="46">
                  <c:v>3958</c:v>
                </c:pt>
                <c:pt idx="47">
                  <c:v>3958</c:v>
                </c:pt>
                <c:pt idx="48">
                  <c:v>3958</c:v>
                </c:pt>
              </c:numCache>
            </c:numRef>
          </c:xVal>
          <c:yVal>
            <c:numRef>
              <c:f>A!$K$21:$K$982</c:f>
              <c:numCache>
                <c:formatCode>General</c:formatCode>
                <c:ptCount val="962"/>
                <c:pt idx="25">
                  <c:v>-5.884999998670537E-3</c:v>
                </c:pt>
                <c:pt idx="26">
                  <c:v>-8.4149999966030009E-3</c:v>
                </c:pt>
                <c:pt idx="27">
                  <c:v>-8.8259999974980019E-3</c:v>
                </c:pt>
                <c:pt idx="28">
                  <c:v>-7.56099999853177E-3</c:v>
                </c:pt>
                <c:pt idx="29">
                  <c:v>-6.2009999965084717E-3</c:v>
                </c:pt>
                <c:pt idx="30">
                  <c:v>-5.4610000006505288E-3</c:v>
                </c:pt>
                <c:pt idx="32">
                  <c:v>3.1289999969885685E-3</c:v>
                </c:pt>
                <c:pt idx="33">
                  <c:v>-2.3829999990994111E-3</c:v>
                </c:pt>
                <c:pt idx="34">
                  <c:v>-2.1630000046570785E-3</c:v>
                </c:pt>
                <c:pt idx="35">
                  <c:v>-8.4300000162329525E-4</c:v>
                </c:pt>
                <c:pt idx="38">
                  <c:v>-3.0672000000777189E-2</c:v>
                </c:pt>
                <c:pt idx="39">
                  <c:v>-6.8440000031841919E-3</c:v>
                </c:pt>
                <c:pt idx="40">
                  <c:v>-1.098900000215508E-2</c:v>
                </c:pt>
                <c:pt idx="41">
                  <c:v>-1.0819000002811663E-2</c:v>
                </c:pt>
                <c:pt idx="42">
                  <c:v>-1.008900000306312E-2</c:v>
                </c:pt>
                <c:pt idx="43">
                  <c:v>-7.0889999988139607E-3</c:v>
                </c:pt>
                <c:pt idx="44">
                  <c:v>-6.1490000007324852E-3</c:v>
                </c:pt>
                <c:pt idx="45">
                  <c:v>-5.2189999987604097E-3</c:v>
                </c:pt>
                <c:pt idx="46">
                  <c:v>-1.0984000000462402E-2</c:v>
                </c:pt>
                <c:pt idx="47">
                  <c:v>-9.1439999960130081E-3</c:v>
                </c:pt>
                <c:pt idx="48">
                  <c:v>-8.6840000003576279E-3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2E-4C49-80B6-8DE0BE9CF943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-16466</c:v>
                </c:pt>
                <c:pt idx="1">
                  <c:v>-15500</c:v>
                </c:pt>
                <c:pt idx="2">
                  <c:v>-14931</c:v>
                </c:pt>
                <c:pt idx="3">
                  <c:v>-14916</c:v>
                </c:pt>
                <c:pt idx="4">
                  <c:v>-14911</c:v>
                </c:pt>
                <c:pt idx="5">
                  <c:v>-14881</c:v>
                </c:pt>
                <c:pt idx="6">
                  <c:v>-14564</c:v>
                </c:pt>
                <c:pt idx="7">
                  <c:v>-14539</c:v>
                </c:pt>
                <c:pt idx="8">
                  <c:v>-14342</c:v>
                </c:pt>
                <c:pt idx="9">
                  <c:v>-14292</c:v>
                </c:pt>
                <c:pt idx="10">
                  <c:v>-14291</c:v>
                </c:pt>
                <c:pt idx="11">
                  <c:v>-14222</c:v>
                </c:pt>
                <c:pt idx="12">
                  <c:v>-13109</c:v>
                </c:pt>
                <c:pt idx="13">
                  <c:v>-13089</c:v>
                </c:pt>
                <c:pt idx="14">
                  <c:v>-13088</c:v>
                </c:pt>
                <c:pt idx="15">
                  <c:v>-13084</c:v>
                </c:pt>
                <c:pt idx="16">
                  <c:v>-13083</c:v>
                </c:pt>
                <c:pt idx="17">
                  <c:v>-13059</c:v>
                </c:pt>
                <c:pt idx="18">
                  <c:v>-13058</c:v>
                </c:pt>
                <c:pt idx="19">
                  <c:v>-13014</c:v>
                </c:pt>
                <c:pt idx="20">
                  <c:v>0</c:v>
                </c:pt>
                <c:pt idx="21">
                  <c:v>847</c:v>
                </c:pt>
                <c:pt idx="22">
                  <c:v>1220</c:v>
                </c:pt>
                <c:pt idx="23">
                  <c:v>2403</c:v>
                </c:pt>
                <c:pt idx="24">
                  <c:v>2408</c:v>
                </c:pt>
                <c:pt idx="25">
                  <c:v>2745</c:v>
                </c:pt>
                <c:pt idx="26">
                  <c:v>2755</c:v>
                </c:pt>
                <c:pt idx="27">
                  <c:v>2922</c:v>
                </c:pt>
                <c:pt idx="28">
                  <c:v>2927</c:v>
                </c:pt>
                <c:pt idx="29">
                  <c:v>2927</c:v>
                </c:pt>
                <c:pt idx="30">
                  <c:v>2927</c:v>
                </c:pt>
                <c:pt idx="31">
                  <c:v>2932</c:v>
                </c:pt>
                <c:pt idx="32">
                  <c:v>3037</c:v>
                </c:pt>
                <c:pt idx="33">
                  <c:v>3601</c:v>
                </c:pt>
                <c:pt idx="34">
                  <c:v>3601</c:v>
                </c:pt>
                <c:pt idx="35">
                  <c:v>3601</c:v>
                </c:pt>
                <c:pt idx="36">
                  <c:v>3701</c:v>
                </c:pt>
                <c:pt idx="37">
                  <c:v>3706</c:v>
                </c:pt>
                <c:pt idx="38">
                  <c:v>4484</c:v>
                </c:pt>
                <c:pt idx="39">
                  <c:v>3888</c:v>
                </c:pt>
                <c:pt idx="40">
                  <c:v>3903</c:v>
                </c:pt>
                <c:pt idx="41">
                  <c:v>3903</c:v>
                </c:pt>
                <c:pt idx="42">
                  <c:v>3903</c:v>
                </c:pt>
                <c:pt idx="43">
                  <c:v>3933</c:v>
                </c:pt>
                <c:pt idx="44">
                  <c:v>3933</c:v>
                </c:pt>
                <c:pt idx="45">
                  <c:v>3933</c:v>
                </c:pt>
                <c:pt idx="46">
                  <c:v>3958</c:v>
                </c:pt>
                <c:pt idx="47">
                  <c:v>3958</c:v>
                </c:pt>
                <c:pt idx="48">
                  <c:v>3958</c:v>
                </c:pt>
              </c:numCache>
            </c:numRef>
          </c:xVal>
          <c:yVal>
            <c:numRef>
              <c:f>A!$L$21:$L$982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2E-4C49-80B6-8DE0BE9CF943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-16466</c:v>
                </c:pt>
                <c:pt idx="1">
                  <c:v>-15500</c:v>
                </c:pt>
                <c:pt idx="2">
                  <c:v>-14931</c:v>
                </c:pt>
                <c:pt idx="3">
                  <c:v>-14916</c:v>
                </c:pt>
                <c:pt idx="4">
                  <c:v>-14911</c:v>
                </c:pt>
                <c:pt idx="5">
                  <c:v>-14881</c:v>
                </c:pt>
                <c:pt idx="6">
                  <c:v>-14564</c:v>
                </c:pt>
                <c:pt idx="7">
                  <c:v>-14539</c:v>
                </c:pt>
                <c:pt idx="8">
                  <c:v>-14342</c:v>
                </c:pt>
                <c:pt idx="9">
                  <c:v>-14292</c:v>
                </c:pt>
                <c:pt idx="10">
                  <c:v>-14291</c:v>
                </c:pt>
                <c:pt idx="11">
                  <c:v>-14222</c:v>
                </c:pt>
                <c:pt idx="12">
                  <c:v>-13109</c:v>
                </c:pt>
                <c:pt idx="13">
                  <c:v>-13089</c:v>
                </c:pt>
                <c:pt idx="14">
                  <c:v>-13088</c:v>
                </c:pt>
                <c:pt idx="15">
                  <c:v>-13084</c:v>
                </c:pt>
                <c:pt idx="16">
                  <c:v>-13083</c:v>
                </c:pt>
                <c:pt idx="17">
                  <c:v>-13059</c:v>
                </c:pt>
                <c:pt idx="18">
                  <c:v>-13058</c:v>
                </c:pt>
                <c:pt idx="19">
                  <c:v>-13014</c:v>
                </c:pt>
                <c:pt idx="20">
                  <c:v>0</c:v>
                </c:pt>
                <c:pt idx="21">
                  <c:v>847</c:v>
                </c:pt>
                <c:pt idx="22">
                  <c:v>1220</c:v>
                </c:pt>
                <c:pt idx="23">
                  <c:v>2403</c:v>
                </c:pt>
                <c:pt idx="24">
                  <c:v>2408</c:v>
                </c:pt>
                <c:pt idx="25">
                  <c:v>2745</c:v>
                </c:pt>
                <c:pt idx="26">
                  <c:v>2755</c:v>
                </c:pt>
                <c:pt idx="27">
                  <c:v>2922</c:v>
                </c:pt>
                <c:pt idx="28">
                  <c:v>2927</c:v>
                </c:pt>
                <c:pt idx="29">
                  <c:v>2927</c:v>
                </c:pt>
                <c:pt idx="30">
                  <c:v>2927</c:v>
                </c:pt>
                <c:pt idx="31">
                  <c:v>2932</c:v>
                </c:pt>
                <c:pt idx="32">
                  <c:v>3037</c:v>
                </c:pt>
                <c:pt idx="33">
                  <c:v>3601</c:v>
                </c:pt>
                <c:pt idx="34">
                  <c:v>3601</c:v>
                </c:pt>
                <c:pt idx="35">
                  <c:v>3601</c:v>
                </c:pt>
                <c:pt idx="36">
                  <c:v>3701</c:v>
                </c:pt>
                <c:pt idx="37">
                  <c:v>3706</c:v>
                </c:pt>
                <c:pt idx="38">
                  <c:v>4484</c:v>
                </c:pt>
                <c:pt idx="39">
                  <c:v>3888</c:v>
                </c:pt>
                <c:pt idx="40">
                  <c:v>3903</c:v>
                </c:pt>
                <c:pt idx="41">
                  <c:v>3903</c:v>
                </c:pt>
                <c:pt idx="42">
                  <c:v>3903</c:v>
                </c:pt>
                <c:pt idx="43">
                  <c:v>3933</c:v>
                </c:pt>
                <c:pt idx="44">
                  <c:v>3933</c:v>
                </c:pt>
                <c:pt idx="45">
                  <c:v>3933</c:v>
                </c:pt>
                <c:pt idx="46">
                  <c:v>3958</c:v>
                </c:pt>
                <c:pt idx="47">
                  <c:v>3958</c:v>
                </c:pt>
                <c:pt idx="48">
                  <c:v>3958</c:v>
                </c:pt>
              </c:numCache>
            </c:numRef>
          </c:xVal>
          <c:yVal>
            <c:numRef>
              <c:f>A!$M$21:$M$982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2E-4C49-80B6-8DE0BE9CF943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21">
                    <c:v>1.1000000000000001E-3</c:v>
                  </c:pt>
                  <c:pt idx="22">
                    <c:v>1.8E-3</c:v>
                  </c:pt>
                  <c:pt idx="23">
                    <c:v>7.4999999999999997E-3</c:v>
                  </c:pt>
                  <c:pt idx="24">
                    <c:v>9.2999999999999992E-3</c:v>
                  </c:pt>
                  <c:pt idx="26">
                    <c:v>1.6999999999999999E-3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8.9999999999999998E-4</c:v>
                  </c:pt>
                  <c:pt idx="30">
                    <c:v>5.9999999999999995E-4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5.9999999999999995E-4</c:v>
                  </c:pt>
                  <c:pt idx="36">
                    <c:v>8.8999999999999999E-3</c:v>
                  </c:pt>
                  <c:pt idx="37">
                    <c:v>6.7000000000000002E-3</c:v>
                  </c:pt>
                  <c:pt idx="38">
                    <c:v>5.0000000000000001E-4</c:v>
                  </c:pt>
                  <c:pt idx="39">
                    <c:v>2.9999999999999997E-4</c:v>
                  </c:pt>
                  <c:pt idx="40">
                    <c:v>5.9999999999999995E-4</c:v>
                  </c:pt>
                  <c:pt idx="41">
                    <c:v>2.9999999999999997E-4</c:v>
                  </c:pt>
                  <c:pt idx="42">
                    <c:v>5.9999999999999995E-4</c:v>
                  </c:pt>
                  <c:pt idx="43">
                    <c:v>8.9999999999999998E-4</c:v>
                  </c:pt>
                  <c:pt idx="44">
                    <c:v>1.1999999999999999E-3</c:v>
                  </c:pt>
                  <c:pt idx="45">
                    <c:v>2.2000000000000001E-3</c:v>
                  </c:pt>
                  <c:pt idx="46">
                    <c:v>5.0000000000000001E-4</c:v>
                  </c:pt>
                  <c:pt idx="47">
                    <c:v>5.0000000000000001E-4</c:v>
                  </c:pt>
                  <c:pt idx="4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-16466</c:v>
                </c:pt>
                <c:pt idx="1">
                  <c:v>-15500</c:v>
                </c:pt>
                <c:pt idx="2">
                  <c:v>-14931</c:v>
                </c:pt>
                <c:pt idx="3">
                  <c:v>-14916</c:v>
                </c:pt>
                <c:pt idx="4">
                  <c:v>-14911</c:v>
                </c:pt>
                <c:pt idx="5">
                  <c:v>-14881</c:v>
                </c:pt>
                <c:pt idx="6">
                  <c:v>-14564</c:v>
                </c:pt>
                <c:pt idx="7">
                  <c:v>-14539</c:v>
                </c:pt>
                <c:pt idx="8">
                  <c:v>-14342</c:v>
                </c:pt>
                <c:pt idx="9">
                  <c:v>-14292</c:v>
                </c:pt>
                <c:pt idx="10">
                  <c:v>-14291</c:v>
                </c:pt>
                <c:pt idx="11">
                  <c:v>-14222</c:v>
                </c:pt>
                <c:pt idx="12">
                  <c:v>-13109</c:v>
                </c:pt>
                <c:pt idx="13">
                  <c:v>-13089</c:v>
                </c:pt>
                <c:pt idx="14">
                  <c:v>-13088</c:v>
                </c:pt>
                <c:pt idx="15">
                  <c:v>-13084</c:v>
                </c:pt>
                <c:pt idx="16">
                  <c:v>-13083</c:v>
                </c:pt>
                <c:pt idx="17">
                  <c:v>-13059</c:v>
                </c:pt>
                <c:pt idx="18">
                  <c:v>-13058</c:v>
                </c:pt>
                <c:pt idx="19">
                  <c:v>-13014</c:v>
                </c:pt>
                <c:pt idx="20">
                  <c:v>0</c:v>
                </c:pt>
                <c:pt idx="21">
                  <c:v>847</c:v>
                </c:pt>
                <c:pt idx="22">
                  <c:v>1220</c:v>
                </c:pt>
                <c:pt idx="23">
                  <c:v>2403</c:v>
                </c:pt>
                <c:pt idx="24">
                  <c:v>2408</c:v>
                </c:pt>
                <c:pt idx="25">
                  <c:v>2745</c:v>
                </c:pt>
                <c:pt idx="26">
                  <c:v>2755</c:v>
                </c:pt>
                <c:pt idx="27">
                  <c:v>2922</c:v>
                </c:pt>
                <c:pt idx="28">
                  <c:v>2927</c:v>
                </c:pt>
                <c:pt idx="29">
                  <c:v>2927</c:v>
                </c:pt>
                <c:pt idx="30">
                  <c:v>2927</c:v>
                </c:pt>
                <c:pt idx="31">
                  <c:v>2932</c:v>
                </c:pt>
                <c:pt idx="32">
                  <c:v>3037</c:v>
                </c:pt>
                <c:pt idx="33">
                  <c:v>3601</c:v>
                </c:pt>
                <c:pt idx="34">
                  <c:v>3601</c:v>
                </c:pt>
                <c:pt idx="35">
                  <c:v>3601</c:v>
                </c:pt>
                <c:pt idx="36">
                  <c:v>3701</c:v>
                </c:pt>
                <c:pt idx="37">
                  <c:v>3706</c:v>
                </c:pt>
                <c:pt idx="38">
                  <c:v>4484</c:v>
                </c:pt>
                <c:pt idx="39">
                  <c:v>3888</c:v>
                </c:pt>
                <c:pt idx="40">
                  <c:v>3903</c:v>
                </c:pt>
                <c:pt idx="41">
                  <c:v>3903</c:v>
                </c:pt>
                <c:pt idx="42">
                  <c:v>3903</c:v>
                </c:pt>
                <c:pt idx="43">
                  <c:v>3933</c:v>
                </c:pt>
                <c:pt idx="44">
                  <c:v>3933</c:v>
                </c:pt>
                <c:pt idx="45">
                  <c:v>3933</c:v>
                </c:pt>
                <c:pt idx="46">
                  <c:v>3958</c:v>
                </c:pt>
                <c:pt idx="47">
                  <c:v>3958</c:v>
                </c:pt>
                <c:pt idx="48">
                  <c:v>3958</c:v>
                </c:pt>
              </c:numCache>
            </c:numRef>
          </c:xVal>
          <c:yVal>
            <c:numRef>
              <c:f>A!$N$21:$N$982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2E-4C49-80B6-8DE0BE9CF943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A!$F$21:$F$982</c:f>
              <c:numCache>
                <c:formatCode>General</c:formatCode>
                <c:ptCount val="962"/>
                <c:pt idx="0">
                  <c:v>-16466</c:v>
                </c:pt>
                <c:pt idx="1">
                  <c:v>-15500</c:v>
                </c:pt>
                <c:pt idx="2">
                  <c:v>-14931</c:v>
                </c:pt>
                <c:pt idx="3">
                  <c:v>-14916</c:v>
                </c:pt>
                <c:pt idx="4">
                  <c:v>-14911</c:v>
                </c:pt>
                <c:pt idx="5">
                  <c:v>-14881</c:v>
                </c:pt>
                <c:pt idx="6">
                  <c:v>-14564</c:v>
                </c:pt>
                <c:pt idx="7">
                  <c:v>-14539</c:v>
                </c:pt>
                <c:pt idx="8">
                  <c:v>-14342</c:v>
                </c:pt>
                <c:pt idx="9">
                  <c:v>-14292</c:v>
                </c:pt>
                <c:pt idx="10">
                  <c:v>-14291</c:v>
                </c:pt>
                <c:pt idx="11">
                  <c:v>-14222</c:v>
                </c:pt>
                <c:pt idx="12">
                  <c:v>-13109</c:v>
                </c:pt>
                <c:pt idx="13">
                  <c:v>-13089</c:v>
                </c:pt>
                <c:pt idx="14">
                  <c:v>-13088</c:v>
                </c:pt>
                <c:pt idx="15">
                  <c:v>-13084</c:v>
                </c:pt>
                <c:pt idx="16">
                  <c:v>-13083</c:v>
                </c:pt>
                <c:pt idx="17">
                  <c:v>-13059</c:v>
                </c:pt>
                <c:pt idx="18">
                  <c:v>-13058</c:v>
                </c:pt>
                <c:pt idx="19">
                  <c:v>-13014</c:v>
                </c:pt>
                <c:pt idx="20">
                  <c:v>0</c:v>
                </c:pt>
                <c:pt idx="21">
                  <c:v>847</c:v>
                </c:pt>
                <c:pt idx="22">
                  <c:v>1220</c:v>
                </c:pt>
                <c:pt idx="23">
                  <c:v>2403</c:v>
                </c:pt>
                <c:pt idx="24">
                  <c:v>2408</c:v>
                </c:pt>
                <c:pt idx="25">
                  <c:v>2745</c:v>
                </c:pt>
                <c:pt idx="26">
                  <c:v>2755</c:v>
                </c:pt>
                <c:pt idx="27">
                  <c:v>2922</c:v>
                </c:pt>
                <c:pt idx="28">
                  <c:v>2927</c:v>
                </c:pt>
                <c:pt idx="29">
                  <c:v>2927</c:v>
                </c:pt>
                <c:pt idx="30">
                  <c:v>2927</c:v>
                </c:pt>
                <c:pt idx="31">
                  <c:v>2932</c:v>
                </c:pt>
                <c:pt idx="32">
                  <c:v>3037</c:v>
                </c:pt>
                <c:pt idx="33">
                  <c:v>3601</c:v>
                </c:pt>
                <c:pt idx="34">
                  <c:v>3601</c:v>
                </c:pt>
                <c:pt idx="35">
                  <c:v>3601</c:v>
                </c:pt>
                <c:pt idx="36">
                  <c:v>3701</c:v>
                </c:pt>
                <c:pt idx="37">
                  <c:v>3706</c:v>
                </c:pt>
                <c:pt idx="38">
                  <c:v>4484</c:v>
                </c:pt>
                <c:pt idx="39">
                  <c:v>3888</c:v>
                </c:pt>
                <c:pt idx="40">
                  <c:v>3903</c:v>
                </c:pt>
                <c:pt idx="41">
                  <c:v>3903</c:v>
                </c:pt>
                <c:pt idx="42">
                  <c:v>3903</c:v>
                </c:pt>
                <c:pt idx="43">
                  <c:v>3933</c:v>
                </c:pt>
                <c:pt idx="44">
                  <c:v>3933</c:v>
                </c:pt>
                <c:pt idx="45">
                  <c:v>3933</c:v>
                </c:pt>
                <c:pt idx="46">
                  <c:v>3958</c:v>
                </c:pt>
                <c:pt idx="47">
                  <c:v>3958</c:v>
                </c:pt>
                <c:pt idx="48">
                  <c:v>3958</c:v>
                </c:pt>
              </c:numCache>
            </c:numRef>
          </c:xVal>
          <c:yVal>
            <c:numRef>
              <c:f>A!$O$21:$O$982</c:f>
              <c:numCache>
                <c:formatCode>General</c:formatCode>
                <c:ptCount val="962"/>
                <c:pt idx="0">
                  <c:v>3.6887516429612924E-2</c:v>
                </c:pt>
                <c:pt idx="1">
                  <c:v>3.4714097884330899E-2</c:v>
                </c:pt>
                <c:pt idx="2">
                  <c:v>3.3433895863352159E-2</c:v>
                </c:pt>
                <c:pt idx="3">
                  <c:v>3.3400147128176974E-2</c:v>
                </c:pt>
                <c:pt idx="4">
                  <c:v>3.3388897549785246E-2</c:v>
                </c:pt>
                <c:pt idx="5">
                  <c:v>3.3321400079434862E-2</c:v>
                </c:pt>
                <c:pt idx="6">
                  <c:v>3.2608176809399259E-2</c:v>
                </c:pt>
                <c:pt idx="7">
                  <c:v>3.2551928917440617E-2</c:v>
                </c:pt>
                <c:pt idx="8">
                  <c:v>3.2108695528806491E-2</c:v>
                </c:pt>
                <c:pt idx="9">
                  <c:v>3.1996199744889209E-2</c:v>
                </c:pt>
                <c:pt idx="10">
                  <c:v>3.199394982921086E-2</c:v>
                </c:pt>
                <c:pt idx="11">
                  <c:v>3.1838705647405E-2</c:v>
                </c:pt>
                <c:pt idx="12">
                  <c:v>2.9334549497406149E-2</c:v>
                </c:pt>
                <c:pt idx="13">
                  <c:v>2.9289551183839233E-2</c:v>
                </c:pt>
                <c:pt idx="14">
                  <c:v>2.9287301268160888E-2</c:v>
                </c:pt>
                <c:pt idx="15">
                  <c:v>2.9278301605447504E-2</c:v>
                </c:pt>
                <c:pt idx="16">
                  <c:v>2.9276051689769159E-2</c:v>
                </c:pt>
                <c:pt idx="17">
                  <c:v>2.922205371348886E-2</c:v>
                </c:pt>
                <c:pt idx="18">
                  <c:v>2.9219803797810515E-2</c:v>
                </c:pt>
                <c:pt idx="19">
                  <c:v>2.9120807507963302E-2</c:v>
                </c:pt>
                <c:pt idx="20">
                  <c:v>-1.5959513002864953E-4</c:v>
                </c:pt>
                <c:pt idx="21">
                  <c:v>-2.0652737095875231E-3</c:v>
                </c:pt>
                <c:pt idx="22">
                  <c:v>-2.9044922576104983E-3</c:v>
                </c:pt>
                <c:pt idx="23">
                  <c:v>-5.5661425050935534E-3</c:v>
                </c:pt>
                <c:pt idx="24">
                  <c:v>-5.5773920834852825E-3</c:v>
                </c:pt>
                <c:pt idx="25">
                  <c:v>-6.335613667087809E-3</c:v>
                </c:pt>
                <c:pt idx="26">
                  <c:v>-6.3581128238712672E-3</c:v>
                </c:pt>
                <c:pt idx="27">
                  <c:v>-6.7338487421550117E-3</c:v>
                </c:pt>
                <c:pt idx="28">
                  <c:v>-6.7450983205467408E-3</c:v>
                </c:pt>
                <c:pt idx="29">
                  <c:v>-6.7450983205467408E-3</c:v>
                </c:pt>
                <c:pt idx="30">
                  <c:v>-6.7450983205467408E-3</c:v>
                </c:pt>
                <c:pt idx="31">
                  <c:v>-6.7563478989384699E-3</c:v>
                </c:pt>
                <c:pt idx="32">
                  <c:v>-6.992589045164776E-3</c:v>
                </c:pt>
                <c:pt idx="33">
                  <c:v>-8.2615414877517945E-3</c:v>
                </c:pt>
                <c:pt idx="34">
                  <c:v>-8.2615414877517945E-3</c:v>
                </c:pt>
                <c:pt idx="35">
                  <c:v>-8.2615414877517945E-3</c:v>
                </c:pt>
                <c:pt idx="36">
                  <c:v>-8.4865330555863733E-3</c:v>
                </c:pt>
                <c:pt idx="37">
                  <c:v>-8.4977826339781015E-3</c:v>
                </c:pt>
                <c:pt idx="38">
                  <c:v>-1.0248217031731116E-2</c:v>
                </c:pt>
                <c:pt idx="39">
                  <c:v>-8.9072672874370325E-3</c:v>
                </c:pt>
                <c:pt idx="40">
                  <c:v>-8.9410160226122189E-3</c:v>
                </c:pt>
                <c:pt idx="41">
                  <c:v>-8.9410160226122189E-3</c:v>
                </c:pt>
                <c:pt idx="42">
                  <c:v>-8.9410160226122189E-3</c:v>
                </c:pt>
                <c:pt idx="43">
                  <c:v>-9.0085134929625936E-3</c:v>
                </c:pt>
                <c:pt idx="44">
                  <c:v>-9.0085134929625936E-3</c:v>
                </c:pt>
                <c:pt idx="45">
                  <c:v>-9.0085134929625936E-3</c:v>
                </c:pt>
                <c:pt idx="46">
                  <c:v>-9.0647613849212383E-3</c:v>
                </c:pt>
                <c:pt idx="47">
                  <c:v>-9.0647613849212383E-3</c:v>
                </c:pt>
                <c:pt idx="48">
                  <c:v>-9.0647613849212383E-3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2E-4C49-80B6-8DE0BE9CF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699672"/>
        <c:axId val="1"/>
      </c:scatterChart>
      <c:valAx>
        <c:axId val="716699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699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97937099967764"/>
          <c:w val="0.6586466165413533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178561-58FB-5073-F99E-D16E15220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83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www.konkoly.hu/cgi-bin/IBVS?6033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15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>
      <c r="A1" s="1" t="s">
        <v>35</v>
      </c>
      <c r="F1" s="2">
        <v>52501.21</v>
      </c>
      <c r="G1" s="2">
        <v>1.1986330000000001</v>
      </c>
      <c r="H1" s="2" t="s">
        <v>36</v>
      </c>
    </row>
    <row r="2" spans="1:8" s="20" customFormat="1" ht="12.95" customHeight="1">
      <c r="A2" s="20" t="s">
        <v>22</v>
      </c>
      <c r="B2" s="20" t="str">
        <f>H1</f>
        <v>EA/SD:</v>
      </c>
      <c r="C2" s="21"/>
      <c r="D2" s="21"/>
    </row>
    <row r="3" spans="1:8" s="20" customFormat="1" ht="12.95" customHeight="1" thickBot="1"/>
    <row r="4" spans="1:8" s="20" customFormat="1" ht="12.95" customHeight="1" thickTop="1" thickBot="1">
      <c r="A4" s="22" t="s">
        <v>34</v>
      </c>
      <c r="C4" s="23">
        <f>F1</f>
        <v>52501.21</v>
      </c>
      <c r="D4" s="24">
        <f>G1</f>
        <v>1.1986330000000001</v>
      </c>
    </row>
    <row r="5" spans="1:8" s="20" customFormat="1" ht="12.95" customHeight="1" thickTop="1">
      <c r="A5" s="25" t="s">
        <v>26</v>
      </c>
      <c r="C5" s="26">
        <v>-9.5</v>
      </c>
      <c r="D5" s="20" t="s">
        <v>27</v>
      </c>
    </row>
    <row r="6" spans="1:8" s="20" customFormat="1" ht="12.95" customHeight="1">
      <c r="A6" s="22" t="s">
        <v>0</v>
      </c>
    </row>
    <row r="7" spans="1:8" s="20" customFormat="1" ht="12.95" customHeight="1">
      <c r="A7" s="20" t="s">
        <v>1</v>
      </c>
      <c r="C7" s="20">
        <f>C4</f>
        <v>52501.21</v>
      </c>
    </row>
    <row r="8" spans="1:8" s="20" customFormat="1" ht="12.95" customHeight="1">
      <c r="A8" s="20" t="s">
        <v>2</v>
      </c>
      <c r="C8" s="20">
        <f>D4</f>
        <v>1.1986330000000001</v>
      </c>
      <c r="D8" s="26"/>
    </row>
    <row r="9" spans="1:8" s="20" customFormat="1" ht="12.95" customHeight="1">
      <c r="A9" s="27" t="s">
        <v>31</v>
      </c>
      <c r="B9" s="28">
        <v>41</v>
      </c>
      <c r="C9" s="29" t="str">
        <f>"F"&amp;B9</f>
        <v>F41</v>
      </c>
      <c r="D9" s="30" t="str">
        <f>"G"&amp;B9</f>
        <v>G41</v>
      </c>
    </row>
    <row r="10" spans="1:8" s="20" customFormat="1" ht="12.95" customHeight="1" thickBot="1">
      <c r="C10" s="31" t="s">
        <v>18</v>
      </c>
      <c r="D10" s="31" t="s">
        <v>19</v>
      </c>
    </row>
    <row r="11" spans="1:8" s="20" customFormat="1" ht="12.95" customHeight="1">
      <c r="A11" s="20" t="s">
        <v>14</v>
      </c>
      <c r="C11" s="30">
        <f ca="1">INTERCEPT(INDIRECT($D$9):G992,INDIRECT($C$9):F992)</f>
        <v>-1.5959513002864953E-4</v>
      </c>
      <c r="D11" s="21"/>
    </row>
    <row r="12" spans="1:8" s="20" customFormat="1" ht="12.95" customHeight="1">
      <c r="A12" s="20" t="s">
        <v>15</v>
      </c>
      <c r="C12" s="30">
        <f ca="1">SLOPE(INDIRECT($D$9):G992,INDIRECT($C$9):F992)</f>
        <v>-2.2499156783457777E-6</v>
      </c>
      <c r="D12" s="21"/>
    </row>
    <row r="13" spans="1:8" s="20" customFormat="1" ht="12.95" customHeight="1">
      <c r="A13" s="20" t="s">
        <v>17</v>
      </c>
      <c r="C13" s="21" t="s">
        <v>12</v>
      </c>
    </row>
    <row r="14" spans="1:8" s="20" customFormat="1" ht="12.95" customHeight="1"/>
    <row r="15" spans="1:8" s="20" customFormat="1" ht="12.95" customHeight="1">
      <c r="A15" s="32" t="s">
        <v>16</v>
      </c>
      <c r="C15" s="33">
        <f ca="1">(C7+C11)+(C8+C12)*INT(MAX(F21:F3533))</f>
        <v>57875.870123782966</v>
      </c>
      <c r="E15" s="34" t="s">
        <v>38</v>
      </c>
      <c r="F15" s="26">
        <v>1</v>
      </c>
    </row>
    <row r="16" spans="1:8" s="20" customFormat="1" ht="12.95" customHeight="1">
      <c r="A16" s="22" t="s">
        <v>3</v>
      </c>
      <c r="C16" s="35">
        <f ca="1">+C8+C12</f>
        <v>1.1986307500843216</v>
      </c>
      <c r="E16" s="34" t="s">
        <v>28</v>
      </c>
      <c r="F16" s="36">
        <f ca="1">NOW()+15018.5+$C$5/24</f>
        <v>60359.735180787036</v>
      </c>
    </row>
    <row r="17" spans="1:17" s="20" customFormat="1" ht="12.95" customHeight="1" thickBot="1">
      <c r="A17" s="34" t="s">
        <v>25</v>
      </c>
      <c r="C17" s="20">
        <f>COUNT(C21:C2191)</f>
        <v>49</v>
      </c>
      <c r="E17" s="34" t="s">
        <v>39</v>
      </c>
      <c r="F17" s="36">
        <f ca="1">ROUND(2*(F16-$C$7)/$C$8,0)/2+F15</f>
        <v>6557</v>
      </c>
    </row>
    <row r="18" spans="1:17" s="20" customFormat="1" ht="12.95" customHeight="1" thickTop="1" thickBot="1">
      <c r="A18" s="22" t="s">
        <v>4</v>
      </c>
      <c r="C18" s="37">
        <f ca="1">+C15</f>
        <v>57875.870123782966</v>
      </c>
      <c r="D18" s="38">
        <f ca="1">+C16</f>
        <v>1.1986307500843216</v>
      </c>
      <c r="E18" s="34" t="s">
        <v>29</v>
      </c>
      <c r="F18" s="30">
        <f ca="1">ROUND(2*(F16-$C$15)/$C$16,0)/2+F15</f>
        <v>2073.5</v>
      </c>
    </row>
    <row r="19" spans="1:17" s="20" customFormat="1" ht="12.95" customHeight="1" thickTop="1">
      <c r="E19" s="34" t="s">
        <v>30</v>
      </c>
      <c r="F19" s="39">
        <f ca="1">+$C$15+$C$16*F18-15018.5-$C$5/24</f>
        <v>45343.126817416145</v>
      </c>
    </row>
    <row r="20" spans="1:17" s="20" customFormat="1" ht="12.95" customHeight="1" thickBot="1">
      <c r="A20" s="31" t="s">
        <v>5</v>
      </c>
      <c r="B20" s="31" t="s">
        <v>6</v>
      </c>
      <c r="C20" s="31" t="s">
        <v>7</v>
      </c>
      <c r="D20" s="31" t="s">
        <v>11</v>
      </c>
      <c r="E20" s="31" t="s">
        <v>8</v>
      </c>
      <c r="F20" s="31" t="s">
        <v>9</v>
      </c>
      <c r="G20" s="31" t="s">
        <v>10</v>
      </c>
      <c r="H20" s="40" t="s">
        <v>54</v>
      </c>
      <c r="I20" s="40" t="s">
        <v>57</v>
      </c>
      <c r="J20" s="40" t="s">
        <v>51</v>
      </c>
      <c r="K20" s="40" t="s">
        <v>49</v>
      </c>
      <c r="L20" s="40" t="s">
        <v>194</v>
      </c>
      <c r="M20" s="40" t="s">
        <v>23</v>
      </c>
      <c r="N20" s="40" t="s">
        <v>24</v>
      </c>
      <c r="O20" s="40" t="s">
        <v>21</v>
      </c>
      <c r="P20" s="41" t="s">
        <v>20</v>
      </c>
      <c r="Q20" s="31" t="s">
        <v>13</v>
      </c>
    </row>
    <row r="21" spans="1:17" s="20" customFormat="1" ht="12.95" customHeight="1">
      <c r="A21" s="42" t="s">
        <v>63</v>
      </c>
      <c r="B21" s="43" t="s">
        <v>32</v>
      </c>
      <c r="C21" s="44">
        <v>32764.49</v>
      </c>
      <c r="D21" s="45"/>
      <c r="E21" s="20">
        <f t="shared" ref="E21:E58" si="0">+(C21-C$7)/C$8</f>
        <v>-16466.024212582164</v>
      </c>
      <c r="F21" s="20">
        <f t="shared" ref="F21:F69" si="1">ROUND(2*E21,0)/2</f>
        <v>-16466</v>
      </c>
      <c r="G21" s="20">
        <f t="shared" ref="G21:G58" si="2">+C21-(C$7+F21*C$8)</f>
        <v>-2.902199999516597E-2</v>
      </c>
      <c r="H21" s="20">
        <f t="shared" ref="H21:H41" si="3">+G21</f>
        <v>-2.902199999516597E-2</v>
      </c>
      <c r="O21" s="20">
        <f t="shared" ref="O21:O58" ca="1" si="4">+C$11+C$12*$F21</f>
        <v>3.6887516429612924E-2</v>
      </c>
      <c r="Q21" s="46">
        <f t="shared" ref="Q21:Q58" si="5">+C21-15018.5</f>
        <v>17745.990000000002</v>
      </c>
    </row>
    <row r="22" spans="1:17" s="20" customFormat="1" ht="12.95" customHeight="1">
      <c r="A22" s="42" t="s">
        <v>63</v>
      </c>
      <c r="B22" s="43" t="s">
        <v>32</v>
      </c>
      <c r="C22" s="44">
        <v>33922.385000000002</v>
      </c>
      <c r="D22" s="45"/>
      <c r="E22" s="20">
        <f t="shared" si="0"/>
        <v>-15500.011262830238</v>
      </c>
      <c r="F22" s="20">
        <f t="shared" si="1"/>
        <v>-15500</v>
      </c>
      <c r="G22" s="20">
        <f t="shared" si="2"/>
        <v>-1.3499999993655365E-2</v>
      </c>
      <c r="H22" s="20">
        <f t="shared" si="3"/>
        <v>-1.3499999993655365E-2</v>
      </c>
      <c r="O22" s="20">
        <f t="shared" ca="1" si="4"/>
        <v>3.4714097884330899E-2</v>
      </c>
      <c r="Q22" s="46">
        <f t="shared" si="5"/>
        <v>18903.885000000002</v>
      </c>
    </row>
    <row r="23" spans="1:17" s="20" customFormat="1" ht="12.95" customHeight="1">
      <c r="A23" s="42" t="s">
        <v>63</v>
      </c>
      <c r="B23" s="43" t="s">
        <v>32</v>
      </c>
      <c r="C23" s="44">
        <v>34604.44</v>
      </c>
      <c r="D23" s="45"/>
      <c r="E23" s="20">
        <f t="shared" si="0"/>
        <v>-14930.983879135645</v>
      </c>
      <c r="F23" s="20">
        <f t="shared" si="1"/>
        <v>-14931</v>
      </c>
      <c r="G23" s="20">
        <f t="shared" si="2"/>
        <v>1.9323000000440516E-2</v>
      </c>
      <c r="H23" s="20">
        <f t="shared" si="3"/>
        <v>1.9323000000440516E-2</v>
      </c>
      <c r="O23" s="20">
        <f t="shared" ca="1" si="4"/>
        <v>3.3433895863352159E-2</v>
      </c>
      <c r="Q23" s="46">
        <f t="shared" si="5"/>
        <v>19585.940000000002</v>
      </c>
    </row>
    <row r="24" spans="1:17" s="20" customFormat="1" ht="12.95" customHeight="1">
      <c r="A24" s="42" t="s">
        <v>63</v>
      </c>
      <c r="B24" s="43" t="s">
        <v>32</v>
      </c>
      <c r="C24" s="44">
        <v>34622.385000000002</v>
      </c>
      <c r="D24" s="45"/>
      <c r="E24" s="20">
        <f t="shared" si="0"/>
        <v>-14916.012657752621</v>
      </c>
      <c r="F24" s="20">
        <f t="shared" si="1"/>
        <v>-14916</v>
      </c>
      <c r="G24" s="20">
        <f t="shared" si="2"/>
        <v>-1.5171999992162455E-2</v>
      </c>
      <c r="H24" s="20">
        <f t="shared" si="3"/>
        <v>-1.5171999992162455E-2</v>
      </c>
      <c r="O24" s="20">
        <f t="shared" ca="1" si="4"/>
        <v>3.3400147128176974E-2</v>
      </c>
      <c r="Q24" s="46">
        <f t="shared" si="5"/>
        <v>19603.885000000002</v>
      </c>
    </row>
    <row r="25" spans="1:17" s="20" customFormat="1" ht="12.95" customHeight="1">
      <c r="A25" s="42" t="s">
        <v>63</v>
      </c>
      <c r="B25" s="43" t="s">
        <v>32</v>
      </c>
      <c r="C25" s="44">
        <v>34628.415000000001</v>
      </c>
      <c r="D25" s="45"/>
      <c r="E25" s="20">
        <f t="shared" si="0"/>
        <v>-14910.981926911738</v>
      </c>
      <c r="F25" s="20">
        <f t="shared" si="1"/>
        <v>-14911</v>
      </c>
      <c r="G25" s="20">
        <f t="shared" si="2"/>
        <v>2.1662999999534804E-2</v>
      </c>
      <c r="H25" s="20">
        <f t="shared" si="3"/>
        <v>2.1662999999534804E-2</v>
      </c>
      <c r="O25" s="20">
        <f t="shared" ca="1" si="4"/>
        <v>3.3388897549785246E-2</v>
      </c>
      <c r="Q25" s="46">
        <f t="shared" si="5"/>
        <v>19609.915000000001</v>
      </c>
    </row>
    <row r="26" spans="1:17" s="20" customFormat="1" ht="12.95" customHeight="1">
      <c r="A26" s="42" t="s">
        <v>63</v>
      </c>
      <c r="B26" s="43" t="s">
        <v>32</v>
      </c>
      <c r="C26" s="44">
        <v>34664.379999999997</v>
      </c>
      <c r="D26" s="45"/>
      <c r="E26" s="20">
        <f t="shared" si="0"/>
        <v>-14880.976912866574</v>
      </c>
      <c r="F26" s="20">
        <f t="shared" si="1"/>
        <v>-14881</v>
      </c>
      <c r="G26" s="20">
        <f t="shared" si="2"/>
        <v>2.7672999996866565E-2</v>
      </c>
      <c r="H26" s="20">
        <f t="shared" si="3"/>
        <v>2.7672999996866565E-2</v>
      </c>
      <c r="O26" s="20">
        <f t="shared" ca="1" si="4"/>
        <v>3.3321400079434862E-2</v>
      </c>
      <c r="Q26" s="46">
        <f t="shared" si="5"/>
        <v>19645.879999999997</v>
      </c>
    </row>
    <row r="27" spans="1:17" s="20" customFormat="1" ht="12.95" customHeight="1">
      <c r="A27" s="42" t="s">
        <v>63</v>
      </c>
      <c r="B27" s="43" t="s">
        <v>32</v>
      </c>
      <c r="C27" s="44">
        <v>35044.300000000003</v>
      </c>
      <c r="D27" s="45"/>
      <c r="E27" s="20">
        <f t="shared" si="0"/>
        <v>-14564.015841379301</v>
      </c>
      <c r="F27" s="20">
        <f t="shared" si="1"/>
        <v>-14564</v>
      </c>
      <c r="G27" s="20">
        <f t="shared" si="2"/>
        <v>-1.8987999996170402E-2</v>
      </c>
      <c r="H27" s="20">
        <f t="shared" si="3"/>
        <v>-1.8987999996170402E-2</v>
      </c>
      <c r="O27" s="20">
        <f t="shared" ca="1" si="4"/>
        <v>3.2608176809399259E-2</v>
      </c>
      <c r="Q27" s="46">
        <f t="shared" si="5"/>
        <v>20025.800000000003</v>
      </c>
    </row>
    <row r="28" spans="1:17" s="20" customFormat="1" ht="12.95" customHeight="1">
      <c r="A28" s="42" t="s">
        <v>63</v>
      </c>
      <c r="B28" s="43" t="s">
        <v>32</v>
      </c>
      <c r="C28" s="44">
        <v>35074.294999999998</v>
      </c>
      <c r="D28" s="45"/>
      <c r="E28" s="20">
        <f t="shared" si="0"/>
        <v>-14538.991501151728</v>
      </c>
      <c r="F28" s="20">
        <f t="shared" si="1"/>
        <v>-14539</v>
      </c>
      <c r="G28" s="20">
        <f t="shared" si="2"/>
        <v>1.0186999999859836E-2</v>
      </c>
      <c r="H28" s="20">
        <f t="shared" si="3"/>
        <v>1.0186999999859836E-2</v>
      </c>
      <c r="O28" s="20">
        <f t="shared" ca="1" si="4"/>
        <v>3.2551928917440617E-2</v>
      </c>
      <c r="Q28" s="46">
        <f t="shared" si="5"/>
        <v>20055.794999999998</v>
      </c>
    </row>
    <row r="29" spans="1:17" s="20" customFormat="1" ht="12.95" customHeight="1">
      <c r="A29" s="42" t="s">
        <v>63</v>
      </c>
      <c r="B29" s="43" t="s">
        <v>32</v>
      </c>
      <c r="C29" s="44">
        <v>35310.42</v>
      </c>
      <c r="D29" s="45"/>
      <c r="E29" s="20">
        <f t="shared" si="0"/>
        <v>-14341.996257403225</v>
      </c>
      <c r="F29" s="20">
        <f t="shared" si="1"/>
        <v>-14342</v>
      </c>
      <c r="G29" s="20">
        <f t="shared" si="2"/>
        <v>4.4860000052722171E-3</v>
      </c>
      <c r="H29" s="20">
        <f t="shared" si="3"/>
        <v>4.4860000052722171E-3</v>
      </c>
      <c r="O29" s="20">
        <f t="shared" ca="1" si="4"/>
        <v>3.2108695528806491E-2</v>
      </c>
      <c r="Q29" s="46">
        <f t="shared" si="5"/>
        <v>20291.919999999998</v>
      </c>
    </row>
    <row r="30" spans="1:17" s="20" customFormat="1" ht="12.95" customHeight="1">
      <c r="A30" s="42" t="s">
        <v>63</v>
      </c>
      <c r="B30" s="43" t="s">
        <v>32</v>
      </c>
      <c r="C30" s="44">
        <v>35370.379999999997</v>
      </c>
      <c r="D30" s="45"/>
      <c r="E30" s="20">
        <f t="shared" si="0"/>
        <v>-14291.972605459719</v>
      </c>
      <c r="F30" s="20">
        <f t="shared" si="1"/>
        <v>-14292</v>
      </c>
      <c r="G30" s="20">
        <f t="shared" si="2"/>
        <v>3.2835999998496845E-2</v>
      </c>
      <c r="H30" s="20">
        <f t="shared" si="3"/>
        <v>3.2835999998496845E-2</v>
      </c>
      <c r="O30" s="20">
        <f t="shared" ca="1" si="4"/>
        <v>3.1996199744889209E-2</v>
      </c>
      <c r="Q30" s="46">
        <f t="shared" si="5"/>
        <v>20351.879999999997</v>
      </c>
    </row>
    <row r="31" spans="1:17" s="20" customFormat="1" ht="12.95" customHeight="1">
      <c r="A31" s="42" t="s">
        <v>63</v>
      </c>
      <c r="B31" s="43" t="s">
        <v>32</v>
      </c>
      <c r="C31" s="44">
        <v>35371.56</v>
      </c>
      <c r="D31" s="45"/>
      <c r="E31" s="20">
        <f t="shared" si="0"/>
        <v>-14290.988150668303</v>
      </c>
      <c r="F31" s="20">
        <f t="shared" si="1"/>
        <v>-14291</v>
      </c>
      <c r="G31" s="20">
        <f t="shared" si="2"/>
        <v>1.4202999998815358E-2</v>
      </c>
      <c r="H31" s="20">
        <f t="shared" si="3"/>
        <v>1.4202999998815358E-2</v>
      </c>
      <c r="O31" s="20">
        <f t="shared" ca="1" si="4"/>
        <v>3.199394982921086E-2</v>
      </c>
      <c r="Q31" s="46">
        <f t="shared" si="5"/>
        <v>20353.059999999998</v>
      </c>
    </row>
    <row r="32" spans="1:17" s="20" customFormat="1" ht="12.95" customHeight="1">
      <c r="A32" s="42" t="s">
        <v>63</v>
      </c>
      <c r="B32" s="43" t="s">
        <v>32</v>
      </c>
      <c r="C32" s="44">
        <v>35454.28</v>
      </c>
      <c r="D32" s="45"/>
      <c r="E32" s="20">
        <f t="shared" si="0"/>
        <v>-14221.976201222558</v>
      </c>
      <c r="F32" s="20">
        <f t="shared" si="1"/>
        <v>-14222</v>
      </c>
      <c r="G32" s="20">
        <f t="shared" si="2"/>
        <v>2.8526000001875218E-2</v>
      </c>
      <c r="H32" s="20">
        <f t="shared" si="3"/>
        <v>2.8526000001875218E-2</v>
      </c>
      <c r="O32" s="20">
        <f t="shared" ca="1" si="4"/>
        <v>3.1838705647405E-2</v>
      </c>
      <c r="Q32" s="46">
        <f t="shared" si="5"/>
        <v>20435.78</v>
      </c>
    </row>
    <row r="33" spans="1:17" s="20" customFormat="1" ht="12.95" customHeight="1">
      <c r="A33" s="42" t="s">
        <v>63</v>
      </c>
      <c r="B33" s="43" t="s">
        <v>32</v>
      </c>
      <c r="C33" s="44">
        <v>36788.377999999997</v>
      </c>
      <c r="D33" s="45"/>
      <c r="E33" s="20">
        <f t="shared" si="0"/>
        <v>-13108.959956884219</v>
      </c>
      <c r="F33" s="20">
        <f t="shared" si="1"/>
        <v>-13109</v>
      </c>
      <c r="G33" s="20">
        <f t="shared" si="2"/>
        <v>4.7997000001487322E-2</v>
      </c>
      <c r="H33" s="20">
        <f t="shared" si="3"/>
        <v>4.7997000001487322E-2</v>
      </c>
      <c r="O33" s="20">
        <f t="shared" ca="1" si="4"/>
        <v>2.9334549497406149E-2</v>
      </c>
      <c r="Q33" s="46">
        <f t="shared" si="5"/>
        <v>21769.877999999997</v>
      </c>
    </row>
    <row r="34" spans="1:17" s="20" customFormat="1" ht="12.95" customHeight="1">
      <c r="A34" s="42" t="s">
        <v>63</v>
      </c>
      <c r="B34" s="43" t="s">
        <v>32</v>
      </c>
      <c r="C34" s="44">
        <v>36812.379999999997</v>
      </c>
      <c r="D34" s="45"/>
      <c r="E34" s="20">
        <f t="shared" si="0"/>
        <v>-13088.935478999829</v>
      </c>
      <c r="F34" s="20">
        <f t="shared" si="1"/>
        <v>-13089</v>
      </c>
      <c r="G34" s="20">
        <f t="shared" si="2"/>
        <v>7.7337000002444256E-2</v>
      </c>
      <c r="H34" s="20">
        <f t="shared" si="3"/>
        <v>7.7337000002444256E-2</v>
      </c>
      <c r="O34" s="20">
        <f t="shared" ca="1" si="4"/>
        <v>2.9289551183839233E-2</v>
      </c>
      <c r="Q34" s="46">
        <f t="shared" si="5"/>
        <v>21793.879999999997</v>
      </c>
    </row>
    <row r="35" spans="1:17" s="20" customFormat="1" ht="12.95" customHeight="1">
      <c r="A35" s="42" t="s">
        <v>63</v>
      </c>
      <c r="B35" s="43" t="s">
        <v>32</v>
      </c>
      <c r="C35" s="44">
        <v>36813.47</v>
      </c>
      <c r="D35" s="45"/>
      <c r="E35" s="20">
        <f t="shared" si="0"/>
        <v>-13088.026109743347</v>
      </c>
      <c r="F35" s="20">
        <f t="shared" si="1"/>
        <v>-13088</v>
      </c>
      <c r="G35" s="20">
        <f t="shared" si="2"/>
        <v>-3.129600000102073E-2</v>
      </c>
      <c r="H35" s="20">
        <f t="shared" si="3"/>
        <v>-3.129600000102073E-2</v>
      </c>
      <c r="O35" s="20">
        <f t="shared" ca="1" si="4"/>
        <v>2.9287301268160888E-2</v>
      </c>
      <c r="Q35" s="46">
        <f t="shared" si="5"/>
        <v>21794.97</v>
      </c>
    </row>
    <row r="36" spans="1:17" s="20" customFormat="1" ht="12.95" customHeight="1">
      <c r="A36" s="42" t="s">
        <v>63</v>
      </c>
      <c r="B36" s="43" t="s">
        <v>32</v>
      </c>
      <c r="C36" s="44">
        <v>36818.285000000003</v>
      </c>
      <c r="D36" s="45"/>
      <c r="E36" s="20">
        <f t="shared" si="0"/>
        <v>-13084.009033624132</v>
      </c>
      <c r="F36" s="20">
        <f t="shared" si="1"/>
        <v>-13084</v>
      </c>
      <c r="G36" s="20">
        <f t="shared" si="2"/>
        <v>-1.0827999998582527E-2</v>
      </c>
      <c r="H36" s="20">
        <f t="shared" si="3"/>
        <v>-1.0827999998582527E-2</v>
      </c>
      <c r="O36" s="20">
        <f t="shared" ca="1" si="4"/>
        <v>2.9278301605447504E-2</v>
      </c>
      <c r="Q36" s="46">
        <f t="shared" si="5"/>
        <v>21799.785000000003</v>
      </c>
    </row>
    <row r="37" spans="1:17" s="20" customFormat="1" ht="12.95" customHeight="1">
      <c r="A37" s="42" t="s">
        <v>63</v>
      </c>
      <c r="B37" s="43" t="s">
        <v>32</v>
      </c>
      <c r="C37" s="44">
        <v>36819.455000000002</v>
      </c>
      <c r="D37" s="45"/>
      <c r="E37" s="20">
        <f t="shared" si="0"/>
        <v>-13083.032921669932</v>
      </c>
      <c r="F37" s="20">
        <f t="shared" si="1"/>
        <v>-13083</v>
      </c>
      <c r="G37" s="20">
        <f t="shared" si="2"/>
        <v>-3.9460999993025325E-2</v>
      </c>
      <c r="H37" s="20">
        <f t="shared" si="3"/>
        <v>-3.9460999993025325E-2</v>
      </c>
      <c r="O37" s="20">
        <f t="shared" ca="1" si="4"/>
        <v>2.9276051689769159E-2</v>
      </c>
      <c r="Q37" s="46">
        <f t="shared" si="5"/>
        <v>21800.955000000002</v>
      </c>
    </row>
    <row r="38" spans="1:17" s="20" customFormat="1" ht="12.95" customHeight="1">
      <c r="A38" s="42" t="s">
        <v>63</v>
      </c>
      <c r="B38" s="43" t="s">
        <v>32</v>
      </c>
      <c r="C38" s="44">
        <v>36848.285000000003</v>
      </c>
      <c r="D38" s="45"/>
      <c r="E38" s="20">
        <f t="shared" si="0"/>
        <v>-13058.980521977948</v>
      </c>
      <c r="F38" s="20">
        <f t="shared" si="1"/>
        <v>-13059</v>
      </c>
      <c r="G38" s="20">
        <f t="shared" si="2"/>
        <v>2.3347000009380281E-2</v>
      </c>
      <c r="H38" s="20">
        <f t="shared" si="3"/>
        <v>2.3347000009380281E-2</v>
      </c>
      <c r="O38" s="20">
        <f t="shared" ca="1" si="4"/>
        <v>2.922205371348886E-2</v>
      </c>
      <c r="Q38" s="46">
        <f t="shared" si="5"/>
        <v>21829.785000000003</v>
      </c>
    </row>
    <row r="39" spans="1:17" s="20" customFormat="1" ht="12.95" customHeight="1">
      <c r="A39" s="42" t="s">
        <v>63</v>
      </c>
      <c r="B39" s="43" t="s">
        <v>32</v>
      </c>
      <c r="C39" s="44">
        <v>36849.43</v>
      </c>
      <c r="D39" s="45"/>
      <c r="E39" s="20">
        <f t="shared" si="0"/>
        <v>-13058.025267116789</v>
      </c>
      <c r="F39" s="20">
        <f t="shared" si="1"/>
        <v>-13058</v>
      </c>
      <c r="G39" s="20">
        <f t="shared" si="2"/>
        <v>-3.0286000001069624E-2</v>
      </c>
      <c r="H39" s="20">
        <f t="shared" si="3"/>
        <v>-3.0286000001069624E-2</v>
      </c>
      <c r="O39" s="20">
        <f t="shared" ca="1" si="4"/>
        <v>2.9219803797810515E-2</v>
      </c>
      <c r="Q39" s="46">
        <f t="shared" si="5"/>
        <v>21830.93</v>
      </c>
    </row>
    <row r="40" spans="1:17" s="20" customFormat="1" ht="12.95" customHeight="1">
      <c r="A40" s="42" t="s">
        <v>63</v>
      </c>
      <c r="B40" s="43" t="s">
        <v>32</v>
      </c>
      <c r="C40" s="44">
        <v>36902.25</v>
      </c>
      <c r="D40" s="45"/>
      <c r="E40" s="20">
        <f t="shared" si="0"/>
        <v>-13013.958400945075</v>
      </c>
      <c r="F40" s="20">
        <f t="shared" si="1"/>
        <v>-13014</v>
      </c>
      <c r="G40" s="20">
        <f t="shared" si="2"/>
        <v>4.9861999999848194E-2</v>
      </c>
      <c r="H40" s="20">
        <f t="shared" si="3"/>
        <v>4.9861999999848194E-2</v>
      </c>
      <c r="O40" s="20">
        <f t="shared" ca="1" si="4"/>
        <v>2.9120807507963302E-2</v>
      </c>
      <c r="Q40" s="46">
        <f t="shared" si="5"/>
        <v>21883.75</v>
      </c>
    </row>
    <row r="41" spans="1:17" s="20" customFormat="1" ht="12.95" customHeight="1">
      <c r="A41" s="5" t="s">
        <v>33</v>
      </c>
      <c r="B41" s="6" t="s">
        <v>32</v>
      </c>
      <c r="C41" s="5">
        <v>52501.21</v>
      </c>
      <c r="D41" s="47"/>
      <c r="E41" s="20">
        <f t="shared" si="0"/>
        <v>0</v>
      </c>
      <c r="F41" s="20">
        <f t="shared" si="1"/>
        <v>0</v>
      </c>
      <c r="G41" s="20">
        <f t="shared" si="2"/>
        <v>0</v>
      </c>
      <c r="H41" s="20">
        <f t="shared" si="3"/>
        <v>0</v>
      </c>
      <c r="O41" s="20">
        <f t="shared" ca="1" si="4"/>
        <v>-1.5959513002864953E-4</v>
      </c>
      <c r="Q41" s="46">
        <f t="shared" si="5"/>
        <v>37482.71</v>
      </c>
    </row>
    <row r="42" spans="1:17" s="20" customFormat="1" ht="12.95" customHeight="1">
      <c r="A42" s="5" t="s">
        <v>40</v>
      </c>
      <c r="B42" s="6" t="s">
        <v>32</v>
      </c>
      <c r="C42" s="5">
        <v>53516.457900000001</v>
      </c>
      <c r="D42" s="5">
        <v>1.1000000000000001E-3</v>
      </c>
      <c r="E42" s="20">
        <f t="shared" si="0"/>
        <v>847.00479629711685</v>
      </c>
      <c r="F42" s="20">
        <f t="shared" si="1"/>
        <v>847</v>
      </c>
      <c r="G42" s="20">
        <f t="shared" si="2"/>
        <v>5.7490000035613775E-3</v>
      </c>
      <c r="J42" s="20">
        <f>+G42</f>
        <v>5.7490000035613775E-3</v>
      </c>
      <c r="O42" s="20">
        <f t="shared" ca="1" si="4"/>
        <v>-2.0652737095875231E-3</v>
      </c>
      <c r="Q42" s="46">
        <f t="shared" si="5"/>
        <v>38497.957900000001</v>
      </c>
    </row>
    <row r="43" spans="1:17" s="20" customFormat="1" ht="12.95" customHeight="1">
      <c r="A43" s="5" t="s">
        <v>37</v>
      </c>
      <c r="B43" s="48" t="s">
        <v>32</v>
      </c>
      <c r="C43" s="5">
        <v>53963.535199999998</v>
      </c>
      <c r="D43" s="5">
        <v>1.8E-3</v>
      </c>
      <c r="E43" s="20">
        <f t="shared" si="0"/>
        <v>1219.9941099569253</v>
      </c>
      <c r="F43" s="20">
        <f t="shared" si="1"/>
        <v>1220</v>
      </c>
      <c r="G43" s="20">
        <f t="shared" si="2"/>
        <v>-7.060000003548339E-3</v>
      </c>
      <c r="J43" s="20">
        <f>+G43</f>
        <v>-7.060000003548339E-3</v>
      </c>
      <c r="O43" s="20">
        <f t="shared" ca="1" si="4"/>
        <v>-2.9044922576104983E-3</v>
      </c>
      <c r="Q43" s="46">
        <f t="shared" si="5"/>
        <v>38945.035199999998</v>
      </c>
    </row>
    <row r="44" spans="1:17" s="20" customFormat="1" ht="12.95" customHeight="1">
      <c r="A44" s="49" t="s">
        <v>44</v>
      </c>
      <c r="B44" s="49"/>
      <c r="C44" s="50">
        <v>55381.507299999997</v>
      </c>
      <c r="D44" s="50">
        <v>7.4999999999999997E-3</v>
      </c>
      <c r="E44" s="20">
        <f t="shared" si="0"/>
        <v>2402.9851505840388</v>
      </c>
      <c r="F44" s="20">
        <f t="shared" si="1"/>
        <v>2403</v>
      </c>
      <c r="G44" s="20">
        <f t="shared" si="2"/>
        <v>-1.7799000001105014E-2</v>
      </c>
      <c r="J44" s="20">
        <f>+G44</f>
        <v>-1.7799000001105014E-2</v>
      </c>
      <c r="O44" s="20">
        <f t="shared" ca="1" si="4"/>
        <v>-5.5661425050935534E-3</v>
      </c>
      <c r="Q44" s="46">
        <f t="shared" si="5"/>
        <v>40363.007299999997</v>
      </c>
    </row>
    <row r="45" spans="1:17" s="20" customFormat="1" ht="12.95" customHeight="1">
      <c r="A45" s="49" t="s">
        <v>44</v>
      </c>
      <c r="B45" s="49"/>
      <c r="C45" s="50">
        <v>55387.498200000002</v>
      </c>
      <c r="D45" s="50">
        <v>9.2999999999999992E-3</v>
      </c>
      <c r="E45" s="20">
        <f t="shared" si="0"/>
        <v>2407.983260931413</v>
      </c>
      <c r="F45" s="20">
        <f t="shared" si="1"/>
        <v>2408</v>
      </c>
      <c r="G45" s="20">
        <f t="shared" si="2"/>
        <v>-2.0063999996636994E-2</v>
      </c>
      <c r="J45" s="20">
        <f>+G45</f>
        <v>-2.0063999996636994E-2</v>
      </c>
      <c r="O45" s="20">
        <f t="shared" ca="1" si="4"/>
        <v>-5.5773920834852825E-3</v>
      </c>
      <c r="Q45" s="46">
        <f t="shared" si="5"/>
        <v>40368.998200000002</v>
      </c>
    </row>
    <row r="46" spans="1:17" s="20" customFormat="1" ht="12.95" customHeight="1">
      <c r="A46" s="42" t="s">
        <v>148</v>
      </c>
      <c r="B46" s="43" t="s">
        <v>32</v>
      </c>
      <c r="C46" s="44">
        <v>55791.451699999998</v>
      </c>
      <c r="D46" s="45"/>
      <c r="E46" s="20">
        <f t="shared" si="0"/>
        <v>2744.9950902402975</v>
      </c>
      <c r="F46" s="20">
        <f t="shared" si="1"/>
        <v>2745</v>
      </c>
      <c r="G46" s="20">
        <f t="shared" si="2"/>
        <v>-5.884999998670537E-3</v>
      </c>
      <c r="K46" s="20">
        <f t="shared" ref="K46:K69" si="6">+G46</f>
        <v>-5.884999998670537E-3</v>
      </c>
      <c r="O46" s="20">
        <f t="shared" ca="1" si="4"/>
        <v>-6.335613667087809E-3</v>
      </c>
      <c r="Q46" s="46">
        <f t="shared" si="5"/>
        <v>40772.951699999998</v>
      </c>
    </row>
    <row r="47" spans="1:17" s="20" customFormat="1" ht="12.95" customHeight="1">
      <c r="A47" s="51" t="s">
        <v>41</v>
      </c>
      <c r="B47" s="48" t="s">
        <v>32</v>
      </c>
      <c r="C47" s="52">
        <v>55803.4355</v>
      </c>
      <c r="D47" s="52">
        <v>1.6999999999999999E-3</v>
      </c>
      <c r="E47" s="20">
        <f t="shared" si="0"/>
        <v>2754.9929795024836</v>
      </c>
      <c r="F47" s="20">
        <f t="shared" si="1"/>
        <v>2755</v>
      </c>
      <c r="G47" s="20">
        <f t="shared" si="2"/>
        <v>-8.4149999966030009E-3</v>
      </c>
      <c r="K47" s="20">
        <f t="shared" si="6"/>
        <v>-8.4149999966030009E-3</v>
      </c>
      <c r="O47" s="20">
        <f t="shared" ca="1" si="4"/>
        <v>-6.3581128238712672E-3</v>
      </c>
      <c r="Q47" s="46">
        <f t="shared" si="5"/>
        <v>40784.9355</v>
      </c>
    </row>
    <row r="48" spans="1:17" s="20" customFormat="1" ht="12.95" customHeight="1">
      <c r="A48" s="53" t="s">
        <v>42</v>
      </c>
      <c r="B48" s="6" t="s">
        <v>32</v>
      </c>
      <c r="C48" s="5">
        <v>56003.606800000001</v>
      </c>
      <c r="D48" s="5">
        <v>1E-4</v>
      </c>
      <c r="E48" s="20">
        <f t="shared" si="0"/>
        <v>2921.9926366118752</v>
      </c>
      <c r="F48" s="20">
        <f t="shared" si="1"/>
        <v>2922</v>
      </c>
      <c r="G48" s="20">
        <f t="shared" si="2"/>
        <v>-8.8259999974980019E-3</v>
      </c>
      <c r="K48" s="20">
        <f t="shared" si="6"/>
        <v>-8.8259999974980019E-3</v>
      </c>
      <c r="O48" s="20">
        <f t="shared" ca="1" si="4"/>
        <v>-6.7338487421550117E-3</v>
      </c>
      <c r="Q48" s="46">
        <f t="shared" si="5"/>
        <v>40985.106800000001</v>
      </c>
    </row>
    <row r="49" spans="1:17" s="20" customFormat="1" ht="12.95" customHeight="1">
      <c r="A49" s="53" t="s">
        <v>42</v>
      </c>
      <c r="B49" s="6" t="s">
        <v>32</v>
      </c>
      <c r="C49" s="5">
        <v>56009.60123</v>
      </c>
      <c r="D49" s="5">
        <v>8.9999999999999998E-4</v>
      </c>
      <c r="E49" s="20">
        <f t="shared" si="0"/>
        <v>2926.9936919807824</v>
      </c>
      <c r="F49" s="20">
        <f t="shared" si="1"/>
        <v>2927</v>
      </c>
      <c r="G49" s="20">
        <f t="shared" si="2"/>
        <v>-7.56099999853177E-3</v>
      </c>
      <c r="K49" s="20">
        <f t="shared" si="6"/>
        <v>-7.56099999853177E-3</v>
      </c>
      <c r="O49" s="20">
        <f t="shared" ca="1" si="4"/>
        <v>-6.7450983205467408E-3</v>
      </c>
      <c r="Q49" s="46">
        <f t="shared" si="5"/>
        <v>40991.10123</v>
      </c>
    </row>
    <row r="50" spans="1:17" s="20" customFormat="1" ht="12.95" customHeight="1">
      <c r="A50" s="53" t="s">
        <v>42</v>
      </c>
      <c r="B50" s="6" t="s">
        <v>32</v>
      </c>
      <c r="C50" s="5">
        <v>56009.602590000002</v>
      </c>
      <c r="D50" s="5">
        <v>8.9999999999999998E-4</v>
      </c>
      <c r="E50" s="20">
        <f t="shared" si="0"/>
        <v>2926.9948266066453</v>
      </c>
      <c r="F50" s="20">
        <f t="shared" si="1"/>
        <v>2927</v>
      </c>
      <c r="G50" s="20">
        <f t="shared" si="2"/>
        <v>-6.2009999965084717E-3</v>
      </c>
      <c r="K50" s="20">
        <f t="shared" si="6"/>
        <v>-6.2009999965084717E-3</v>
      </c>
      <c r="O50" s="20">
        <f t="shared" ca="1" si="4"/>
        <v>-6.7450983205467408E-3</v>
      </c>
      <c r="Q50" s="46">
        <f t="shared" si="5"/>
        <v>40991.102590000002</v>
      </c>
    </row>
    <row r="51" spans="1:17" s="20" customFormat="1" ht="12.95" customHeight="1">
      <c r="A51" s="53" t="s">
        <v>42</v>
      </c>
      <c r="B51" s="6" t="s">
        <v>32</v>
      </c>
      <c r="C51" s="5">
        <v>56009.603329999998</v>
      </c>
      <c r="D51" s="5">
        <v>5.9999999999999995E-4</v>
      </c>
      <c r="E51" s="20">
        <f t="shared" si="0"/>
        <v>2926.9954439765957</v>
      </c>
      <c r="F51" s="20">
        <f t="shared" si="1"/>
        <v>2927</v>
      </c>
      <c r="G51" s="20">
        <f t="shared" si="2"/>
        <v>-5.4610000006505288E-3</v>
      </c>
      <c r="K51" s="20">
        <f t="shared" si="6"/>
        <v>-5.4610000006505288E-3</v>
      </c>
      <c r="O51" s="20">
        <f t="shared" ca="1" si="4"/>
        <v>-6.7450983205467408E-3</v>
      </c>
      <c r="Q51" s="46">
        <f t="shared" si="5"/>
        <v>40991.103329999998</v>
      </c>
    </row>
    <row r="52" spans="1:17" s="20" customFormat="1" ht="12.95" customHeight="1">
      <c r="A52" s="54" t="s">
        <v>43</v>
      </c>
      <c r="B52" s="55" t="s">
        <v>32</v>
      </c>
      <c r="C52" s="56">
        <v>56015.596100000002</v>
      </c>
      <c r="D52" s="57">
        <v>2.9999999999999997E-4</v>
      </c>
      <c r="E52" s="20">
        <f t="shared" si="0"/>
        <v>2931.9951144345291</v>
      </c>
      <c r="F52" s="20">
        <f t="shared" si="1"/>
        <v>2932</v>
      </c>
      <c r="G52" s="20">
        <f t="shared" si="2"/>
        <v>-5.8559999961289577E-3</v>
      </c>
      <c r="J52" s="20">
        <f>+G52</f>
        <v>-5.8559999961289577E-3</v>
      </c>
      <c r="O52" s="20">
        <f t="shared" ca="1" si="4"/>
        <v>-6.7563478989384699E-3</v>
      </c>
      <c r="Q52" s="46">
        <f t="shared" si="5"/>
        <v>40997.096100000002</v>
      </c>
    </row>
    <row r="53" spans="1:17" s="20" customFormat="1" ht="12.95" customHeight="1">
      <c r="A53" s="53" t="s">
        <v>42</v>
      </c>
      <c r="B53" s="6" t="s">
        <v>32</v>
      </c>
      <c r="C53" s="5">
        <v>56141.46155</v>
      </c>
      <c r="D53" s="5">
        <v>2.0000000000000001E-4</v>
      </c>
      <c r="E53" s="20">
        <f t="shared" si="0"/>
        <v>3037.0026104737653</v>
      </c>
      <c r="F53" s="20">
        <f t="shared" si="1"/>
        <v>3037</v>
      </c>
      <c r="G53" s="20">
        <f t="shared" si="2"/>
        <v>3.1289999969885685E-3</v>
      </c>
      <c r="K53" s="20">
        <f t="shared" si="6"/>
        <v>3.1289999969885685E-3</v>
      </c>
      <c r="O53" s="20">
        <f t="shared" ca="1" si="4"/>
        <v>-6.992589045164776E-3</v>
      </c>
      <c r="Q53" s="46">
        <f t="shared" si="5"/>
        <v>41122.96155</v>
      </c>
    </row>
    <row r="54" spans="1:17" s="20" customFormat="1" ht="12.95" customHeight="1">
      <c r="A54" s="50" t="s">
        <v>46</v>
      </c>
      <c r="B54" s="58" t="s">
        <v>32</v>
      </c>
      <c r="C54" s="59">
        <v>56817.485050000003</v>
      </c>
      <c r="D54" s="50">
        <v>5.0000000000000001E-4</v>
      </c>
      <c r="E54" s="20">
        <f t="shared" si="0"/>
        <v>3600.9980119018946</v>
      </c>
      <c r="F54" s="20">
        <f t="shared" si="1"/>
        <v>3601</v>
      </c>
      <c r="G54" s="20">
        <f t="shared" si="2"/>
        <v>-2.3829999990994111E-3</v>
      </c>
      <c r="K54" s="20">
        <f t="shared" si="6"/>
        <v>-2.3829999990994111E-3</v>
      </c>
      <c r="O54" s="20">
        <f t="shared" ca="1" si="4"/>
        <v>-8.2615414877517945E-3</v>
      </c>
      <c r="Q54" s="46">
        <f t="shared" si="5"/>
        <v>41798.985050000003</v>
      </c>
    </row>
    <row r="55" spans="1:17" s="20" customFormat="1" ht="12.95" customHeight="1">
      <c r="A55" s="50" t="s">
        <v>46</v>
      </c>
      <c r="B55" s="58" t="s">
        <v>32</v>
      </c>
      <c r="C55" s="59">
        <v>56817.485269999997</v>
      </c>
      <c r="D55" s="50">
        <v>4.0000000000000002E-4</v>
      </c>
      <c r="E55" s="20">
        <f t="shared" si="0"/>
        <v>3600.9981954443087</v>
      </c>
      <c r="F55" s="20">
        <f t="shared" si="1"/>
        <v>3601</v>
      </c>
      <c r="G55" s="20">
        <f t="shared" si="2"/>
        <v>-2.1630000046570785E-3</v>
      </c>
      <c r="K55" s="20">
        <f t="shared" si="6"/>
        <v>-2.1630000046570785E-3</v>
      </c>
      <c r="O55" s="20">
        <f t="shared" ca="1" si="4"/>
        <v>-8.2615414877517945E-3</v>
      </c>
      <c r="Q55" s="46">
        <f t="shared" si="5"/>
        <v>41798.985269999997</v>
      </c>
    </row>
    <row r="56" spans="1:17" s="20" customFormat="1" ht="12.95" customHeight="1">
      <c r="A56" s="50" t="s">
        <v>46</v>
      </c>
      <c r="B56" s="58" t="s">
        <v>32</v>
      </c>
      <c r="C56" s="59">
        <v>56817.48659</v>
      </c>
      <c r="D56" s="50">
        <v>5.9999999999999995E-4</v>
      </c>
      <c r="E56" s="20">
        <f t="shared" si="0"/>
        <v>3600.9992966988239</v>
      </c>
      <c r="F56" s="20">
        <f t="shared" si="1"/>
        <v>3601</v>
      </c>
      <c r="G56" s="20">
        <f t="shared" si="2"/>
        <v>-8.4300000162329525E-4</v>
      </c>
      <c r="K56" s="20">
        <f t="shared" si="6"/>
        <v>-8.4300000162329525E-4</v>
      </c>
      <c r="O56" s="20">
        <f t="shared" ca="1" si="4"/>
        <v>-8.2615414877517945E-3</v>
      </c>
      <c r="Q56" s="46">
        <f t="shared" si="5"/>
        <v>41798.98659</v>
      </c>
    </row>
    <row r="57" spans="1:17" s="20" customFormat="1" ht="12.95" customHeight="1">
      <c r="A57" s="60" t="s">
        <v>45</v>
      </c>
      <c r="B57" s="58"/>
      <c r="C57" s="60">
        <v>56937.349199999997</v>
      </c>
      <c r="D57" s="60">
        <v>8.8999999999999999E-3</v>
      </c>
      <c r="E57" s="20">
        <f t="shared" si="0"/>
        <v>3700.9987210430527</v>
      </c>
      <c r="F57" s="20">
        <f t="shared" si="1"/>
        <v>3701</v>
      </c>
      <c r="G57" s="20">
        <f t="shared" si="2"/>
        <v>-1.5330000023823231E-3</v>
      </c>
      <c r="J57" s="20">
        <f>+G57</f>
        <v>-1.5330000023823231E-3</v>
      </c>
      <c r="O57" s="20">
        <f t="shared" ca="1" si="4"/>
        <v>-8.4865330555863733E-3</v>
      </c>
      <c r="Q57" s="46">
        <f t="shared" si="5"/>
        <v>41918.849199999997</v>
      </c>
    </row>
    <row r="58" spans="1:17" s="20" customFormat="1" ht="12.95" customHeight="1">
      <c r="A58" s="60" t="s">
        <v>45</v>
      </c>
      <c r="B58" s="58"/>
      <c r="C58" s="60">
        <v>56943.340100000001</v>
      </c>
      <c r="D58" s="60">
        <v>6.7000000000000002E-3</v>
      </c>
      <c r="E58" s="20">
        <f t="shared" si="0"/>
        <v>3705.9968313904274</v>
      </c>
      <c r="F58" s="20">
        <f t="shared" si="1"/>
        <v>3706</v>
      </c>
      <c r="G58" s="20">
        <f t="shared" si="2"/>
        <v>-3.7979999979143031E-3</v>
      </c>
      <c r="J58" s="20">
        <f>+G58</f>
        <v>-3.7979999979143031E-3</v>
      </c>
      <c r="O58" s="20">
        <f t="shared" ca="1" si="4"/>
        <v>-8.4977826339781015E-3</v>
      </c>
      <c r="Q58" s="46">
        <f t="shared" si="5"/>
        <v>41924.840100000001</v>
      </c>
    </row>
    <row r="59" spans="1:17" s="20" customFormat="1" ht="12.95" customHeight="1">
      <c r="A59" s="61" t="s">
        <v>192</v>
      </c>
      <c r="B59" s="21"/>
      <c r="C59" s="45">
        <v>57875.849699999999</v>
      </c>
      <c r="D59" s="45">
        <v>5.0000000000000001E-4</v>
      </c>
      <c r="E59" s="20">
        <f>+(C59-C$7)/C$8</f>
        <v>4483.9744108496925</v>
      </c>
      <c r="F59" s="20">
        <f t="shared" si="1"/>
        <v>4484</v>
      </c>
      <c r="G59" s="20">
        <f>+C59-(C$7+F59*C$8)</f>
        <v>-3.0672000000777189E-2</v>
      </c>
      <c r="K59" s="20">
        <f t="shared" si="6"/>
        <v>-3.0672000000777189E-2</v>
      </c>
      <c r="O59" s="20">
        <f ca="1">+C$11+C$12*$F59</f>
        <v>-1.0248217031731116E-2</v>
      </c>
      <c r="Q59" s="46">
        <f>+C59-15018.5</f>
        <v>42857.349699999999</v>
      </c>
    </row>
    <row r="60" spans="1:17" s="20" customFormat="1" ht="12.95" customHeight="1">
      <c r="A60" s="62" t="s">
        <v>193</v>
      </c>
      <c r="B60" s="63" t="s">
        <v>32</v>
      </c>
      <c r="C60" s="64">
        <v>57161.488259999998</v>
      </c>
      <c r="D60" s="64">
        <v>2.9999999999999997E-4</v>
      </c>
      <c r="E60" s="20">
        <f t="shared" ref="E60:E69" si="7">+(C60-C$7)/C$8</f>
        <v>3887.9942901622089</v>
      </c>
      <c r="F60" s="20">
        <f t="shared" si="1"/>
        <v>3888</v>
      </c>
      <c r="G60" s="20">
        <f t="shared" ref="G60:G69" si="8">+C60-(C$7+F60*C$8)</f>
        <v>-6.8440000031841919E-3</v>
      </c>
      <c r="K60" s="20">
        <f t="shared" si="6"/>
        <v>-6.8440000031841919E-3</v>
      </c>
      <c r="O60" s="20">
        <f t="shared" ref="O60:O69" ca="1" si="9">+C$11+C$12*$F60</f>
        <v>-8.9072672874370325E-3</v>
      </c>
      <c r="Q60" s="46">
        <f t="shared" ref="Q60:Q69" si="10">+C60-15018.5</f>
        <v>42142.988259999998</v>
      </c>
    </row>
    <row r="61" spans="1:17" s="20" customFormat="1" ht="12.95" customHeight="1">
      <c r="A61" s="62" t="s">
        <v>193</v>
      </c>
      <c r="B61" s="63" t="s">
        <v>32</v>
      </c>
      <c r="C61" s="64">
        <v>57179.463609999999</v>
      </c>
      <c r="D61" s="64">
        <v>5.9999999999999995E-4</v>
      </c>
      <c r="E61" s="20">
        <f t="shared" si="7"/>
        <v>3902.9908320561835</v>
      </c>
      <c r="F61" s="20">
        <f t="shared" si="1"/>
        <v>3903</v>
      </c>
      <c r="G61" s="20">
        <f t="shared" si="8"/>
        <v>-1.098900000215508E-2</v>
      </c>
      <c r="K61" s="20">
        <f t="shared" si="6"/>
        <v>-1.098900000215508E-2</v>
      </c>
      <c r="O61" s="20">
        <f t="shared" ca="1" si="9"/>
        <v>-8.9410160226122189E-3</v>
      </c>
      <c r="Q61" s="46">
        <f t="shared" si="10"/>
        <v>42160.963609999999</v>
      </c>
    </row>
    <row r="62" spans="1:17" s="20" customFormat="1" ht="12.95" customHeight="1">
      <c r="A62" s="62" t="s">
        <v>193</v>
      </c>
      <c r="B62" s="63" t="s">
        <v>32</v>
      </c>
      <c r="C62" s="64">
        <v>57179.463779999998</v>
      </c>
      <c r="D62" s="64">
        <v>2.9999999999999997E-4</v>
      </c>
      <c r="E62" s="20">
        <f t="shared" si="7"/>
        <v>3902.9909738844158</v>
      </c>
      <c r="F62" s="20">
        <f t="shared" si="1"/>
        <v>3903</v>
      </c>
      <c r="G62" s="20">
        <f t="shared" si="8"/>
        <v>-1.0819000002811663E-2</v>
      </c>
      <c r="K62" s="20">
        <f t="shared" si="6"/>
        <v>-1.0819000002811663E-2</v>
      </c>
      <c r="O62" s="20">
        <f t="shared" ca="1" si="9"/>
        <v>-8.9410160226122189E-3</v>
      </c>
      <c r="Q62" s="46">
        <f t="shared" si="10"/>
        <v>42160.963779999998</v>
      </c>
    </row>
    <row r="63" spans="1:17" s="20" customFormat="1" ht="12.95" customHeight="1">
      <c r="A63" s="62" t="s">
        <v>193</v>
      </c>
      <c r="B63" s="63" t="s">
        <v>32</v>
      </c>
      <c r="C63" s="64">
        <v>57179.464509999998</v>
      </c>
      <c r="D63" s="64">
        <v>5.9999999999999995E-4</v>
      </c>
      <c r="E63" s="20">
        <f t="shared" si="7"/>
        <v>3902.9915829115321</v>
      </c>
      <c r="F63" s="20">
        <f t="shared" si="1"/>
        <v>3903</v>
      </c>
      <c r="G63" s="20">
        <f t="shared" si="8"/>
        <v>-1.008900000306312E-2</v>
      </c>
      <c r="K63" s="20">
        <f t="shared" si="6"/>
        <v>-1.008900000306312E-2</v>
      </c>
      <c r="O63" s="20">
        <f t="shared" ca="1" si="9"/>
        <v>-8.9410160226122189E-3</v>
      </c>
      <c r="Q63" s="46">
        <f t="shared" si="10"/>
        <v>42160.964509999998</v>
      </c>
    </row>
    <row r="64" spans="1:17" s="20" customFormat="1" ht="12.95" customHeight="1">
      <c r="A64" s="62" t="s">
        <v>193</v>
      </c>
      <c r="B64" s="63" t="s">
        <v>32</v>
      </c>
      <c r="C64" s="64">
        <v>57215.426500000001</v>
      </c>
      <c r="D64" s="64">
        <v>8.9999999999999998E-4</v>
      </c>
      <c r="E64" s="20">
        <f t="shared" si="7"/>
        <v>3932.9940857626998</v>
      </c>
      <c r="F64" s="20">
        <f t="shared" si="1"/>
        <v>3933</v>
      </c>
      <c r="G64" s="20">
        <f t="shared" si="8"/>
        <v>-7.0889999988139607E-3</v>
      </c>
      <c r="K64" s="20">
        <f t="shared" si="6"/>
        <v>-7.0889999988139607E-3</v>
      </c>
      <c r="O64" s="20">
        <f t="shared" ca="1" si="9"/>
        <v>-9.0085134929625936E-3</v>
      </c>
      <c r="Q64" s="46">
        <f t="shared" si="10"/>
        <v>42196.926500000001</v>
      </c>
    </row>
    <row r="65" spans="1:17" s="20" customFormat="1" ht="12.95" customHeight="1">
      <c r="A65" s="62" t="s">
        <v>193</v>
      </c>
      <c r="B65" s="63" t="s">
        <v>32</v>
      </c>
      <c r="C65" s="64">
        <v>57215.427439999999</v>
      </c>
      <c r="D65" s="64">
        <v>1.1999999999999999E-3</v>
      </c>
      <c r="E65" s="20">
        <f t="shared" si="7"/>
        <v>3932.9948699893962</v>
      </c>
      <c r="F65" s="20">
        <f t="shared" si="1"/>
        <v>3933</v>
      </c>
      <c r="G65" s="20">
        <f t="shared" si="8"/>
        <v>-6.1490000007324852E-3</v>
      </c>
      <c r="K65" s="20">
        <f t="shared" si="6"/>
        <v>-6.1490000007324852E-3</v>
      </c>
      <c r="O65" s="20">
        <f t="shared" ca="1" si="9"/>
        <v>-9.0085134929625936E-3</v>
      </c>
      <c r="Q65" s="46">
        <f t="shared" si="10"/>
        <v>42196.927439999999</v>
      </c>
    </row>
    <row r="66" spans="1:17" s="20" customFormat="1" ht="12.95" customHeight="1">
      <c r="A66" s="62" t="s">
        <v>193</v>
      </c>
      <c r="B66" s="63" t="s">
        <v>32</v>
      </c>
      <c r="C66" s="64">
        <v>57215.428370000001</v>
      </c>
      <c r="D66" s="64">
        <v>2.2000000000000001E-3</v>
      </c>
      <c r="E66" s="20">
        <f t="shared" si="7"/>
        <v>3932.995645873259</v>
      </c>
      <c r="F66" s="20">
        <f t="shared" si="1"/>
        <v>3933</v>
      </c>
      <c r="G66" s="20">
        <f t="shared" si="8"/>
        <v>-5.2189999987604097E-3</v>
      </c>
      <c r="K66" s="20">
        <f t="shared" si="6"/>
        <v>-5.2189999987604097E-3</v>
      </c>
      <c r="O66" s="20">
        <f t="shared" ca="1" si="9"/>
        <v>-9.0085134929625936E-3</v>
      </c>
      <c r="Q66" s="46">
        <f t="shared" si="10"/>
        <v>42196.928370000001</v>
      </c>
    </row>
    <row r="67" spans="1:17" s="20" customFormat="1" ht="12.95" customHeight="1">
      <c r="A67" s="62" t="s">
        <v>193</v>
      </c>
      <c r="B67" s="63" t="s">
        <v>32</v>
      </c>
      <c r="C67" s="64">
        <v>57245.388429999999</v>
      </c>
      <c r="D67" s="64">
        <v>5.0000000000000001E-4</v>
      </c>
      <c r="E67" s="20">
        <f t="shared" si="7"/>
        <v>3957.9908362276024</v>
      </c>
      <c r="F67" s="20">
        <f t="shared" si="1"/>
        <v>3958</v>
      </c>
      <c r="G67" s="20">
        <f t="shared" si="8"/>
        <v>-1.0984000000462402E-2</v>
      </c>
      <c r="K67" s="20">
        <f t="shared" si="6"/>
        <v>-1.0984000000462402E-2</v>
      </c>
      <c r="O67" s="20">
        <f t="shared" ca="1" si="9"/>
        <v>-9.0647613849212383E-3</v>
      </c>
      <c r="Q67" s="46">
        <f t="shared" si="10"/>
        <v>42226.888429999999</v>
      </c>
    </row>
    <row r="68" spans="1:17" s="20" customFormat="1" ht="12.95" customHeight="1">
      <c r="A68" s="62" t="s">
        <v>193</v>
      </c>
      <c r="B68" s="63" t="s">
        <v>32</v>
      </c>
      <c r="C68" s="64">
        <v>57245.390270000004</v>
      </c>
      <c r="D68" s="64">
        <v>5.0000000000000001E-4</v>
      </c>
      <c r="E68" s="20">
        <f t="shared" si="7"/>
        <v>3957.9923713096537</v>
      </c>
      <c r="F68" s="20">
        <f t="shared" si="1"/>
        <v>3958</v>
      </c>
      <c r="G68" s="20">
        <f t="shared" si="8"/>
        <v>-9.1439999960130081E-3</v>
      </c>
      <c r="K68" s="20">
        <f t="shared" si="6"/>
        <v>-9.1439999960130081E-3</v>
      </c>
      <c r="O68" s="20">
        <f t="shared" ca="1" si="9"/>
        <v>-9.0647613849212383E-3</v>
      </c>
      <c r="Q68" s="46">
        <f t="shared" si="10"/>
        <v>42226.890270000004</v>
      </c>
    </row>
    <row r="69" spans="1:17" s="20" customFormat="1" ht="12.95" customHeight="1">
      <c r="A69" s="62" t="s">
        <v>193</v>
      </c>
      <c r="B69" s="63" t="s">
        <v>32</v>
      </c>
      <c r="C69" s="64">
        <v>57245.390729999999</v>
      </c>
      <c r="D69" s="64">
        <v>5.0000000000000001E-4</v>
      </c>
      <c r="E69" s="20">
        <f t="shared" si="7"/>
        <v>3957.9927550801622</v>
      </c>
      <c r="F69" s="20">
        <f t="shared" si="1"/>
        <v>3958</v>
      </c>
      <c r="G69" s="20">
        <f t="shared" si="8"/>
        <v>-8.6840000003576279E-3</v>
      </c>
      <c r="K69" s="20">
        <f t="shared" si="6"/>
        <v>-8.6840000003576279E-3</v>
      </c>
      <c r="O69" s="20">
        <f t="shared" ca="1" si="9"/>
        <v>-9.0647613849212383E-3</v>
      </c>
      <c r="Q69" s="46">
        <f t="shared" si="10"/>
        <v>42226.890729999999</v>
      </c>
    </row>
    <row r="70" spans="1:17" s="20" customFormat="1" ht="12.95" customHeight="1">
      <c r="B70" s="21"/>
      <c r="C70" s="45"/>
      <c r="D70" s="45"/>
    </row>
    <row r="71" spans="1:17" s="20" customFormat="1" ht="12.95" customHeight="1">
      <c r="B71" s="21"/>
      <c r="C71" s="45"/>
      <c r="D71" s="45"/>
    </row>
    <row r="72" spans="1:17" s="20" customFormat="1" ht="12.95" customHeight="1">
      <c r="B72" s="21"/>
      <c r="C72" s="45"/>
      <c r="D72" s="45"/>
    </row>
    <row r="73" spans="1:17" s="20" customFormat="1" ht="12.95" customHeight="1">
      <c r="B73" s="21"/>
      <c r="C73" s="45"/>
      <c r="D73" s="45"/>
    </row>
    <row r="74" spans="1:17" s="20" customFormat="1" ht="12.95" customHeight="1">
      <c r="B74" s="21"/>
      <c r="C74" s="45"/>
      <c r="D74" s="45"/>
    </row>
    <row r="75" spans="1:17" s="20" customFormat="1" ht="12.95" customHeight="1">
      <c r="B75" s="21"/>
      <c r="C75" s="45"/>
      <c r="D75" s="45"/>
    </row>
    <row r="76" spans="1:17" s="20" customFormat="1" ht="12.95" customHeight="1">
      <c r="B76" s="21"/>
      <c r="C76" s="45"/>
      <c r="D76" s="45"/>
    </row>
    <row r="77" spans="1:17" s="20" customFormat="1" ht="12.95" customHeight="1">
      <c r="B77" s="21"/>
      <c r="C77" s="45"/>
      <c r="D77" s="45"/>
    </row>
    <row r="78" spans="1:17" s="20" customFormat="1" ht="12.95" customHeight="1">
      <c r="B78" s="21"/>
      <c r="C78" s="45"/>
      <c r="D78" s="45"/>
    </row>
    <row r="79" spans="1:17" s="20" customFormat="1" ht="12.95" customHeight="1">
      <c r="B79" s="21"/>
      <c r="C79" s="45"/>
      <c r="D79" s="45"/>
    </row>
    <row r="80" spans="1:17" s="20" customFormat="1" ht="12.95" customHeight="1">
      <c r="B80" s="21"/>
      <c r="C80" s="45"/>
      <c r="D80" s="45"/>
    </row>
    <row r="81" spans="2:4" s="20" customFormat="1" ht="12.95" customHeight="1">
      <c r="B81" s="21"/>
      <c r="C81" s="45"/>
      <c r="D81" s="45"/>
    </row>
    <row r="82" spans="2:4" s="20" customFormat="1" ht="12.95" customHeight="1">
      <c r="B82" s="21"/>
      <c r="C82" s="45"/>
      <c r="D82" s="45"/>
    </row>
    <row r="83" spans="2:4" s="20" customFormat="1" ht="12.95" customHeight="1">
      <c r="B83" s="21"/>
      <c r="C83" s="45"/>
      <c r="D83" s="45"/>
    </row>
    <row r="84" spans="2:4" s="20" customFormat="1" ht="12.95" customHeight="1">
      <c r="B84" s="21"/>
      <c r="C84" s="45"/>
      <c r="D84" s="45"/>
    </row>
    <row r="85" spans="2:4" s="20" customFormat="1" ht="12.95" customHeight="1">
      <c r="B85" s="21"/>
      <c r="C85" s="45"/>
      <c r="D85" s="45"/>
    </row>
    <row r="86" spans="2:4" s="20" customFormat="1" ht="12.95" customHeight="1">
      <c r="B86" s="21"/>
      <c r="C86" s="45"/>
      <c r="D86" s="45"/>
    </row>
    <row r="87" spans="2:4" s="20" customFormat="1" ht="12.95" customHeight="1">
      <c r="B87" s="21"/>
      <c r="C87" s="45"/>
      <c r="D87" s="45"/>
    </row>
    <row r="88" spans="2:4" s="20" customFormat="1" ht="12.95" customHeight="1">
      <c r="B88" s="21"/>
      <c r="C88" s="45"/>
      <c r="D88" s="45"/>
    </row>
    <row r="89" spans="2:4" s="20" customFormat="1" ht="12.95" customHeight="1">
      <c r="B89" s="21"/>
      <c r="C89" s="45"/>
      <c r="D89" s="45"/>
    </row>
    <row r="90" spans="2:4" s="20" customFormat="1" ht="12.95" customHeight="1">
      <c r="B90" s="21"/>
      <c r="C90" s="45"/>
      <c r="D90" s="45"/>
    </row>
    <row r="91" spans="2:4" s="20" customFormat="1" ht="12.95" customHeight="1">
      <c r="B91" s="21"/>
      <c r="C91" s="45"/>
      <c r="D91" s="45"/>
    </row>
    <row r="92" spans="2:4" s="20" customFormat="1" ht="12.95" customHeight="1">
      <c r="B92" s="21"/>
      <c r="C92" s="45"/>
      <c r="D92" s="45"/>
    </row>
    <row r="93" spans="2:4" s="20" customFormat="1" ht="12.95" customHeight="1">
      <c r="B93" s="21"/>
      <c r="C93" s="45"/>
      <c r="D93" s="45"/>
    </row>
    <row r="94" spans="2:4" s="20" customFormat="1" ht="12.95" customHeight="1">
      <c r="B94" s="21"/>
      <c r="C94" s="45"/>
      <c r="D94" s="45"/>
    </row>
    <row r="95" spans="2:4" s="20" customFormat="1" ht="12.95" customHeight="1">
      <c r="B95" s="21"/>
      <c r="C95" s="45"/>
      <c r="D95" s="45"/>
    </row>
    <row r="96" spans="2:4" s="20" customFormat="1" ht="12.95" customHeight="1">
      <c r="B96" s="21"/>
      <c r="C96" s="45"/>
      <c r="D96" s="45"/>
    </row>
    <row r="97" spans="2:4" s="20" customFormat="1" ht="12.95" customHeight="1">
      <c r="B97" s="21"/>
      <c r="C97" s="45"/>
      <c r="D97" s="45"/>
    </row>
    <row r="98" spans="2:4" s="20" customFormat="1" ht="12.95" customHeight="1">
      <c r="B98" s="21"/>
      <c r="C98" s="45"/>
      <c r="D98" s="45"/>
    </row>
    <row r="99" spans="2:4" s="20" customFormat="1" ht="12.95" customHeight="1">
      <c r="B99" s="21"/>
      <c r="C99" s="45"/>
      <c r="D99" s="45"/>
    </row>
    <row r="100" spans="2:4" s="20" customFormat="1" ht="12.95" customHeight="1">
      <c r="B100" s="21"/>
      <c r="C100" s="45"/>
      <c r="D100" s="45"/>
    </row>
    <row r="101" spans="2:4" s="20" customFormat="1" ht="12.95" customHeight="1">
      <c r="B101" s="21"/>
      <c r="C101" s="45"/>
      <c r="D101" s="45"/>
    </row>
    <row r="102" spans="2:4" s="20" customFormat="1" ht="12.95" customHeight="1">
      <c r="B102" s="21"/>
      <c r="C102" s="45"/>
      <c r="D102" s="45"/>
    </row>
    <row r="103" spans="2:4" s="20" customFormat="1" ht="12.95" customHeight="1">
      <c r="B103" s="21"/>
      <c r="C103" s="45"/>
      <c r="D103" s="45"/>
    </row>
    <row r="104" spans="2:4" s="20" customFormat="1" ht="12.95" customHeight="1">
      <c r="B104" s="21"/>
      <c r="C104" s="45"/>
      <c r="D104" s="45"/>
    </row>
    <row r="105" spans="2:4" s="20" customFormat="1" ht="12.95" customHeight="1">
      <c r="B105" s="21"/>
      <c r="C105" s="45"/>
      <c r="D105" s="45"/>
    </row>
    <row r="106" spans="2:4" s="20" customFormat="1" ht="12.95" customHeight="1">
      <c r="B106" s="21"/>
      <c r="C106" s="45"/>
      <c r="D106" s="45"/>
    </row>
    <row r="107" spans="2:4" s="20" customFormat="1" ht="12.95" customHeight="1">
      <c r="B107" s="21"/>
      <c r="C107" s="45"/>
      <c r="D107" s="45"/>
    </row>
    <row r="108" spans="2:4" s="20" customFormat="1" ht="12.95" customHeight="1">
      <c r="B108" s="21"/>
      <c r="C108" s="45"/>
      <c r="D108" s="45"/>
    </row>
    <row r="109" spans="2:4" s="20" customFormat="1" ht="12.95" customHeight="1">
      <c r="B109" s="21"/>
      <c r="C109" s="45"/>
      <c r="D109" s="45"/>
    </row>
    <row r="110" spans="2:4" s="20" customFormat="1" ht="12.95" customHeight="1">
      <c r="B110" s="21"/>
      <c r="C110" s="45"/>
      <c r="D110" s="45"/>
    </row>
    <row r="111" spans="2:4" s="20" customFormat="1" ht="12.95" customHeight="1">
      <c r="B111" s="21"/>
      <c r="C111" s="45"/>
      <c r="D111" s="45"/>
    </row>
    <row r="112" spans="2:4" s="20" customFormat="1" ht="12.95" customHeight="1">
      <c r="B112" s="21"/>
      <c r="C112" s="45"/>
      <c r="D112" s="45"/>
    </row>
    <row r="113" spans="2:4" s="20" customFormat="1" ht="12.95" customHeight="1">
      <c r="B113" s="21"/>
      <c r="C113" s="45"/>
      <c r="D113" s="45"/>
    </row>
    <row r="114" spans="2:4" s="20" customFormat="1" ht="12.95" customHeight="1">
      <c r="B114" s="21"/>
      <c r="C114" s="45"/>
      <c r="D114" s="45"/>
    </row>
    <row r="115" spans="2:4" s="20" customFormat="1" ht="12.95" customHeight="1">
      <c r="B115" s="21"/>
      <c r="C115" s="45"/>
      <c r="D115" s="45"/>
    </row>
    <row r="116" spans="2:4" s="20" customFormat="1" ht="12.95" customHeight="1">
      <c r="B116" s="21"/>
      <c r="C116" s="45"/>
      <c r="D116" s="45"/>
    </row>
    <row r="117" spans="2:4" s="20" customFormat="1" ht="12.95" customHeight="1">
      <c r="B117" s="21"/>
      <c r="C117" s="45"/>
      <c r="D117" s="45"/>
    </row>
    <row r="118" spans="2:4" s="20" customFormat="1" ht="12.95" customHeight="1">
      <c r="B118" s="21"/>
      <c r="C118" s="45"/>
      <c r="D118" s="45"/>
    </row>
    <row r="119" spans="2:4" s="20" customFormat="1" ht="12.95" customHeight="1">
      <c r="B119" s="21"/>
      <c r="C119" s="45"/>
      <c r="D119" s="45"/>
    </row>
    <row r="120" spans="2:4" s="20" customFormat="1" ht="12.95" customHeight="1">
      <c r="B120" s="21"/>
      <c r="C120" s="45"/>
      <c r="D120" s="45"/>
    </row>
    <row r="121" spans="2:4" s="20" customFormat="1" ht="12.95" customHeight="1">
      <c r="B121" s="21"/>
      <c r="C121" s="45"/>
      <c r="D121" s="45"/>
    </row>
    <row r="122" spans="2:4" s="20" customFormat="1" ht="12.95" customHeight="1">
      <c r="B122" s="21"/>
      <c r="C122" s="45"/>
      <c r="D122" s="45"/>
    </row>
    <row r="123" spans="2:4" s="20" customFormat="1" ht="12.95" customHeight="1">
      <c r="B123" s="21"/>
      <c r="C123" s="45"/>
      <c r="D123" s="45"/>
    </row>
    <row r="124" spans="2:4" s="20" customFormat="1" ht="12.95" customHeight="1">
      <c r="B124" s="21"/>
      <c r="C124" s="45"/>
      <c r="D124" s="45"/>
    </row>
    <row r="125" spans="2:4" s="20" customFormat="1" ht="12.95" customHeight="1">
      <c r="B125" s="21"/>
      <c r="C125" s="45"/>
      <c r="D125" s="45"/>
    </row>
    <row r="126" spans="2:4" s="20" customFormat="1" ht="12.95" customHeight="1">
      <c r="B126" s="21"/>
      <c r="C126" s="45"/>
      <c r="D126" s="45"/>
    </row>
    <row r="127" spans="2:4" s="20" customFormat="1" ht="12.95" customHeight="1">
      <c r="B127" s="21"/>
      <c r="C127" s="45"/>
      <c r="D127" s="45"/>
    </row>
    <row r="128" spans="2:4" s="20" customFormat="1" ht="12.95" customHeight="1">
      <c r="B128" s="21"/>
      <c r="C128" s="45"/>
      <c r="D128" s="45"/>
    </row>
    <row r="129" spans="2:4" s="20" customFormat="1" ht="12.95" customHeight="1">
      <c r="B129" s="21"/>
      <c r="C129" s="45"/>
      <c r="D129" s="45"/>
    </row>
    <row r="130" spans="2:4" s="20" customFormat="1" ht="12.95" customHeight="1">
      <c r="B130" s="21"/>
      <c r="C130" s="45"/>
      <c r="D130" s="45"/>
    </row>
    <row r="131" spans="2:4" s="20" customFormat="1" ht="12.95" customHeight="1">
      <c r="B131" s="21"/>
      <c r="C131" s="45"/>
      <c r="D131" s="45"/>
    </row>
    <row r="132" spans="2:4" s="20" customFormat="1" ht="12.95" customHeight="1">
      <c r="B132" s="21"/>
      <c r="C132" s="45"/>
      <c r="D132" s="45"/>
    </row>
    <row r="133" spans="2:4" s="20" customFormat="1" ht="12.95" customHeight="1">
      <c r="B133" s="21"/>
      <c r="C133" s="45"/>
      <c r="D133" s="45"/>
    </row>
    <row r="134" spans="2:4" s="20" customFormat="1" ht="12.95" customHeight="1">
      <c r="B134" s="21"/>
      <c r="C134" s="45"/>
      <c r="D134" s="45"/>
    </row>
    <row r="135" spans="2:4" s="20" customFormat="1" ht="12.95" customHeight="1">
      <c r="B135" s="21"/>
      <c r="C135" s="45"/>
      <c r="D135" s="45"/>
    </row>
    <row r="136" spans="2:4" s="20" customFormat="1" ht="12.95" customHeight="1">
      <c r="B136" s="21"/>
      <c r="C136" s="45"/>
      <c r="D136" s="45"/>
    </row>
    <row r="137" spans="2:4" s="20" customFormat="1" ht="12.95" customHeight="1">
      <c r="B137" s="21"/>
      <c r="C137" s="45"/>
      <c r="D137" s="45"/>
    </row>
    <row r="138" spans="2:4" s="20" customFormat="1" ht="12.95" customHeight="1">
      <c r="B138" s="21"/>
      <c r="C138" s="45"/>
      <c r="D138" s="45"/>
    </row>
    <row r="139" spans="2:4" s="20" customFormat="1" ht="12.95" customHeight="1">
      <c r="B139" s="21"/>
      <c r="C139" s="45"/>
      <c r="D139" s="45"/>
    </row>
    <row r="140" spans="2:4" s="20" customFormat="1" ht="12.95" customHeight="1">
      <c r="B140" s="21"/>
      <c r="C140" s="45"/>
      <c r="D140" s="45"/>
    </row>
    <row r="141" spans="2:4" s="20" customFormat="1" ht="12.95" customHeight="1">
      <c r="B141" s="21"/>
      <c r="C141" s="45"/>
      <c r="D141" s="45"/>
    </row>
    <row r="142" spans="2:4" s="20" customFormat="1" ht="12.95" customHeight="1">
      <c r="B142" s="21"/>
      <c r="C142" s="45"/>
      <c r="D142" s="45"/>
    </row>
    <row r="143" spans="2:4" s="20" customFormat="1" ht="12.95" customHeight="1">
      <c r="B143" s="21"/>
      <c r="C143" s="45"/>
      <c r="D143" s="45"/>
    </row>
    <row r="144" spans="2:4" s="20" customFormat="1" ht="12.95" customHeight="1">
      <c r="B144" s="21"/>
      <c r="C144" s="45"/>
      <c r="D144" s="45"/>
    </row>
    <row r="145" spans="2:4" s="20" customFormat="1" ht="12.95" customHeight="1">
      <c r="B145" s="21"/>
      <c r="C145" s="45"/>
      <c r="D145" s="45"/>
    </row>
    <row r="146" spans="2:4" s="20" customFormat="1" ht="12.95" customHeight="1">
      <c r="B146" s="21"/>
      <c r="C146" s="45"/>
      <c r="D146" s="45"/>
    </row>
    <row r="147" spans="2:4" s="20" customFormat="1" ht="12.95" customHeight="1">
      <c r="B147" s="21"/>
      <c r="C147" s="45"/>
      <c r="D147" s="45"/>
    </row>
    <row r="148" spans="2:4" s="20" customFormat="1" ht="12.95" customHeight="1">
      <c r="B148" s="21"/>
      <c r="C148" s="45"/>
      <c r="D148" s="45"/>
    </row>
    <row r="149" spans="2:4" s="20" customFormat="1" ht="12.95" customHeight="1">
      <c r="B149" s="21"/>
      <c r="C149" s="45"/>
      <c r="D149" s="45"/>
    </row>
    <row r="150" spans="2:4" s="20" customFormat="1" ht="12.95" customHeight="1">
      <c r="B150" s="21"/>
      <c r="C150" s="45"/>
      <c r="D150" s="45"/>
    </row>
    <row r="151" spans="2:4" s="20" customFormat="1" ht="12.95" customHeight="1">
      <c r="B151" s="21"/>
      <c r="C151" s="45"/>
      <c r="D151" s="45"/>
    </row>
    <row r="152" spans="2:4" s="20" customFormat="1" ht="12.95" customHeight="1">
      <c r="B152" s="21"/>
      <c r="C152" s="45"/>
      <c r="D152" s="45"/>
    </row>
    <row r="153" spans="2:4" s="20" customFormat="1" ht="12.95" customHeight="1">
      <c r="B153" s="21"/>
      <c r="C153" s="45"/>
      <c r="D153" s="45"/>
    </row>
    <row r="154" spans="2:4" s="20" customFormat="1" ht="12.95" customHeight="1">
      <c r="B154" s="21"/>
      <c r="C154" s="45"/>
      <c r="D154" s="45"/>
    </row>
    <row r="155" spans="2:4" s="20" customFormat="1" ht="12.95" customHeight="1">
      <c r="B155" s="21"/>
      <c r="C155" s="45"/>
      <c r="D155" s="45"/>
    </row>
    <row r="156" spans="2:4" s="20" customFormat="1" ht="12.95" customHeight="1">
      <c r="B156" s="21"/>
      <c r="C156" s="45"/>
      <c r="D156" s="45"/>
    </row>
    <row r="157" spans="2:4" s="20" customFormat="1" ht="12.95" customHeight="1">
      <c r="B157" s="21"/>
      <c r="C157" s="45"/>
      <c r="D157" s="45"/>
    </row>
    <row r="158" spans="2:4" s="20" customFormat="1" ht="12.95" customHeight="1">
      <c r="B158" s="21"/>
      <c r="C158" s="45"/>
      <c r="D158" s="45"/>
    </row>
    <row r="159" spans="2:4" s="20" customFormat="1" ht="12.95" customHeight="1">
      <c r="B159" s="21"/>
      <c r="C159" s="45"/>
      <c r="D159" s="45"/>
    </row>
    <row r="160" spans="2:4" s="20" customFormat="1" ht="12.95" customHeight="1">
      <c r="B160" s="21"/>
      <c r="C160" s="45"/>
      <c r="D160" s="45"/>
    </row>
    <row r="161" spans="2:4" s="20" customFormat="1" ht="12.95" customHeight="1">
      <c r="B161" s="21"/>
      <c r="C161" s="45"/>
      <c r="D161" s="45"/>
    </row>
    <row r="162" spans="2:4" s="20" customFormat="1" ht="12.95" customHeight="1">
      <c r="B162" s="21"/>
      <c r="C162" s="45"/>
      <c r="D162" s="45"/>
    </row>
    <row r="163" spans="2:4" s="20" customFormat="1" ht="12.95" customHeight="1">
      <c r="B163" s="21"/>
      <c r="C163" s="45"/>
      <c r="D163" s="45"/>
    </row>
    <row r="164" spans="2:4" s="20" customFormat="1" ht="12.95" customHeight="1">
      <c r="B164" s="21"/>
      <c r="C164" s="45"/>
      <c r="D164" s="45"/>
    </row>
    <row r="165" spans="2:4" s="20" customFormat="1" ht="12.95" customHeight="1">
      <c r="B165" s="21"/>
      <c r="C165" s="45"/>
      <c r="D165" s="45"/>
    </row>
    <row r="166" spans="2:4" s="20" customFormat="1" ht="12.95" customHeight="1">
      <c r="B166" s="21"/>
      <c r="C166" s="45"/>
      <c r="D166" s="45"/>
    </row>
    <row r="167" spans="2:4" s="20" customFormat="1" ht="12.95" customHeight="1">
      <c r="B167" s="21"/>
      <c r="C167" s="45"/>
      <c r="D167" s="45"/>
    </row>
    <row r="168" spans="2:4" s="20" customFormat="1" ht="12.95" customHeight="1">
      <c r="B168" s="21"/>
      <c r="C168" s="45"/>
      <c r="D168" s="45"/>
    </row>
    <row r="169" spans="2:4" s="20" customFormat="1" ht="12.95" customHeight="1">
      <c r="B169" s="21"/>
      <c r="C169" s="45"/>
      <c r="D169" s="45"/>
    </row>
    <row r="170" spans="2:4" s="20" customFormat="1" ht="12.95" customHeight="1">
      <c r="B170" s="21"/>
      <c r="C170" s="45"/>
      <c r="D170" s="45"/>
    </row>
    <row r="171" spans="2:4" s="20" customFormat="1" ht="12.95" customHeight="1">
      <c r="B171" s="21"/>
      <c r="C171" s="45"/>
      <c r="D171" s="45"/>
    </row>
    <row r="172" spans="2:4" s="20" customFormat="1" ht="12.95" customHeight="1">
      <c r="B172" s="21"/>
      <c r="C172" s="45"/>
      <c r="D172" s="45"/>
    </row>
    <row r="173" spans="2:4" s="20" customFormat="1" ht="12.95" customHeight="1">
      <c r="B173" s="21"/>
      <c r="C173" s="45"/>
      <c r="D173" s="45"/>
    </row>
    <row r="174" spans="2:4" s="20" customFormat="1" ht="12.95" customHeight="1">
      <c r="B174" s="21"/>
      <c r="C174" s="45"/>
      <c r="D174" s="45"/>
    </row>
    <row r="175" spans="2:4" s="20" customFormat="1" ht="12.95" customHeight="1">
      <c r="B175" s="21"/>
      <c r="C175" s="45"/>
      <c r="D175" s="45"/>
    </row>
    <row r="176" spans="2:4" s="20" customFormat="1" ht="12.95" customHeight="1">
      <c r="B176" s="21"/>
      <c r="C176" s="45"/>
      <c r="D176" s="45"/>
    </row>
    <row r="177" spans="2:4" s="20" customFormat="1" ht="12.95" customHeight="1">
      <c r="B177" s="21"/>
      <c r="C177" s="45"/>
      <c r="D177" s="45"/>
    </row>
    <row r="178" spans="2:4" s="20" customFormat="1" ht="12.95" customHeight="1">
      <c r="B178" s="21"/>
      <c r="C178" s="45"/>
      <c r="D178" s="45"/>
    </row>
    <row r="179" spans="2:4" s="20" customFormat="1" ht="12.95" customHeight="1">
      <c r="B179" s="21"/>
      <c r="C179" s="45"/>
      <c r="D179" s="45"/>
    </row>
    <row r="180" spans="2:4" s="20" customFormat="1" ht="12.95" customHeight="1">
      <c r="B180" s="21"/>
      <c r="C180" s="45"/>
      <c r="D180" s="45"/>
    </row>
    <row r="181" spans="2:4" s="20" customFormat="1" ht="12.95" customHeight="1">
      <c r="B181" s="21"/>
      <c r="C181" s="45"/>
      <c r="D181" s="45"/>
    </row>
    <row r="182" spans="2:4" s="20" customFormat="1" ht="12.95" customHeight="1">
      <c r="B182" s="21"/>
      <c r="C182" s="45"/>
      <c r="D182" s="45"/>
    </row>
    <row r="183" spans="2:4" s="20" customFormat="1" ht="12.95" customHeight="1">
      <c r="B183" s="21"/>
      <c r="C183" s="45"/>
      <c r="D183" s="45"/>
    </row>
    <row r="184" spans="2:4" s="20" customFormat="1" ht="12.95" customHeight="1">
      <c r="B184" s="21"/>
      <c r="C184" s="45"/>
      <c r="D184" s="45"/>
    </row>
    <row r="185" spans="2:4" s="20" customFormat="1" ht="12.95" customHeight="1">
      <c r="B185" s="21"/>
      <c r="C185" s="45"/>
      <c r="D185" s="45"/>
    </row>
    <row r="186" spans="2:4" s="20" customFormat="1" ht="12.95" customHeight="1">
      <c r="B186" s="21"/>
      <c r="C186" s="45"/>
      <c r="D186" s="45"/>
    </row>
    <row r="187" spans="2:4" s="20" customFormat="1" ht="12.95" customHeight="1">
      <c r="B187" s="21"/>
      <c r="C187" s="45"/>
      <c r="D187" s="45"/>
    </row>
    <row r="188" spans="2:4" s="20" customFormat="1" ht="12.95" customHeight="1">
      <c r="B188" s="21"/>
      <c r="C188" s="45"/>
      <c r="D188" s="45"/>
    </row>
    <row r="189" spans="2:4" s="20" customFormat="1" ht="12.95" customHeight="1">
      <c r="B189" s="21"/>
      <c r="C189" s="45"/>
      <c r="D189" s="45"/>
    </row>
    <row r="190" spans="2:4" s="20" customFormat="1" ht="12.95" customHeight="1">
      <c r="B190" s="21"/>
      <c r="C190" s="45"/>
      <c r="D190" s="45"/>
    </row>
    <row r="191" spans="2:4" s="20" customFormat="1" ht="12.95" customHeight="1">
      <c r="B191" s="21"/>
      <c r="C191" s="45"/>
      <c r="D191" s="45"/>
    </row>
    <row r="192" spans="2:4" s="20" customFormat="1" ht="12.95" customHeight="1">
      <c r="B192" s="21"/>
      <c r="C192" s="45"/>
      <c r="D192" s="45"/>
    </row>
    <row r="193" spans="2:4" s="20" customFormat="1" ht="12.95" customHeight="1">
      <c r="B193" s="21"/>
      <c r="C193" s="45"/>
      <c r="D193" s="45"/>
    </row>
    <row r="194" spans="2:4" s="20" customFormat="1" ht="12.95" customHeight="1">
      <c r="C194" s="45"/>
      <c r="D194" s="45"/>
    </row>
    <row r="195" spans="2:4" s="20" customFormat="1" ht="12.95" customHeight="1">
      <c r="C195" s="45"/>
      <c r="D195" s="45"/>
    </row>
    <row r="196" spans="2:4" s="20" customFormat="1" ht="12.95" customHeight="1">
      <c r="C196" s="45"/>
      <c r="D196" s="45"/>
    </row>
    <row r="197" spans="2:4" s="20" customFormat="1" ht="12.95" customHeight="1">
      <c r="C197" s="45"/>
      <c r="D197" s="45"/>
    </row>
    <row r="198" spans="2:4" s="20" customFormat="1" ht="12.95" customHeight="1">
      <c r="C198" s="45"/>
      <c r="D198" s="45"/>
    </row>
    <row r="199" spans="2:4" s="20" customFormat="1" ht="12.95" customHeight="1">
      <c r="C199" s="45"/>
      <c r="D199" s="45"/>
    </row>
    <row r="200" spans="2:4" s="20" customFormat="1" ht="12.95" customHeight="1">
      <c r="C200" s="45"/>
      <c r="D200" s="45"/>
    </row>
    <row r="201" spans="2:4" s="20" customFormat="1" ht="12.95" customHeight="1">
      <c r="C201" s="45"/>
      <c r="D201" s="45"/>
    </row>
    <row r="202" spans="2:4" s="20" customFormat="1" ht="12.95" customHeight="1">
      <c r="C202" s="45"/>
      <c r="D202" s="45"/>
    </row>
    <row r="203" spans="2:4" s="20" customFormat="1" ht="12.95" customHeight="1">
      <c r="C203" s="45"/>
      <c r="D203" s="45"/>
    </row>
    <row r="204" spans="2:4" s="20" customFormat="1" ht="12.95" customHeight="1">
      <c r="C204" s="45"/>
      <c r="D204" s="45"/>
    </row>
    <row r="205" spans="2:4" s="20" customFormat="1" ht="12.95" customHeight="1">
      <c r="C205" s="45"/>
      <c r="D205" s="45"/>
    </row>
    <row r="206" spans="2:4" s="20" customFormat="1" ht="12.95" customHeight="1">
      <c r="C206" s="45"/>
      <c r="D206" s="45"/>
    </row>
    <row r="207" spans="2:4" s="20" customFormat="1" ht="12.95" customHeight="1">
      <c r="C207" s="45"/>
      <c r="D207" s="45"/>
    </row>
    <row r="208" spans="2:4" s="20" customFormat="1" ht="12.95" customHeight="1">
      <c r="C208" s="45"/>
      <c r="D208" s="45"/>
    </row>
    <row r="209" spans="3:4" s="20" customFormat="1" ht="12.95" customHeight="1">
      <c r="C209" s="45"/>
      <c r="D209" s="45"/>
    </row>
    <row r="210" spans="3:4" s="20" customFormat="1" ht="12.95" customHeight="1">
      <c r="C210" s="45"/>
      <c r="D210" s="45"/>
    </row>
    <row r="211" spans="3:4" s="20" customFormat="1" ht="12.95" customHeight="1">
      <c r="C211" s="45"/>
      <c r="D211" s="45"/>
    </row>
    <row r="212" spans="3:4" s="20" customFormat="1" ht="12.95" customHeight="1">
      <c r="C212" s="45"/>
      <c r="D212" s="45"/>
    </row>
    <row r="213" spans="3:4" s="20" customFormat="1" ht="12.95" customHeight="1">
      <c r="C213" s="45"/>
      <c r="D213" s="45"/>
    </row>
    <row r="214" spans="3:4" s="20" customFormat="1" ht="12.95" customHeight="1">
      <c r="C214" s="45"/>
      <c r="D214" s="45"/>
    </row>
    <row r="215" spans="3:4" s="20" customFormat="1" ht="12.95" customHeight="1">
      <c r="C215" s="45"/>
      <c r="D215" s="45"/>
    </row>
    <row r="216" spans="3:4" s="20" customFormat="1" ht="12.95" customHeight="1">
      <c r="C216" s="45"/>
      <c r="D216" s="45"/>
    </row>
    <row r="217" spans="3:4" s="20" customFormat="1" ht="12.95" customHeight="1">
      <c r="C217" s="45"/>
      <c r="D217" s="45"/>
    </row>
    <row r="218" spans="3:4" s="20" customFormat="1" ht="12.95" customHeight="1">
      <c r="C218" s="45"/>
      <c r="D218" s="45"/>
    </row>
    <row r="219" spans="3:4" s="20" customFormat="1" ht="12.95" customHeight="1">
      <c r="C219" s="45"/>
      <c r="D219" s="45"/>
    </row>
    <row r="220" spans="3:4" s="20" customFormat="1" ht="12.95" customHeight="1">
      <c r="C220" s="45"/>
      <c r="D220" s="45"/>
    </row>
    <row r="221" spans="3:4" s="20" customFormat="1" ht="12.95" customHeight="1">
      <c r="C221" s="45"/>
      <c r="D221" s="45"/>
    </row>
    <row r="222" spans="3:4" s="20" customFormat="1" ht="12.95" customHeight="1">
      <c r="C222" s="45"/>
      <c r="D222" s="45"/>
    </row>
    <row r="223" spans="3:4" s="20" customFormat="1" ht="12.95" customHeight="1">
      <c r="C223" s="45"/>
      <c r="D223" s="45"/>
    </row>
    <row r="224" spans="3:4" s="20" customFormat="1" ht="12.95" customHeight="1">
      <c r="C224" s="45"/>
      <c r="D224" s="45"/>
    </row>
    <row r="225" spans="3:4" s="20" customFormat="1" ht="12.95" customHeight="1">
      <c r="C225" s="45"/>
      <c r="D225" s="45"/>
    </row>
    <row r="226" spans="3:4" s="20" customFormat="1" ht="12.95" customHeight="1">
      <c r="C226" s="45"/>
      <c r="D226" s="45"/>
    </row>
    <row r="227" spans="3:4" s="20" customFormat="1" ht="12.95" customHeight="1">
      <c r="C227" s="45"/>
      <c r="D227" s="45"/>
    </row>
    <row r="228" spans="3:4" s="20" customFormat="1" ht="12.95" customHeight="1">
      <c r="C228" s="45"/>
      <c r="D228" s="45"/>
    </row>
    <row r="229" spans="3:4" s="20" customFormat="1" ht="12.95" customHeight="1">
      <c r="C229" s="45"/>
      <c r="D229" s="45"/>
    </row>
    <row r="230" spans="3:4" s="20" customFormat="1" ht="12.95" customHeight="1">
      <c r="C230" s="45"/>
      <c r="D230" s="45"/>
    </row>
    <row r="231" spans="3:4" s="20" customFormat="1" ht="12.95" customHeight="1">
      <c r="C231" s="45"/>
      <c r="D231" s="45"/>
    </row>
    <row r="232" spans="3:4" s="20" customFormat="1" ht="12.95" customHeight="1">
      <c r="C232" s="45"/>
      <c r="D232" s="45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2"/>
  <sheetViews>
    <sheetView workbookViewId="0">
      <selection activeCell="A24" sqref="A24:C44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7" t="s">
        <v>47</v>
      </c>
      <c r="I1" s="8" t="s">
        <v>48</v>
      </c>
      <c r="J1" s="9" t="s">
        <v>49</v>
      </c>
    </row>
    <row r="2" spans="1:16">
      <c r="I2" s="10" t="s">
        <v>50</v>
      </c>
      <c r="J2" s="11" t="s">
        <v>51</v>
      </c>
    </row>
    <row r="3" spans="1:16">
      <c r="A3" s="12" t="s">
        <v>52</v>
      </c>
      <c r="I3" s="10" t="s">
        <v>53</v>
      </c>
      <c r="J3" s="11" t="s">
        <v>54</v>
      </c>
    </row>
    <row r="4" spans="1:16">
      <c r="I4" s="10" t="s">
        <v>55</v>
      </c>
      <c r="J4" s="11" t="s">
        <v>54</v>
      </c>
    </row>
    <row r="5" spans="1:16" ht="13.5" thickBot="1">
      <c r="I5" s="13" t="s">
        <v>56</v>
      </c>
      <c r="J5" s="14" t="s">
        <v>57</v>
      </c>
    </row>
    <row r="10" spans="1:16" ht="13.5" thickBot="1"/>
    <row r="11" spans="1:16" ht="12.75" customHeight="1" thickBot="1">
      <c r="A11" s="3" t="str">
        <f t="shared" ref="A11:A44" si="0">P11</f>
        <v>BAVM 178 </v>
      </c>
      <c r="B11" s="2" t="str">
        <f t="shared" ref="B11:B44" si="1">IF(H11=INT(H11),"I","II")</f>
        <v>I</v>
      </c>
      <c r="C11" s="3">
        <f t="shared" ref="C11:C44" si="2">1*G11</f>
        <v>53516.457900000001</v>
      </c>
      <c r="D11" s="4" t="str">
        <f t="shared" ref="D11:D44" si="3">VLOOKUP(F11,I$1:J$5,2,FALSE)</f>
        <v>vis</v>
      </c>
      <c r="E11" s="15">
        <f>VLOOKUP(C11,A!C$21:E$973,3,FALSE)</f>
        <v>847.00479629711685</v>
      </c>
      <c r="F11" s="2" t="s">
        <v>56</v>
      </c>
      <c r="G11" s="4" t="str">
        <f t="shared" ref="G11:G44" si="4">MID(I11,3,LEN(I11)-3)</f>
        <v>53516.4579</v>
      </c>
      <c r="H11" s="3">
        <f t="shared" ref="H11:H44" si="5">1*K11</f>
        <v>15758</v>
      </c>
      <c r="I11" s="16" t="s">
        <v>121</v>
      </c>
      <c r="J11" s="17" t="s">
        <v>122</v>
      </c>
      <c r="K11" s="16">
        <v>15758</v>
      </c>
      <c r="L11" s="16" t="s">
        <v>123</v>
      </c>
      <c r="M11" s="17" t="s">
        <v>124</v>
      </c>
      <c r="N11" s="17" t="s">
        <v>125</v>
      </c>
      <c r="O11" s="18" t="s">
        <v>126</v>
      </c>
      <c r="P11" s="19" t="s">
        <v>127</v>
      </c>
    </row>
    <row r="12" spans="1:16" ht="12.75" customHeight="1" thickBot="1">
      <c r="A12" s="3" t="str">
        <f t="shared" si="0"/>
        <v>BAVM 183 </v>
      </c>
      <c r="B12" s="2" t="str">
        <f t="shared" si="1"/>
        <v>I</v>
      </c>
      <c r="C12" s="3">
        <f t="shared" si="2"/>
        <v>53963.535199999998</v>
      </c>
      <c r="D12" s="4" t="str">
        <f t="shared" si="3"/>
        <v>vis</v>
      </c>
      <c r="E12" s="15">
        <f>VLOOKUP(C12,A!C$21:E$973,3,FALSE)</f>
        <v>1219.9941099569253</v>
      </c>
      <c r="F12" s="2" t="s">
        <v>56</v>
      </c>
      <c r="G12" s="4" t="str">
        <f t="shared" si="4"/>
        <v>53963.5352</v>
      </c>
      <c r="H12" s="3">
        <f t="shared" si="5"/>
        <v>16131</v>
      </c>
      <c r="I12" s="16" t="s">
        <v>128</v>
      </c>
      <c r="J12" s="17" t="s">
        <v>129</v>
      </c>
      <c r="K12" s="16" t="s">
        <v>130</v>
      </c>
      <c r="L12" s="16" t="s">
        <v>131</v>
      </c>
      <c r="M12" s="17" t="s">
        <v>124</v>
      </c>
      <c r="N12" s="17" t="s">
        <v>125</v>
      </c>
      <c r="O12" s="18" t="s">
        <v>132</v>
      </c>
      <c r="P12" s="19" t="s">
        <v>133</v>
      </c>
    </row>
    <row r="13" spans="1:16" ht="12.75" customHeight="1" thickBot="1">
      <c r="A13" s="3" t="str">
        <f t="shared" si="0"/>
        <v>BAVM 215 </v>
      </c>
      <c r="B13" s="2" t="str">
        <f t="shared" si="1"/>
        <v>I</v>
      </c>
      <c r="C13" s="3">
        <f t="shared" si="2"/>
        <v>55381.507299999997</v>
      </c>
      <c r="D13" s="4" t="str">
        <f t="shared" si="3"/>
        <v>vis</v>
      </c>
      <c r="E13" s="15">
        <f>VLOOKUP(C13,A!C$21:E$973,3,FALSE)</f>
        <v>2402.9851505840388</v>
      </c>
      <c r="F13" s="2" t="s">
        <v>56</v>
      </c>
      <c r="G13" s="4" t="str">
        <f t="shared" si="4"/>
        <v>55381.5073</v>
      </c>
      <c r="H13" s="3">
        <f t="shared" si="5"/>
        <v>17314</v>
      </c>
      <c r="I13" s="16" t="s">
        <v>134</v>
      </c>
      <c r="J13" s="17" t="s">
        <v>135</v>
      </c>
      <c r="K13" s="16" t="s">
        <v>136</v>
      </c>
      <c r="L13" s="16" t="s">
        <v>137</v>
      </c>
      <c r="M13" s="17" t="s">
        <v>124</v>
      </c>
      <c r="N13" s="17" t="s">
        <v>125</v>
      </c>
      <c r="O13" s="18" t="s">
        <v>138</v>
      </c>
      <c r="P13" s="19" t="s">
        <v>139</v>
      </c>
    </row>
    <row r="14" spans="1:16" ht="12.75" customHeight="1" thickBot="1">
      <c r="A14" s="3" t="str">
        <f t="shared" si="0"/>
        <v>BAVM 215 </v>
      </c>
      <c r="B14" s="2" t="str">
        <f t="shared" si="1"/>
        <v>I</v>
      </c>
      <c r="C14" s="3">
        <f t="shared" si="2"/>
        <v>55387.498200000002</v>
      </c>
      <c r="D14" s="4" t="str">
        <f t="shared" si="3"/>
        <v>vis</v>
      </c>
      <c r="E14" s="15">
        <f>VLOOKUP(C14,A!C$21:E$973,3,FALSE)</f>
        <v>2407.983260931413</v>
      </c>
      <c r="F14" s="2" t="s">
        <v>56</v>
      </c>
      <c r="G14" s="4" t="str">
        <f t="shared" si="4"/>
        <v>55387.4982</v>
      </c>
      <c r="H14" s="3">
        <f t="shared" si="5"/>
        <v>17319</v>
      </c>
      <c r="I14" s="16" t="s">
        <v>140</v>
      </c>
      <c r="J14" s="17" t="s">
        <v>141</v>
      </c>
      <c r="K14" s="16" t="s">
        <v>142</v>
      </c>
      <c r="L14" s="16" t="s">
        <v>143</v>
      </c>
      <c r="M14" s="17" t="s">
        <v>124</v>
      </c>
      <c r="N14" s="17" t="s">
        <v>125</v>
      </c>
      <c r="O14" s="18" t="s">
        <v>138</v>
      </c>
      <c r="P14" s="19" t="s">
        <v>139</v>
      </c>
    </row>
    <row r="15" spans="1:16" ht="12.75" customHeight="1" thickBot="1">
      <c r="A15" s="3" t="str">
        <f t="shared" si="0"/>
        <v>IBVS 6033 </v>
      </c>
      <c r="B15" s="2" t="str">
        <f t="shared" si="1"/>
        <v>I</v>
      </c>
      <c r="C15" s="3">
        <f t="shared" si="2"/>
        <v>55803.4355</v>
      </c>
      <c r="D15" s="4" t="str">
        <f t="shared" si="3"/>
        <v>vis</v>
      </c>
      <c r="E15" s="15">
        <f>VLOOKUP(C15,A!C$21:E$973,3,FALSE)</f>
        <v>2754.9929795024836</v>
      </c>
      <c r="F15" s="2" t="s">
        <v>56</v>
      </c>
      <c r="G15" s="4" t="str">
        <f t="shared" si="4"/>
        <v>55803.4355</v>
      </c>
      <c r="H15" s="3">
        <f t="shared" si="5"/>
        <v>17666</v>
      </c>
      <c r="I15" s="16" t="s">
        <v>149</v>
      </c>
      <c r="J15" s="17" t="s">
        <v>150</v>
      </c>
      <c r="K15" s="16" t="s">
        <v>151</v>
      </c>
      <c r="L15" s="16" t="s">
        <v>131</v>
      </c>
      <c r="M15" s="17" t="s">
        <v>124</v>
      </c>
      <c r="N15" s="17" t="s">
        <v>56</v>
      </c>
      <c r="O15" s="18" t="s">
        <v>152</v>
      </c>
      <c r="P15" s="19" t="s">
        <v>153</v>
      </c>
    </row>
    <row r="16" spans="1:16" ht="12.75" customHeight="1" thickBot="1">
      <c r="A16" s="3" t="str">
        <f t="shared" si="0"/>
        <v>OEJV 0160 </v>
      </c>
      <c r="B16" s="2" t="str">
        <f t="shared" si="1"/>
        <v>I</v>
      </c>
      <c r="C16" s="3">
        <f t="shared" si="2"/>
        <v>56003.606800000001</v>
      </c>
      <c r="D16" s="4" t="str">
        <f t="shared" si="3"/>
        <v>vis</v>
      </c>
      <c r="E16" s="15">
        <f>VLOOKUP(C16,A!C$21:E$973,3,FALSE)</f>
        <v>2921.9926366118752</v>
      </c>
      <c r="F16" s="2" t="s">
        <v>56</v>
      </c>
      <c r="G16" s="4" t="str">
        <f t="shared" si="4"/>
        <v>56003.6068</v>
      </c>
      <c r="H16" s="3">
        <f t="shared" si="5"/>
        <v>17833</v>
      </c>
      <c r="I16" s="16" t="s">
        <v>154</v>
      </c>
      <c r="J16" s="17" t="s">
        <v>155</v>
      </c>
      <c r="K16" s="16" t="s">
        <v>156</v>
      </c>
      <c r="L16" s="16" t="s">
        <v>157</v>
      </c>
      <c r="M16" s="17" t="s">
        <v>124</v>
      </c>
      <c r="N16" s="17" t="s">
        <v>48</v>
      </c>
      <c r="O16" s="18" t="s">
        <v>158</v>
      </c>
      <c r="P16" s="19" t="s">
        <v>159</v>
      </c>
    </row>
    <row r="17" spans="1:16" ht="12.75" customHeight="1" thickBot="1">
      <c r="A17" s="3" t="str">
        <f t="shared" si="0"/>
        <v>OEJV 0160 </v>
      </c>
      <c r="B17" s="2" t="str">
        <f t="shared" si="1"/>
        <v>I</v>
      </c>
      <c r="C17" s="3">
        <f t="shared" si="2"/>
        <v>56009.60123</v>
      </c>
      <c r="D17" s="4" t="str">
        <f t="shared" si="3"/>
        <v>vis</v>
      </c>
      <c r="E17" s="15">
        <f>VLOOKUP(C17,A!C$21:E$973,3,FALSE)</f>
        <v>2926.9936919807824</v>
      </c>
      <c r="F17" s="2" t="s">
        <v>56</v>
      </c>
      <c r="G17" s="4" t="str">
        <f t="shared" si="4"/>
        <v>56009.60123</v>
      </c>
      <c r="H17" s="3">
        <f t="shared" si="5"/>
        <v>17838</v>
      </c>
      <c r="I17" s="16" t="s">
        <v>160</v>
      </c>
      <c r="J17" s="17" t="s">
        <v>161</v>
      </c>
      <c r="K17" s="16" t="s">
        <v>162</v>
      </c>
      <c r="L17" s="16" t="s">
        <v>163</v>
      </c>
      <c r="M17" s="17" t="s">
        <v>124</v>
      </c>
      <c r="N17" s="17" t="s">
        <v>56</v>
      </c>
      <c r="O17" s="18" t="s">
        <v>164</v>
      </c>
      <c r="P17" s="19" t="s">
        <v>159</v>
      </c>
    </row>
    <row r="18" spans="1:16" ht="12.75" customHeight="1" thickBot="1">
      <c r="A18" s="3" t="str">
        <f t="shared" si="0"/>
        <v>OEJV 0160 </v>
      </c>
      <c r="B18" s="2" t="str">
        <f t="shared" si="1"/>
        <v>I</v>
      </c>
      <c r="C18" s="3">
        <f t="shared" si="2"/>
        <v>56009.602590000002</v>
      </c>
      <c r="D18" s="4" t="str">
        <f t="shared" si="3"/>
        <v>vis</v>
      </c>
      <c r="E18" s="15">
        <f>VLOOKUP(C18,A!C$21:E$973,3,FALSE)</f>
        <v>2926.9948266066453</v>
      </c>
      <c r="F18" s="2" t="s">
        <v>56</v>
      </c>
      <c r="G18" s="4" t="str">
        <f t="shared" si="4"/>
        <v>56009.60259</v>
      </c>
      <c r="H18" s="3">
        <f t="shared" si="5"/>
        <v>17838</v>
      </c>
      <c r="I18" s="16" t="s">
        <v>165</v>
      </c>
      <c r="J18" s="17" t="s">
        <v>166</v>
      </c>
      <c r="K18" s="16" t="s">
        <v>162</v>
      </c>
      <c r="L18" s="16" t="s">
        <v>167</v>
      </c>
      <c r="M18" s="17" t="s">
        <v>124</v>
      </c>
      <c r="N18" s="17" t="s">
        <v>168</v>
      </c>
      <c r="O18" s="18" t="s">
        <v>164</v>
      </c>
      <c r="P18" s="19" t="s">
        <v>159</v>
      </c>
    </row>
    <row r="19" spans="1:16" ht="12.75" customHeight="1" thickBot="1">
      <c r="A19" s="3" t="str">
        <f t="shared" si="0"/>
        <v>OEJV 0160 </v>
      </c>
      <c r="B19" s="2" t="str">
        <f t="shared" si="1"/>
        <v>I</v>
      </c>
      <c r="C19" s="3">
        <f t="shared" si="2"/>
        <v>56009.603329999998</v>
      </c>
      <c r="D19" s="4" t="str">
        <f t="shared" si="3"/>
        <v>vis</v>
      </c>
      <c r="E19" s="15">
        <f>VLOOKUP(C19,A!C$21:E$973,3,FALSE)</f>
        <v>2926.9954439765957</v>
      </c>
      <c r="F19" s="2" t="s">
        <v>56</v>
      </c>
      <c r="G19" s="4" t="str">
        <f t="shared" si="4"/>
        <v>56009.60333</v>
      </c>
      <c r="H19" s="3">
        <f t="shared" si="5"/>
        <v>17838</v>
      </c>
      <c r="I19" s="16" t="s">
        <v>169</v>
      </c>
      <c r="J19" s="17" t="s">
        <v>170</v>
      </c>
      <c r="K19" s="16" t="s">
        <v>162</v>
      </c>
      <c r="L19" s="16" t="s">
        <v>171</v>
      </c>
      <c r="M19" s="17" t="s">
        <v>124</v>
      </c>
      <c r="N19" s="17" t="s">
        <v>32</v>
      </c>
      <c r="O19" s="18" t="s">
        <v>164</v>
      </c>
      <c r="P19" s="19" t="s">
        <v>159</v>
      </c>
    </row>
    <row r="20" spans="1:16" ht="12.75" customHeight="1" thickBot="1">
      <c r="A20" s="3" t="str">
        <f t="shared" si="0"/>
        <v>BAVM 234 </v>
      </c>
      <c r="B20" s="2" t="str">
        <f t="shared" si="1"/>
        <v>I</v>
      </c>
      <c r="C20" s="3">
        <f t="shared" si="2"/>
        <v>56015.596100000002</v>
      </c>
      <c r="D20" s="4" t="str">
        <f t="shared" si="3"/>
        <v>vis</v>
      </c>
      <c r="E20" s="15">
        <f>VLOOKUP(C20,A!C$21:E$973,3,FALSE)</f>
        <v>2931.9951144345291</v>
      </c>
      <c r="F20" s="2" t="s">
        <v>56</v>
      </c>
      <c r="G20" s="4" t="str">
        <f t="shared" si="4"/>
        <v>56015.5961</v>
      </c>
      <c r="H20" s="3">
        <f t="shared" si="5"/>
        <v>17843</v>
      </c>
      <c r="I20" s="16" t="s">
        <v>172</v>
      </c>
      <c r="J20" s="17" t="s">
        <v>173</v>
      </c>
      <c r="K20" s="16" t="s">
        <v>174</v>
      </c>
      <c r="L20" s="16" t="s">
        <v>175</v>
      </c>
      <c r="M20" s="17" t="s">
        <v>124</v>
      </c>
      <c r="N20" s="17" t="s">
        <v>176</v>
      </c>
      <c r="O20" s="18" t="s">
        <v>177</v>
      </c>
      <c r="P20" s="19" t="s">
        <v>178</v>
      </c>
    </row>
    <row r="21" spans="1:16" ht="12.75" customHeight="1" thickBot="1">
      <c r="A21" s="3" t="str">
        <f t="shared" si="0"/>
        <v>OEJV 0160 </v>
      </c>
      <c r="B21" s="2" t="str">
        <f t="shared" si="1"/>
        <v>I</v>
      </c>
      <c r="C21" s="3">
        <f t="shared" si="2"/>
        <v>56141.46155</v>
      </c>
      <c r="D21" s="4" t="str">
        <f t="shared" si="3"/>
        <v>vis</v>
      </c>
      <c r="E21" s="15">
        <f>VLOOKUP(C21,A!C$21:E$973,3,FALSE)</f>
        <v>3037.0026104737653</v>
      </c>
      <c r="F21" s="2" t="s">
        <v>56</v>
      </c>
      <c r="G21" s="4" t="str">
        <f t="shared" si="4"/>
        <v>56141.46155</v>
      </c>
      <c r="H21" s="3">
        <f t="shared" si="5"/>
        <v>17948</v>
      </c>
      <c r="I21" s="16" t="s">
        <v>179</v>
      </c>
      <c r="J21" s="17" t="s">
        <v>180</v>
      </c>
      <c r="K21" s="16" t="s">
        <v>181</v>
      </c>
      <c r="L21" s="16" t="s">
        <v>182</v>
      </c>
      <c r="M21" s="17" t="s">
        <v>124</v>
      </c>
      <c r="N21" s="17" t="s">
        <v>168</v>
      </c>
      <c r="O21" s="18" t="s">
        <v>183</v>
      </c>
      <c r="P21" s="19" t="s">
        <v>159</v>
      </c>
    </row>
    <row r="22" spans="1:16" ht="12.75" customHeight="1" thickBot="1">
      <c r="A22" s="3" t="str">
        <f t="shared" si="0"/>
        <v>BAVM 239 </v>
      </c>
      <c r="B22" s="2" t="str">
        <f t="shared" si="1"/>
        <v>I</v>
      </c>
      <c r="C22" s="3">
        <f t="shared" si="2"/>
        <v>56937.349199999997</v>
      </c>
      <c r="D22" s="4" t="str">
        <f t="shared" si="3"/>
        <v>vis</v>
      </c>
      <c r="E22" s="15">
        <f>VLOOKUP(C22,A!C$21:E$973,3,FALSE)</f>
        <v>3700.9987210430527</v>
      </c>
      <c r="F22" s="2" t="s">
        <v>56</v>
      </c>
      <c r="G22" s="4" t="str">
        <f t="shared" si="4"/>
        <v>56937.3492</v>
      </c>
      <c r="H22" s="3">
        <f t="shared" si="5"/>
        <v>18612</v>
      </c>
      <c r="I22" s="16" t="s">
        <v>184</v>
      </c>
      <c r="J22" s="17" t="s">
        <v>185</v>
      </c>
      <c r="K22" s="16" t="s">
        <v>186</v>
      </c>
      <c r="L22" s="16" t="s">
        <v>187</v>
      </c>
      <c r="M22" s="17" t="s">
        <v>124</v>
      </c>
      <c r="N22" s="17">
        <v>0</v>
      </c>
      <c r="O22" s="18" t="s">
        <v>138</v>
      </c>
      <c r="P22" s="19" t="s">
        <v>188</v>
      </c>
    </row>
    <row r="23" spans="1:16" ht="12.75" customHeight="1" thickBot="1">
      <c r="A23" s="3" t="str">
        <f t="shared" si="0"/>
        <v>BAVM 239 </v>
      </c>
      <c r="B23" s="2" t="str">
        <f t="shared" si="1"/>
        <v>I</v>
      </c>
      <c r="C23" s="3">
        <f t="shared" si="2"/>
        <v>56943.340100000001</v>
      </c>
      <c r="D23" s="4" t="str">
        <f t="shared" si="3"/>
        <v>vis</v>
      </c>
      <c r="E23" s="15">
        <f>VLOOKUP(C23,A!C$21:E$973,3,FALSE)</f>
        <v>3705.9968313904274</v>
      </c>
      <c r="F23" s="2" t="s">
        <v>56</v>
      </c>
      <c r="G23" s="4" t="str">
        <f t="shared" si="4"/>
        <v>56943.3401</v>
      </c>
      <c r="H23" s="3">
        <f t="shared" si="5"/>
        <v>18617</v>
      </c>
      <c r="I23" s="16" t="s">
        <v>189</v>
      </c>
      <c r="J23" s="17" t="s">
        <v>190</v>
      </c>
      <c r="K23" s="16">
        <v>18617</v>
      </c>
      <c r="L23" s="16" t="s">
        <v>191</v>
      </c>
      <c r="M23" s="17" t="s">
        <v>124</v>
      </c>
      <c r="N23" s="17">
        <v>0</v>
      </c>
      <c r="O23" s="18" t="s">
        <v>138</v>
      </c>
      <c r="P23" s="19" t="s">
        <v>188</v>
      </c>
    </row>
    <row r="24" spans="1:16" ht="12.75" customHeight="1" thickBot="1">
      <c r="A24" s="3" t="str">
        <f t="shared" si="0"/>
        <v> AHSB 6.3.24 </v>
      </c>
      <c r="B24" s="2" t="str">
        <f t="shared" si="1"/>
        <v>I</v>
      </c>
      <c r="C24" s="3">
        <f t="shared" si="2"/>
        <v>32764.49</v>
      </c>
      <c r="D24" s="4" t="str">
        <f t="shared" si="3"/>
        <v>vis</v>
      </c>
      <c r="E24" s="15">
        <f>VLOOKUP(C24,A!C$21:E$973,3,FALSE)</f>
        <v>-16466.024212582164</v>
      </c>
      <c r="F24" s="2" t="s">
        <v>56</v>
      </c>
      <c r="G24" s="4" t="str">
        <f t="shared" si="4"/>
        <v>32764.490</v>
      </c>
      <c r="H24" s="3">
        <f t="shared" si="5"/>
        <v>-1555</v>
      </c>
      <c r="I24" s="16" t="s">
        <v>58</v>
      </c>
      <c r="J24" s="17" t="s">
        <v>59</v>
      </c>
      <c r="K24" s="16">
        <v>-1555</v>
      </c>
      <c r="L24" s="16" t="s">
        <v>60</v>
      </c>
      <c r="M24" s="17" t="s">
        <v>61</v>
      </c>
      <c r="N24" s="17"/>
      <c r="O24" s="18" t="s">
        <v>62</v>
      </c>
      <c r="P24" s="18" t="s">
        <v>63</v>
      </c>
    </row>
    <row r="25" spans="1:16" ht="12.75" customHeight="1" thickBot="1">
      <c r="A25" s="3" t="str">
        <f t="shared" si="0"/>
        <v> AHSB 6.3.24 </v>
      </c>
      <c r="B25" s="2" t="str">
        <f t="shared" si="1"/>
        <v>I</v>
      </c>
      <c r="C25" s="3">
        <f t="shared" si="2"/>
        <v>33922.385000000002</v>
      </c>
      <c r="D25" s="4" t="str">
        <f t="shared" si="3"/>
        <v>vis</v>
      </c>
      <c r="E25" s="15">
        <f>VLOOKUP(C25,A!C$21:E$973,3,FALSE)</f>
        <v>-15500.011262830238</v>
      </c>
      <c r="F25" s="2" t="s">
        <v>56</v>
      </c>
      <c r="G25" s="4" t="str">
        <f t="shared" si="4"/>
        <v>33922.385</v>
      </c>
      <c r="H25" s="3">
        <f t="shared" si="5"/>
        <v>-589</v>
      </c>
      <c r="I25" s="16" t="s">
        <v>64</v>
      </c>
      <c r="J25" s="17" t="s">
        <v>65</v>
      </c>
      <c r="K25" s="16">
        <v>-589</v>
      </c>
      <c r="L25" s="16" t="s">
        <v>66</v>
      </c>
      <c r="M25" s="17" t="s">
        <v>61</v>
      </c>
      <c r="N25" s="17"/>
      <c r="O25" s="18" t="s">
        <v>62</v>
      </c>
      <c r="P25" s="18" t="s">
        <v>63</v>
      </c>
    </row>
    <row r="26" spans="1:16" ht="12.75" customHeight="1" thickBot="1">
      <c r="A26" s="3" t="str">
        <f t="shared" si="0"/>
        <v> AHSB 6.3.24 </v>
      </c>
      <c r="B26" s="2" t="str">
        <f t="shared" si="1"/>
        <v>I</v>
      </c>
      <c r="C26" s="3">
        <f t="shared" si="2"/>
        <v>34604.44</v>
      </c>
      <c r="D26" s="4" t="str">
        <f t="shared" si="3"/>
        <v>vis</v>
      </c>
      <c r="E26" s="15">
        <f>VLOOKUP(C26,A!C$21:E$973,3,FALSE)</f>
        <v>-14930.983879135645</v>
      </c>
      <c r="F26" s="2" t="s">
        <v>56</v>
      </c>
      <c r="G26" s="4" t="str">
        <f t="shared" si="4"/>
        <v>34604.440</v>
      </c>
      <c r="H26" s="3">
        <f t="shared" si="5"/>
        <v>-20</v>
      </c>
      <c r="I26" s="16" t="s">
        <v>67</v>
      </c>
      <c r="J26" s="17" t="s">
        <v>68</v>
      </c>
      <c r="K26" s="16">
        <v>-20</v>
      </c>
      <c r="L26" s="16" t="s">
        <v>69</v>
      </c>
      <c r="M26" s="17" t="s">
        <v>61</v>
      </c>
      <c r="N26" s="17"/>
      <c r="O26" s="18" t="s">
        <v>62</v>
      </c>
      <c r="P26" s="18" t="s">
        <v>63</v>
      </c>
    </row>
    <row r="27" spans="1:16" ht="12.75" customHeight="1" thickBot="1">
      <c r="A27" s="3" t="str">
        <f t="shared" si="0"/>
        <v> AHSB 6.3.24 </v>
      </c>
      <c r="B27" s="2" t="str">
        <f t="shared" si="1"/>
        <v>I</v>
      </c>
      <c r="C27" s="3">
        <f t="shared" si="2"/>
        <v>34622.385000000002</v>
      </c>
      <c r="D27" s="4" t="str">
        <f t="shared" si="3"/>
        <v>vis</v>
      </c>
      <c r="E27" s="15">
        <f>VLOOKUP(C27,A!C$21:E$973,3,FALSE)</f>
        <v>-14916.012657752621</v>
      </c>
      <c r="F27" s="2" t="s">
        <v>56</v>
      </c>
      <c r="G27" s="4" t="str">
        <f t="shared" si="4"/>
        <v>34622.385</v>
      </c>
      <c r="H27" s="3">
        <f t="shared" si="5"/>
        <v>-5</v>
      </c>
      <c r="I27" s="16" t="s">
        <v>70</v>
      </c>
      <c r="J27" s="17" t="s">
        <v>71</v>
      </c>
      <c r="K27" s="16">
        <v>-5</v>
      </c>
      <c r="L27" s="16" t="s">
        <v>72</v>
      </c>
      <c r="M27" s="17" t="s">
        <v>61</v>
      </c>
      <c r="N27" s="17"/>
      <c r="O27" s="18" t="s">
        <v>62</v>
      </c>
      <c r="P27" s="18" t="s">
        <v>63</v>
      </c>
    </row>
    <row r="28" spans="1:16" ht="12.75" customHeight="1" thickBot="1">
      <c r="A28" s="3" t="str">
        <f t="shared" si="0"/>
        <v> AHSB 6.3.24 </v>
      </c>
      <c r="B28" s="2" t="str">
        <f t="shared" si="1"/>
        <v>I</v>
      </c>
      <c r="C28" s="3">
        <f t="shared" si="2"/>
        <v>34628.415000000001</v>
      </c>
      <c r="D28" s="4" t="str">
        <f t="shared" si="3"/>
        <v>vis</v>
      </c>
      <c r="E28" s="15">
        <f>VLOOKUP(C28,A!C$21:E$973,3,FALSE)</f>
        <v>-14910.981926911738</v>
      </c>
      <c r="F28" s="2" t="s">
        <v>56</v>
      </c>
      <c r="G28" s="4" t="str">
        <f t="shared" si="4"/>
        <v>34628.415</v>
      </c>
      <c r="H28" s="3">
        <f t="shared" si="5"/>
        <v>0</v>
      </c>
      <c r="I28" s="16" t="s">
        <v>73</v>
      </c>
      <c r="J28" s="17" t="s">
        <v>74</v>
      </c>
      <c r="K28" s="16">
        <v>0</v>
      </c>
      <c r="L28" s="16" t="s">
        <v>75</v>
      </c>
      <c r="M28" s="17" t="s">
        <v>61</v>
      </c>
      <c r="N28" s="17"/>
      <c r="O28" s="18" t="s">
        <v>62</v>
      </c>
      <c r="P28" s="18" t="s">
        <v>63</v>
      </c>
    </row>
    <row r="29" spans="1:16" ht="12.75" customHeight="1" thickBot="1">
      <c r="A29" s="3" t="str">
        <f t="shared" si="0"/>
        <v> AHSB 6.3.24 </v>
      </c>
      <c r="B29" s="2" t="str">
        <f t="shared" si="1"/>
        <v>I</v>
      </c>
      <c r="C29" s="3">
        <f t="shared" si="2"/>
        <v>34664.379999999997</v>
      </c>
      <c r="D29" s="4" t="str">
        <f t="shared" si="3"/>
        <v>vis</v>
      </c>
      <c r="E29" s="15">
        <f>VLOOKUP(C29,A!C$21:E$973,3,FALSE)</f>
        <v>-14880.976912866574</v>
      </c>
      <c r="F29" s="2" t="s">
        <v>56</v>
      </c>
      <c r="G29" s="4" t="str">
        <f t="shared" si="4"/>
        <v>34664.380</v>
      </c>
      <c r="H29" s="3">
        <f t="shared" si="5"/>
        <v>30</v>
      </c>
      <c r="I29" s="16" t="s">
        <v>76</v>
      </c>
      <c r="J29" s="17" t="s">
        <v>77</v>
      </c>
      <c r="K29" s="16">
        <v>30</v>
      </c>
      <c r="L29" s="16" t="s">
        <v>78</v>
      </c>
      <c r="M29" s="17" t="s">
        <v>61</v>
      </c>
      <c r="N29" s="17"/>
      <c r="O29" s="18" t="s">
        <v>62</v>
      </c>
      <c r="P29" s="18" t="s">
        <v>63</v>
      </c>
    </row>
    <row r="30" spans="1:16" ht="12.75" customHeight="1" thickBot="1">
      <c r="A30" s="3" t="str">
        <f t="shared" si="0"/>
        <v> AHSB 6.3.24 </v>
      </c>
      <c r="B30" s="2" t="str">
        <f t="shared" si="1"/>
        <v>I</v>
      </c>
      <c r="C30" s="3">
        <f t="shared" si="2"/>
        <v>35044.300000000003</v>
      </c>
      <c r="D30" s="4" t="str">
        <f t="shared" si="3"/>
        <v>vis</v>
      </c>
      <c r="E30" s="15">
        <f>VLOOKUP(C30,A!C$21:E$973,3,FALSE)</f>
        <v>-14564.015841379301</v>
      </c>
      <c r="F30" s="2" t="s">
        <v>56</v>
      </c>
      <c r="G30" s="4" t="str">
        <f t="shared" si="4"/>
        <v>35044.300</v>
      </c>
      <c r="H30" s="3">
        <f t="shared" si="5"/>
        <v>347</v>
      </c>
      <c r="I30" s="16" t="s">
        <v>79</v>
      </c>
      <c r="J30" s="17" t="s">
        <v>80</v>
      </c>
      <c r="K30" s="16">
        <v>347</v>
      </c>
      <c r="L30" s="16" t="s">
        <v>81</v>
      </c>
      <c r="M30" s="17" t="s">
        <v>61</v>
      </c>
      <c r="N30" s="17"/>
      <c r="O30" s="18" t="s">
        <v>62</v>
      </c>
      <c r="P30" s="18" t="s">
        <v>63</v>
      </c>
    </row>
    <row r="31" spans="1:16" ht="12.75" customHeight="1" thickBot="1">
      <c r="A31" s="3" t="str">
        <f t="shared" si="0"/>
        <v> AHSB 6.3.24 </v>
      </c>
      <c r="B31" s="2" t="str">
        <f t="shared" si="1"/>
        <v>I</v>
      </c>
      <c r="C31" s="3">
        <f t="shared" si="2"/>
        <v>35074.294999999998</v>
      </c>
      <c r="D31" s="4" t="str">
        <f t="shared" si="3"/>
        <v>vis</v>
      </c>
      <c r="E31" s="15">
        <f>VLOOKUP(C31,A!C$21:E$973,3,FALSE)</f>
        <v>-14538.991501151728</v>
      </c>
      <c r="F31" s="2" t="s">
        <v>56</v>
      </c>
      <c r="G31" s="4" t="str">
        <f t="shared" si="4"/>
        <v>35074.295</v>
      </c>
      <c r="H31" s="3">
        <f t="shared" si="5"/>
        <v>372</v>
      </c>
      <c r="I31" s="16" t="s">
        <v>82</v>
      </c>
      <c r="J31" s="17" t="s">
        <v>83</v>
      </c>
      <c r="K31" s="16">
        <v>372</v>
      </c>
      <c r="L31" s="16" t="s">
        <v>84</v>
      </c>
      <c r="M31" s="17" t="s">
        <v>61</v>
      </c>
      <c r="N31" s="17"/>
      <c r="O31" s="18" t="s">
        <v>62</v>
      </c>
      <c r="P31" s="18" t="s">
        <v>63</v>
      </c>
    </row>
    <row r="32" spans="1:16" ht="12.75" customHeight="1" thickBot="1">
      <c r="A32" s="3" t="str">
        <f t="shared" si="0"/>
        <v> AHSB 6.3.24 </v>
      </c>
      <c r="B32" s="2" t="str">
        <f t="shared" si="1"/>
        <v>I</v>
      </c>
      <c r="C32" s="3">
        <f t="shared" si="2"/>
        <v>35310.42</v>
      </c>
      <c r="D32" s="4" t="str">
        <f t="shared" si="3"/>
        <v>vis</v>
      </c>
      <c r="E32" s="15">
        <f>VLOOKUP(C32,A!C$21:E$973,3,FALSE)</f>
        <v>-14341.996257403225</v>
      </c>
      <c r="F32" s="2" t="s">
        <v>56</v>
      </c>
      <c r="G32" s="4" t="str">
        <f t="shared" si="4"/>
        <v>35310.420</v>
      </c>
      <c r="H32" s="3">
        <f t="shared" si="5"/>
        <v>569</v>
      </c>
      <c r="I32" s="16" t="s">
        <v>85</v>
      </c>
      <c r="J32" s="17" t="s">
        <v>86</v>
      </c>
      <c r="K32" s="16">
        <v>569</v>
      </c>
      <c r="L32" s="16" t="s">
        <v>87</v>
      </c>
      <c r="M32" s="17" t="s">
        <v>61</v>
      </c>
      <c r="N32" s="17"/>
      <c r="O32" s="18" t="s">
        <v>62</v>
      </c>
      <c r="P32" s="18" t="s">
        <v>63</v>
      </c>
    </row>
    <row r="33" spans="1:16" ht="12.75" customHeight="1" thickBot="1">
      <c r="A33" s="3" t="str">
        <f t="shared" si="0"/>
        <v> AHSB 6.3.24 </v>
      </c>
      <c r="B33" s="2" t="str">
        <f t="shared" si="1"/>
        <v>I</v>
      </c>
      <c r="C33" s="3">
        <f t="shared" si="2"/>
        <v>35370.379999999997</v>
      </c>
      <c r="D33" s="4" t="str">
        <f t="shared" si="3"/>
        <v>vis</v>
      </c>
      <c r="E33" s="15">
        <f>VLOOKUP(C33,A!C$21:E$973,3,FALSE)</f>
        <v>-14291.972605459719</v>
      </c>
      <c r="F33" s="2" t="s">
        <v>56</v>
      </c>
      <c r="G33" s="4" t="str">
        <f t="shared" si="4"/>
        <v>35370.380</v>
      </c>
      <c r="H33" s="3">
        <f t="shared" si="5"/>
        <v>619</v>
      </c>
      <c r="I33" s="16" t="s">
        <v>88</v>
      </c>
      <c r="J33" s="17" t="s">
        <v>89</v>
      </c>
      <c r="K33" s="16">
        <v>619</v>
      </c>
      <c r="L33" s="16" t="s">
        <v>90</v>
      </c>
      <c r="M33" s="17" t="s">
        <v>61</v>
      </c>
      <c r="N33" s="17"/>
      <c r="O33" s="18" t="s">
        <v>62</v>
      </c>
      <c r="P33" s="18" t="s">
        <v>63</v>
      </c>
    </row>
    <row r="34" spans="1:16" ht="12.75" customHeight="1" thickBot="1">
      <c r="A34" s="3" t="str">
        <f t="shared" si="0"/>
        <v> AHSB 6.3.24 </v>
      </c>
      <c r="B34" s="2" t="str">
        <f t="shared" si="1"/>
        <v>I</v>
      </c>
      <c r="C34" s="3">
        <f t="shared" si="2"/>
        <v>35371.56</v>
      </c>
      <c r="D34" s="4" t="str">
        <f t="shared" si="3"/>
        <v>vis</v>
      </c>
      <c r="E34" s="15">
        <f>VLOOKUP(C34,A!C$21:E$973,3,FALSE)</f>
        <v>-14290.988150668303</v>
      </c>
      <c r="F34" s="2" t="s">
        <v>56</v>
      </c>
      <c r="G34" s="4" t="str">
        <f t="shared" si="4"/>
        <v>35371.560</v>
      </c>
      <c r="H34" s="3">
        <f t="shared" si="5"/>
        <v>620</v>
      </c>
      <c r="I34" s="16" t="s">
        <v>91</v>
      </c>
      <c r="J34" s="17" t="s">
        <v>92</v>
      </c>
      <c r="K34" s="16">
        <v>620</v>
      </c>
      <c r="L34" s="16" t="s">
        <v>93</v>
      </c>
      <c r="M34" s="17" t="s">
        <v>61</v>
      </c>
      <c r="N34" s="17"/>
      <c r="O34" s="18" t="s">
        <v>62</v>
      </c>
      <c r="P34" s="18" t="s">
        <v>63</v>
      </c>
    </row>
    <row r="35" spans="1:16" ht="12.75" customHeight="1" thickBot="1">
      <c r="A35" s="3" t="str">
        <f t="shared" si="0"/>
        <v> AHSB 6.3.24 </v>
      </c>
      <c r="B35" s="2" t="str">
        <f t="shared" si="1"/>
        <v>I</v>
      </c>
      <c r="C35" s="3">
        <f t="shared" si="2"/>
        <v>35454.28</v>
      </c>
      <c r="D35" s="4" t="str">
        <f t="shared" si="3"/>
        <v>vis</v>
      </c>
      <c r="E35" s="15">
        <f>VLOOKUP(C35,A!C$21:E$973,3,FALSE)</f>
        <v>-14221.976201222558</v>
      </c>
      <c r="F35" s="2" t="s">
        <v>56</v>
      </c>
      <c r="G35" s="4" t="str">
        <f t="shared" si="4"/>
        <v>35454.280</v>
      </c>
      <c r="H35" s="3">
        <f t="shared" si="5"/>
        <v>689</v>
      </c>
      <c r="I35" s="16" t="s">
        <v>94</v>
      </c>
      <c r="J35" s="17" t="s">
        <v>95</v>
      </c>
      <c r="K35" s="16">
        <v>689</v>
      </c>
      <c r="L35" s="16" t="s">
        <v>96</v>
      </c>
      <c r="M35" s="17" t="s">
        <v>61</v>
      </c>
      <c r="N35" s="17"/>
      <c r="O35" s="18" t="s">
        <v>62</v>
      </c>
      <c r="P35" s="18" t="s">
        <v>63</v>
      </c>
    </row>
    <row r="36" spans="1:16" ht="12.75" customHeight="1" thickBot="1">
      <c r="A36" s="3" t="str">
        <f t="shared" si="0"/>
        <v> AHSB 6.3.24 </v>
      </c>
      <c r="B36" s="2" t="str">
        <f t="shared" si="1"/>
        <v>I</v>
      </c>
      <c r="C36" s="3">
        <f t="shared" si="2"/>
        <v>36788.377999999997</v>
      </c>
      <c r="D36" s="4" t="str">
        <f t="shared" si="3"/>
        <v>vis</v>
      </c>
      <c r="E36" s="15">
        <f>VLOOKUP(C36,A!C$21:E$973,3,FALSE)</f>
        <v>-13108.959956884219</v>
      </c>
      <c r="F36" s="2" t="s">
        <v>56</v>
      </c>
      <c r="G36" s="4" t="str">
        <f t="shared" si="4"/>
        <v>36788.378</v>
      </c>
      <c r="H36" s="3">
        <f t="shared" si="5"/>
        <v>1802</v>
      </c>
      <c r="I36" s="16" t="s">
        <v>97</v>
      </c>
      <c r="J36" s="17" t="s">
        <v>98</v>
      </c>
      <c r="K36" s="16">
        <v>1802</v>
      </c>
      <c r="L36" s="16" t="s">
        <v>99</v>
      </c>
      <c r="M36" s="17" t="s">
        <v>61</v>
      </c>
      <c r="N36" s="17"/>
      <c r="O36" s="18" t="s">
        <v>62</v>
      </c>
      <c r="P36" s="18" t="s">
        <v>63</v>
      </c>
    </row>
    <row r="37" spans="1:16" ht="12.75" customHeight="1" thickBot="1">
      <c r="A37" s="3" t="str">
        <f t="shared" si="0"/>
        <v> AHSB 6.3.24 </v>
      </c>
      <c r="B37" s="2" t="str">
        <f t="shared" si="1"/>
        <v>I</v>
      </c>
      <c r="C37" s="3">
        <f t="shared" si="2"/>
        <v>36812.379999999997</v>
      </c>
      <c r="D37" s="4" t="str">
        <f t="shared" si="3"/>
        <v>vis</v>
      </c>
      <c r="E37" s="15">
        <f>VLOOKUP(C37,A!C$21:E$973,3,FALSE)</f>
        <v>-13088.935478999829</v>
      </c>
      <c r="F37" s="2" t="s">
        <v>56</v>
      </c>
      <c r="G37" s="4" t="str">
        <f t="shared" si="4"/>
        <v>36812.380</v>
      </c>
      <c r="H37" s="3">
        <f t="shared" si="5"/>
        <v>1822</v>
      </c>
      <c r="I37" s="16" t="s">
        <v>100</v>
      </c>
      <c r="J37" s="17" t="s">
        <v>101</v>
      </c>
      <c r="K37" s="16">
        <v>1822</v>
      </c>
      <c r="L37" s="16" t="s">
        <v>102</v>
      </c>
      <c r="M37" s="17" t="s">
        <v>61</v>
      </c>
      <c r="N37" s="17"/>
      <c r="O37" s="18" t="s">
        <v>62</v>
      </c>
      <c r="P37" s="18" t="s">
        <v>63</v>
      </c>
    </row>
    <row r="38" spans="1:16" ht="12.75" customHeight="1" thickBot="1">
      <c r="A38" s="3" t="str">
        <f t="shared" si="0"/>
        <v> AHSB 6.3.24 </v>
      </c>
      <c r="B38" s="2" t="str">
        <f t="shared" si="1"/>
        <v>I</v>
      </c>
      <c r="C38" s="3">
        <f t="shared" si="2"/>
        <v>36813.47</v>
      </c>
      <c r="D38" s="4" t="str">
        <f t="shared" si="3"/>
        <v>vis</v>
      </c>
      <c r="E38" s="15">
        <f>VLOOKUP(C38,A!C$21:E$973,3,FALSE)</f>
        <v>-13088.026109743347</v>
      </c>
      <c r="F38" s="2" t="s">
        <v>56</v>
      </c>
      <c r="G38" s="4" t="str">
        <f t="shared" si="4"/>
        <v>36813.470</v>
      </c>
      <c r="H38" s="3">
        <f t="shared" si="5"/>
        <v>1823</v>
      </c>
      <c r="I38" s="16" t="s">
        <v>103</v>
      </c>
      <c r="J38" s="17" t="s">
        <v>104</v>
      </c>
      <c r="K38" s="16">
        <v>1823</v>
      </c>
      <c r="L38" s="16" t="s">
        <v>105</v>
      </c>
      <c r="M38" s="17" t="s">
        <v>61</v>
      </c>
      <c r="N38" s="17"/>
      <c r="O38" s="18" t="s">
        <v>62</v>
      </c>
      <c r="P38" s="18" t="s">
        <v>63</v>
      </c>
    </row>
    <row r="39" spans="1:16" ht="12.75" customHeight="1" thickBot="1">
      <c r="A39" s="3" t="str">
        <f t="shared" si="0"/>
        <v> AHSB 6.3.24 </v>
      </c>
      <c r="B39" s="2" t="str">
        <f t="shared" si="1"/>
        <v>I</v>
      </c>
      <c r="C39" s="3">
        <f t="shared" si="2"/>
        <v>36818.285000000003</v>
      </c>
      <c r="D39" s="4" t="str">
        <f t="shared" si="3"/>
        <v>vis</v>
      </c>
      <c r="E39" s="15">
        <f>VLOOKUP(C39,A!C$21:E$973,3,FALSE)</f>
        <v>-13084.009033624132</v>
      </c>
      <c r="F39" s="2" t="s">
        <v>56</v>
      </c>
      <c r="G39" s="4" t="str">
        <f t="shared" si="4"/>
        <v>36818.285</v>
      </c>
      <c r="H39" s="3">
        <f t="shared" si="5"/>
        <v>1827</v>
      </c>
      <c r="I39" s="16" t="s">
        <v>106</v>
      </c>
      <c r="J39" s="17" t="s">
        <v>107</v>
      </c>
      <c r="K39" s="16">
        <v>1827</v>
      </c>
      <c r="L39" s="16" t="s">
        <v>108</v>
      </c>
      <c r="M39" s="17" t="s">
        <v>61</v>
      </c>
      <c r="N39" s="17"/>
      <c r="O39" s="18" t="s">
        <v>62</v>
      </c>
      <c r="P39" s="18" t="s">
        <v>63</v>
      </c>
    </row>
    <row r="40" spans="1:16" ht="12.75" customHeight="1" thickBot="1">
      <c r="A40" s="3" t="str">
        <f t="shared" si="0"/>
        <v> AHSB 6.3.24 </v>
      </c>
      <c r="B40" s="2" t="str">
        <f t="shared" si="1"/>
        <v>I</v>
      </c>
      <c r="C40" s="3">
        <f t="shared" si="2"/>
        <v>36819.455000000002</v>
      </c>
      <c r="D40" s="4" t="str">
        <f t="shared" si="3"/>
        <v>vis</v>
      </c>
      <c r="E40" s="15">
        <f>VLOOKUP(C40,A!C$21:E$973,3,FALSE)</f>
        <v>-13083.032921669932</v>
      </c>
      <c r="F40" s="2" t="s">
        <v>56</v>
      </c>
      <c r="G40" s="4" t="str">
        <f t="shared" si="4"/>
        <v>36819.455</v>
      </c>
      <c r="H40" s="3">
        <f t="shared" si="5"/>
        <v>1828</v>
      </c>
      <c r="I40" s="16" t="s">
        <v>109</v>
      </c>
      <c r="J40" s="17" t="s">
        <v>110</v>
      </c>
      <c r="K40" s="16">
        <v>1828</v>
      </c>
      <c r="L40" s="16" t="s">
        <v>111</v>
      </c>
      <c r="M40" s="17" t="s">
        <v>61</v>
      </c>
      <c r="N40" s="17"/>
      <c r="O40" s="18" t="s">
        <v>62</v>
      </c>
      <c r="P40" s="18" t="s">
        <v>63</v>
      </c>
    </row>
    <row r="41" spans="1:16" ht="12.75" customHeight="1" thickBot="1">
      <c r="A41" s="3" t="str">
        <f t="shared" si="0"/>
        <v> AHSB 6.3.24 </v>
      </c>
      <c r="B41" s="2" t="str">
        <f t="shared" si="1"/>
        <v>I</v>
      </c>
      <c r="C41" s="3">
        <f t="shared" si="2"/>
        <v>36848.285000000003</v>
      </c>
      <c r="D41" s="4" t="str">
        <f t="shared" si="3"/>
        <v>vis</v>
      </c>
      <c r="E41" s="15">
        <f>VLOOKUP(C41,A!C$21:E$973,3,FALSE)</f>
        <v>-13058.980521977948</v>
      </c>
      <c r="F41" s="2" t="s">
        <v>56</v>
      </c>
      <c r="G41" s="4" t="str">
        <f t="shared" si="4"/>
        <v>36848.285</v>
      </c>
      <c r="H41" s="3">
        <f t="shared" si="5"/>
        <v>1852</v>
      </c>
      <c r="I41" s="16" t="s">
        <v>112</v>
      </c>
      <c r="J41" s="17" t="s">
        <v>113</v>
      </c>
      <c r="K41" s="16">
        <v>1852</v>
      </c>
      <c r="L41" s="16" t="s">
        <v>114</v>
      </c>
      <c r="M41" s="17" t="s">
        <v>61</v>
      </c>
      <c r="N41" s="17"/>
      <c r="O41" s="18" t="s">
        <v>62</v>
      </c>
      <c r="P41" s="18" t="s">
        <v>63</v>
      </c>
    </row>
    <row r="42" spans="1:16" ht="12.75" customHeight="1" thickBot="1">
      <c r="A42" s="3" t="str">
        <f t="shared" si="0"/>
        <v> AHSB 6.3.24 </v>
      </c>
      <c r="B42" s="2" t="str">
        <f t="shared" si="1"/>
        <v>I</v>
      </c>
      <c r="C42" s="3">
        <f t="shared" si="2"/>
        <v>36849.43</v>
      </c>
      <c r="D42" s="4" t="str">
        <f t="shared" si="3"/>
        <v>vis</v>
      </c>
      <c r="E42" s="15">
        <f>VLOOKUP(C42,A!C$21:E$973,3,FALSE)</f>
        <v>-13058.025267116789</v>
      </c>
      <c r="F42" s="2" t="s">
        <v>56</v>
      </c>
      <c r="G42" s="4" t="str">
        <f t="shared" si="4"/>
        <v>36849.430</v>
      </c>
      <c r="H42" s="3">
        <f t="shared" si="5"/>
        <v>1853</v>
      </c>
      <c r="I42" s="16" t="s">
        <v>115</v>
      </c>
      <c r="J42" s="17" t="s">
        <v>116</v>
      </c>
      <c r="K42" s="16">
        <v>1853</v>
      </c>
      <c r="L42" s="16" t="s">
        <v>117</v>
      </c>
      <c r="M42" s="17" t="s">
        <v>61</v>
      </c>
      <c r="N42" s="17"/>
      <c r="O42" s="18" t="s">
        <v>62</v>
      </c>
      <c r="P42" s="18" t="s">
        <v>63</v>
      </c>
    </row>
    <row r="43" spans="1:16" ht="12.75" customHeight="1" thickBot="1">
      <c r="A43" s="3" t="str">
        <f t="shared" si="0"/>
        <v> AHSB 6.3.24 </v>
      </c>
      <c r="B43" s="2" t="str">
        <f t="shared" si="1"/>
        <v>I</v>
      </c>
      <c r="C43" s="3">
        <f t="shared" si="2"/>
        <v>36902.25</v>
      </c>
      <c r="D43" s="4" t="str">
        <f t="shared" si="3"/>
        <v>vis</v>
      </c>
      <c r="E43" s="15">
        <f>VLOOKUP(C43,A!C$21:E$973,3,FALSE)</f>
        <v>-13013.958400945075</v>
      </c>
      <c r="F43" s="2" t="s">
        <v>56</v>
      </c>
      <c r="G43" s="4" t="str">
        <f t="shared" si="4"/>
        <v>36902.250</v>
      </c>
      <c r="H43" s="3">
        <f t="shared" si="5"/>
        <v>1897</v>
      </c>
      <c r="I43" s="16" t="s">
        <v>118</v>
      </c>
      <c r="J43" s="17" t="s">
        <v>119</v>
      </c>
      <c r="K43" s="16">
        <v>1897</v>
      </c>
      <c r="L43" s="16" t="s">
        <v>120</v>
      </c>
      <c r="M43" s="17" t="s">
        <v>61</v>
      </c>
      <c r="N43" s="17"/>
      <c r="O43" s="18" t="s">
        <v>62</v>
      </c>
      <c r="P43" s="18" t="s">
        <v>63</v>
      </c>
    </row>
    <row r="44" spans="1:16" ht="12.75" customHeight="1" thickBot="1">
      <c r="A44" s="3" t="str">
        <f t="shared" si="0"/>
        <v>BAVM 225 </v>
      </c>
      <c r="B44" s="2" t="str">
        <f t="shared" si="1"/>
        <v>I</v>
      </c>
      <c r="C44" s="3">
        <f t="shared" si="2"/>
        <v>55791.451699999998</v>
      </c>
      <c r="D44" s="4" t="str">
        <f t="shared" si="3"/>
        <v>vis</v>
      </c>
      <c r="E44" s="15">
        <f>VLOOKUP(C44,A!C$21:E$973,3,FALSE)</f>
        <v>2744.9950902402975</v>
      </c>
      <c r="F44" s="2" t="s">
        <v>56</v>
      </c>
      <c r="G44" s="4" t="str">
        <f t="shared" si="4"/>
        <v>55791.4517</v>
      </c>
      <c r="H44" s="3">
        <f t="shared" si="5"/>
        <v>17656</v>
      </c>
      <c r="I44" s="16" t="s">
        <v>144</v>
      </c>
      <c r="J44" s="17" t="s">
        <v>145</v>
      </c>
      <c r="K44" s="16" t="s">
        <v>146</v>
      </c>
      <c r="L44" s="16" t="s">
        <v>147</v>
      </c>
      <c r="M44" s="17" t="s">
        <v>124</v>
      </c>
      <c r="N44" s="17" t="s">
        <v>125</v>
      </c>
      <c r="O44" s="18" t="s">
        <v>138</v>
      </c>
      <c r="P44" s="19" t="s">
        <v>148</v>
      </c>
    </row>
    <row r="45" spans="1:16">
      <c r="B45" s="2"/>
      <c r="F45" s="2"/>
    </row>
    <row r="46" spans="1:16">
      <c r="B46" s="2"/>
      <c r="F46" s="2"/>
    </row>
    <row r="47" spans="1:16">
      <c r="B47" s="2"/>
      <c r="F47" s="2"/>
    </row>
    <row r="48" spans="1:16">
      <c r="B48" s="2"/>
      <c r="F48" s="2"/>
    </row>
    <row r="49" spans="2:6">
      <c r="B49" s="2"/>
      <c r="F49" s="2"/>
    </row>
    <row r="50" spans="2:6">
      <c r="B50" s="2"/>
      <c r="F50" s="2"/>
    </row>
    <row r="51" spans="2:6">
      <c r="B51" s="2"/>
      <c r="F51" s="2"/>
    </row>
    <row r="52" spans="2:6">
      <c r="B52" s="2"/>
      <c r="F52" s="2"/>
    </row>
    <row r="53" spans="2:6">
      <c r="B53" s="2"/>
      <c r="F53" s="2"/>
    </row>
    <row r="54" spans="2:6">
      <c r="B54" s="2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</sheetData>
  <phoneticPr fontId="8" type="noConversion"/>
  <hyperlinks>
    <hyperlink ref="P11" r:id="rId1" display="http://www.bav-astro.de/sfs/BAVM_link.php?BAVMnr=178"/>
    <hyperlink ref="P12" r:id="rId2" display="http://www.bav-astro.de/sfs/BAVM_link.php?BAVMnr=183"/>
    <hyperlink ref="P13" r:id="rId3" display="http://www.bav-astro.de/sfs/BAVM_link.php?BAVMnr=215"/>
    <hyperlink ref="P14" r:id="rId4" display="http://www.bav-astro.de/sfs/BAVM_link.php?BAVMnr=215"/>
    <hyperlink ref="P44" r:id="rId5" display="http://www.bav-astro.de/sfs/BAVM_link.php?BAVMnr=225"/>
    <hyperlink ref="P15" r:id="rId6" display="http://www.konkoly.hu/cgi-bin/IBVS?6033"/>
    <hyperlink ref="P16" r:id="rId7" display="http://var.astro.cz/oejv/issues/oejv0160.pdf"/>
    <hyperlink ref="P17" r:id="rId8" display="http://var.astro.cz/oejv/issues/oejv0160.pdf"/>
    <hyperlink ref="P18" r:id="rId9" display="http://var.astro.cz/oejv/issues/oejv0160.pdf"/>
    <hyperlink ref="P19" r:id="rId10" display="http://var.astro.cz/oejv/issues/oejv0160.pdf"/>
    <hyperlink ref="P20" r:id="rId11" display="http://www.bav-astro.de/sfs/BAVM_link.php?BAVMnr=234"/>
    <hyperlink ref="P21" r:id="rId12" display="http://var.astro.cz/oejv/issues/oejv0160.pdf"/>
    <hyperlink ref="P22" r:id="rId13" display="http://www.bav-astro.de/sfs/BAVM_link.php?BAVMnr=239"/>
    <hyperlink ref="P23" r:id="rId14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2024-02-19T04:38:39Z</dcterms:modified>
</cp:coreProperties>
</file>