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2CF6592-E88B-4777-AA32-02AC9E32B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G11" i="1"/>
  <c r="F11" i="1"/>
  <c r="B2" i="1"/>
  <c r="F14" i="1"/>
  <c r="F15" i="1" s="1"/>
  <c r="E23" i="1" l="1"/>
  <c r="F23" i="1" s="1"/>
  <c r="G23" i="1" s="1"/>
  <c r="C17" i="1"/>
  <c r="Q23" i="1"/>
  <c r="C12" i="1"/>
  <c r="C11" i="1"/>
  <c r="O22" i="1" l="1"/>
  <c r="O21" i="1"/>
  <c r="O26" i="1"/>
  <c r="O24" i="1"/>
  <c r="O25" i="1"/>
  <c r="C16" i="1"/>
  <c r="D18" i="1" s="1"/>
  <c r="C15" i="1"/>
  <c r="O23" i="1"/>
  <c r="K23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<sst xmlns="http://schemas.openxmlformats.org/spreadsheetml/2006/main" count="62" uniqueCount="53">
  <si>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</si>
  <si>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</si>
  <si>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</si>
  <si>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</si>
  <si>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</si>
  <si>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</si>
  <si>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</si>
  <si>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</si>
  <si>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</si>
  <si>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</si>
  <si>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</si>
  <si>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</si>
  <si>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</si>
  <si>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</si>
  <si>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</si>
  <si>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</si>
  <si>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</si>
  <si>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</si>
  <si>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</si>
  <si>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</si>
  <si>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</si>
  <si>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</si>
  <si>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</si>
  <si>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</si>
  <si>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</si>
  <si>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</si>
  <si>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</si>
  <si>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</si>
  <si>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</si>
  <si>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</si>
  <si>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</si>
  <si>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</si>
  <si>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</si>
  <si>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</si>
  <si>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</si>
  <si>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</si>
  <si>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</si>
  <si>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</si>
  <si>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</si>
  <si>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</si>
  <si>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</si>
  <si>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</si>
  <si>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</si>
  <si>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</si>
  <si>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</si>
  <si>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UCAC3 239-158108 Lyr</t>
  </si>
  <si>
    <t>JBAV, 76</t>
  </si>
  <si>
    <t>II</t>
  </si>
  <si>
    <t>I</t>
  </si>
  <si>
    <t>Artificial</t>
  </si>
  <si>
    <t>Velden</t>
  </si>
  <si>
    <t xml:space="preserve">Mag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</si>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</sst>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167" fontId="5" fillId="0" borderId="0" xfId="0" applyNumberFormat="1" applyFont="1" applyAlignment="1">
      <alignment horizontal="left" vertical="center"/>
    </xf>
    <xf numFmtId="167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22" fontId="14" fillId="0" borderId="9" xfId="0" applyNumberFormat="1" applyFont="1" applyBorder="1" applyAlignment="1">
      <alignment vertical="center"/>
    </xf>
    <xf numFmtId="22" fontId="14" fillId="0" borderId="10" xfId="0" applyNumberFormat="1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UCAC3 239-158108 Lyr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282219089426048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0.14910000000236323</c:v>
                </c:pt>
                <c:pt idx="1">
                  <c:v>-9.3099999998230487E-2</c:v>
                </c:pt>
                <c:pt idx="2">
                  <c:v>0</c:v>
                </c:pt>
                <c:pt idx="3">
                  <c:v>0</c:v>
                </c:pt>
                <c:pt idx="4">
                  <c:v>-0.10929999999643769</c:v>
                </c:pt>
                <c:pt idx="5">
                  <c:v>-0.12249999999767169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0.13087657091755953</c:v>
                </c:pt>
                <c:pt idx="1">
                  <c:v>-8.7645421886000802E-3</c:v>
                </c:pt>
                <c:pt idx="2">
                  <c:v>-5.3942549370004665E-2</c:v>
                </c:pt>
                <c:pt idx="3">
                  <c:v>-5.3942549370004665E-2</c:v>
                </c:pt>
                <c:pt idx="4">
                  <c:v>-6.6263824055842274E-2</c:v>
                </c:pt>
                <c:pt idx="5">
                  <c:v>-0.12376310592308448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-90</c:v>
                      </c:pt>
                      <c:pt idx="1">
                        <c:v>-22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6</c:v>
                      </c:pt>
                      <c:pt idx="5">
                        <c:v>34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UCAC3 239-158108 Lyr</a:t>
            </a:r>
            <a:r>
              <a:rPr lang="en-AU" sz="1200" b="1" i="0" u="none" strike="noStrike" baseline="0"/>
              <a:t>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6781542932133485"/>
          <c:y val="4.4157095042018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0.14910000000236323</c:v>
                </c:pt>
                <c:pt idx="1">
                  <c:v>-9.3099999998230487E-2</c:v>
                </c:pt>
                <c:pt idx="2">
                  <c:v>0</c:v>
                </c:pt>
                <c:pt idx="3">
                  <c:v>0</c:v>
                </c:pt>
                <c:pt idx="4">
                  <c:v>-0.10929999999643769</c:v>
                </c:pt>
                <c:pt idx="5">
                  <c:v>-0.12249999999767169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4.8999999999999998E-3</c:v>
                  </c:pt>
                  <c:pt idx="4">
                    <c:v>3.5000000000000001E-3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0.13087657091755953</c:v>
                </c:pt>
                <c:pt idx="1">
                  <c:v>-8.7645421886000802E-3</c:v>
                </c:pt>
                <c:pt idx="2">
                  <c:v>-5.3942549370004665E-2</c:v>
                </c:pt>
                <c:pt idx="3">
                  <c:v>-5.3942549370004665E-2</c:v>
                </c:pt>
                <c:pt idx="4">
                  <c:v>-6.6263824055842274E-2</c:v>
                </c:pt>
                <c:pt idx="5">
                  <c:v>-0.12376310592308448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-90</c:v>
                </c:pt>
                <c:pt idx="1">
                  <c:v>-22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28" sqref="F28:F29"/>
    </sheetView>
  </sheetViews>
  <sheetFormatPr defaultColWidth="10.28515625" defaultRowHeight="12.95" customHeight="1" x14ac:dyDescent="0.2"/>
  <cols>
    <col min="1" max="1" width="16.1406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3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  <c r="D2" s="29"/>
      <c r="E2" s="22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56590.407099999997</v>
      </c>
      <c r="D7" s="13" t="s">
        <v>50</v>
      </c>
    </row>
    <row r="8" spans="1:15" ht="12.95" customHeight="1" x14ac:dyDescent="0.2">
      <c r="A8" s="21" t="s">
        <v>3</v>
      </c>
      <c r="C8" s="29">
        <v>1</v>
      </c>
      <c r="D8" s="13" t="s">
        <v>49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-5.3942549370004665E-2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-2.0535457809729356E-3</v>
      </c>
      <c r="D12" s="22"/>
      <c r="E12" s="38" t="s">
        <v>51</v>
      </c>
      <c r="F12" s="39"/>
    </row>
    <row r="13" spans="1:15" ht="12.95" customHeight="1" x14ac:dyDescent="0.2">
      <c r="A13" s="21" t="s">
        <v>18</v>
      </c>
      <c r="C13" s="22" t="s">
        <v>13</v>
      </c>
      <c r="E13" s="40" t="s">
        <v>32</v>
      </c>
      <c r="F13" s="41">
        <v>1</v>
      </c>
    </row>
    <row r="14" spans="1:15" ht="12.95" customHeight="1" x14ac:dyDescent="0.2">
      <c r="E14" s="40" t="s">
        <v>30</v>
      </c>
      <c r="F14" s="42">
        <f ca="1">NOW()+15018.5+$C$5/24</f>
        <v>60547.753698726847</v>
      </c>
    </row>
    <row r="15" spans="1:15" ht="12.95" customHeight="1" x14ac:dyDescent="0.2">
      <c r="A15" s="18" t="s">
        <v>17</v>
      </c>
      <c r="C15" s="19">
        <f ca="1">(C7+C11)+(C8+C12)*INT(MAX(F21:F3533))</f>
        <v>56624.283336894077</v>
      </c>
      <c r="E15" s="40" t="s">
        <v>33</v>
      </c>
      <c r="F15" s="43">
        <f ca="1">ROUND(2*(F14-$C$7)/$C$8,0)/2+F13</f>
        <v>3958.5</v>
      </c>
    </row>
    <row r="16" spans="1:15" ht="12.95" customHeight="1" x14ac:dyDescent="0.2">
      <c r="A16" s="18" t="s">
        <v>4</v>
      </c>
      <c r="C16" s="19">
        <f ca="1">+C8+C12</f>
        <v>0.99794645421902706</v>
      </c>
      <c r="E16" s="40" t="s">
        <v>34</v>
      </c>
      <c r="F16" s="43">
        <f ca="1">ROUND(2*(F14-$C$15)/$C$16,0)/2+F13</f>
        <v>3932.5</v>
      </c>
    </row>
    <row r="17" spans="1:21" ht="12.95" customHeight="1" thickBot="1" x14ac:dyDescent="0.25">
      <c r="A17" s="17" t="s">
        <v>27</v>
      </c>
      <c r="C17" s="21">
        <f>COUNT(C21:C2191)</f>
        <v>6</v>
      </c>
      <c r="E17" s="40" t="s">
        <v>43</v>
      </c>
      <c r="F17" s="44">
        <f ca="1">+$C$15+$C$16*$F$16-15018.5-$C$5/24</f>
        <v>45530.603601443734</v>
      </c>
    </row>
    <row r="18" spans="1:21" ht="12.95" customHeight="1" thickTop="1" thickBot="1" x14ac:dyDescent="0.25">
      <c r="A18" s="18" t="s">
        <v>5</v>
      </c>
      <c r="C18" s="25">
        <f ca="1">+C15</f>
        <v>56624.283336894077</v>
      </c>
      <c r="D18" s="26">
        <f ca="1">+C16</f>
        <v>0.99794645421902706</v>
      </c>
      <c r="E18" s="46" t="s">
        <v>44</v>
      </c>
      <c r="F18" s="45">
        <f ca="1">+($C$15+$C$16*$F$16)-($C$16/2)-15018.5-$C$5/24</f>
        <v>45530.104628216628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47" t="s">
        <v>52</v>
      </c>
      <c r="B21" s="48" t="s">
        <v>48</v>
      </c>
      <c r="C21" s="47">
        <v>56500.556199999999</v>
      </c>
      <c r="D21" s="47">
        <v>6.3E-3</v>
      </c>
      <c r="E21" s="21">
        <f>+(C21-C$7)/C$8</f>
        <v>-89.850899999997637</v>
      </c>
      <c r="F21" s="21">
        <f>ROUND(2*E21,0)/2</f>
        <v>-90</v>
      </c>
      <c r="G21" s="21">
        <f>+C21-(C$7+F21*C$8)</f>
        <v>0.14910000000236323</v>
      </c>
      <c r="K21" s="21">
        <f>+G21</f>
        <v>0.14910000000236323</v>
      </c>
      <c r="O21" s="21">
        <f ca="1">+C$11+C$12*$F21</f>
        <v>0.13087657091755953</v>
      </c>
      <c r="Q21" s="27">
        <f>+C21-15018.5</f>
        <v>41482.056199999999</v>
      </c>
    </row>
    <row r="22" spans="1:21" ht="12.95" customHeight="1" x14ac:dyDescent="0.2">
      <c r="A22" s="47" t="s">
        <v>52</v>
      </c>
      <c r="B22" s="48" t="s">
        <v>48</v>
      </c>
      <c r="C22" s="47">
        <v>56568.313999999998</v>
      </c>
      <c r="D22" s="47">
        <v>3.5000000000000001E-3</v>
      </c>
      <c r="E22" s="21">
        <f>+(C22-C$7)/C$8</f>
        <v>-22.09309999999823</v>
      </c>
      <c r="F22" s="21">
        <f>ROUND(2*E22,0)/2</f>
        <v>-22</v>
      </c>
      <c r="G22" s="21">
        <f>+C22-(C$7+F22*C$8)</f>
        <v>-9.3099999998230487E-2</v>
      </c>
      <c r="K22" s="21">
        <f>+G22</f>
        <v>-9.3099999998230487E-2</v>
      </c>
      <c r="O22" s="21">
        <f ca="1">+C$11+C$12*$F22</f>
        <v>-8.7645421886000802E-3</v>
      </c>
      <c r="Q22" s="27">
        <f>+C22-15018.5</f>
        <v>41549.813999999998</v>
      </c>
    </row>
    <row r="23" spans="1:21" ht="12.95" customHeight="1" x14ac:dyDescent="0.2">
      <c r="A23" s="23" t="s">
        <v>50</v>
      </c>
      <c r="B23" s="22"/>
      <c r="C23" s="23">
        <v>56590.407099999997</v>
      </c>
      <c r="D23" s="35" t="s">
        <v>13</v>
      </c>
      <c r="E23" s="21">
        <f>+(C23-C$7)/C$8</f>
        <v>0</v>
      </c>
      <c r="F23" s="21">
        <f>ROUND(2*E23,0)/2</f>
        <v>0</v>
      </c>
      <c r="G23" s="21">
        <f>+C23-(C$7+F23*C$8)</f>
        <v>0</v>
      </c>
      <c r="K23" s="21">
        <f>+G23</f>
        <v>0</v>
      </c>
      <c r="O23" s="21">
        <f ca="1">+C$11+C$12*$F23</f>
        <v>-5.3942549370004665E-2</v>
      </c>
      <c r="Q23" s="27">
        <f>+C23-15018.5</f>
        <v>41571.907099999997</v>
      </c>
    </row>
    <row r="24" spans="1:21" ht="12.95" customHeight="1" x14ac:dyDescent="0.2">
      <c r="A24" s="37" t="s">
        <v>46</v>
      </c>
      <c r="B24" s="31" t="s">
        <v>47</v>
      </c>
      <c r="C24" s="34">
        <v>56590.407099999997</v>
      </c>
      <c r="D24" s="36">
        <v>4.8999999999999998E-3</v>
      </c>
      <c r="E24" s="21">
        <f>+(C24-C$7)/C$8</f>
        <v>0</v>
      </c>
      <c r="F24" s="21">
        <f>ROUND(2*E24,0)/2</f>
        <v>0</v>
      </c>
      <c r="G24" s="21">
        <f>+C24-(C$7+F24*C$8)</f>
        <v>0</v>
      </c>
      <c r="K24" s="21">
        <f>+G24</f>
        <v>0</v>
      </c>
      <c r="O24" s="21">
        <f ca="1">+C$11+C$12*$F24</f>
        <v>-5.3942549370004665E-2</v>
      </c>
      <c r="Q24" s="27">
        <f>+C24-15018.5</f>
        <v>41571.907099999997</v>
      </c>
    </row>
    <row r="25" spans="1:21" ht="12.95" customHeight="1" x14ac:dyDescent="0.2">
      <c r="A25" s="37" t="s">
        <v>46</v>
      </c>
      <c r="B25" s="31" t="s">
        <v>47</v>
      </c>
      <c r="C25" s="34">
        <v>56596.2978</v>
      </c>
      <c r="D25" s="36">
        <v>3.5000000000000001E-3</v>
      </c>
      <c r="E25" s="21">
        <f>+(C25-C$7)/C$8</f>
        <v>5.8907000000035623</v>
      </c>
      <c r="F25" s="21">
        <f>ROUND(2*E25,0)/2</f>
        <v>6</v>
      </c>
      <c r="G25" s="21">
        <f>+C25-(C$7+F25*C$8)</f>
        <v>-0.10929999999643769</v>
      </c>
      <c r="K25" s="21">
        <f>+G25</f>
        <v>-0.10929999999643769</v>
      </c>
      <c r="O25" s="21">
        <f ca="1">+C$11+C$12*$F25</f>
        <v>-6.6263824055842274E-2</v>
      </c>
      <c r="Q25" s="27">
        <f>+C25-15018.5</f>
        <v>41577.7978</v>
      </c>
    </row>
    <row r="26" spans="1:21" ht="12.95" customHeight="1" x14ac:dyDescent="0.2">
      <c r="A26" s="37" t="s">
        <v>46</v>
      </c>
      <c r="B26" s="31" t="s">
        <v>48</v>
      </c>
      <c r="C26" s="34">
        <v>56624.284599999999</v>
      </c>
      <c r="D26" s="36">
        <v>4.1999999999999997E-3</v>
      </c>
      <c r="E26" s="21">
        <f>+(C26-C$7)/C$8</f>
        <v>33.877500000002328</v>
      </c>
      <c r="F26" s="21">
        <f>ROUND(2*E26,0)/2</f>
        <v>34</v>
      </c>
      <c r="G26" s="21">
        <f>+C26-(C$7+F26*C$8)</f>
        <v>-0.12249999999767169</v>
      </c>
      <c r="K26" s="21">
        <f>+G26</f>
        <v>-0.12249999999767169</v>
      </c>
      <c r="O26" s="21">
        <f ca="1">+C$11+C$12*$F26</f>
        <v>-0.12376310592308448</v>
      </c>
      <c r="Q26" s="27">
        <f>+C26-15018.5</f>
        <v>41605.784599999999</v>
      </c>
    </row>
    <row r="27" spans="1:21" ht="12.95" customHeight="1" x14ac:dyDescent="0.2">
      <c r="A27" s="37"/>
      <c r="B27" s="31"/>
      <c r="C27" s="32"/>
      <c r="D27" s="36"/>
      <c r="Q27" s="27"/>
    </row>
    <row r="28" spans="1:21" ht="12.95" customHeight="1" x14ac:dyDescent="0.2">
      <c r="A28" s="37"/>
      <c r="B28" s="31"/>
      <c r="C28" s="32"/>
      <c r="D28" s="36"/>
      <c r="Q28" s="27"/>
    </row>
    <row r="29" spans="1:21" ht="12.95" customHeight="1" x14ac:dyDescent="0.2">
      <c r="A29" s="37"/>
      <c r="B29" s="31"/>
      <c r="C29" s="32"/>
      <c r="D29" s="36"/>
      <c r="Q29" s="27"/>
    </row>
    <row r="30" spans="1:21" ht="12.95" customHeight="1" x14ac:dyDescent="0.2">
      <c r="A30" s="37"/>
      <c r="B30" s="31"/>
      <c r="C30" s="32"/>
      <c r="D30" s="36"/>
      <c r="Q30" s="27"/>
    </row>
    <row r="31" spans="1:21" ht="12.95" customHeight="1" x14ac:dyDescent="0.2">
      <c r="A31" s="23"/>
      <c r="B31" s="22"/>
      <c r="C31" s="23"/>
      <c r="D31" s="23"/>
      <c r="Q31" s="27"/>
    </row>
    <row r="32" spans="1:21" ht="12.95" customHeight="1" x14ac:dyDescent="0.2">
      <c r="A32" s="23"/>
      <c r="B32" s="22"/>
      <c r="C32" s="23"/>
      <c r="D32" s="23"/>
      <c r="Q32" s="27"/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sortState xmlns:xlrd2="http://schemas.microsoft.com/office/spreadsheetml/2017/richdata2" ref="A21:W31">
    <sortCondition ref="C21:C31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2024-08-25T06:05:19Z</dcterms:modified>
</cp:coreProperties>
</file>