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DDF3C79-14F0-4C94-BAB3-83AFD0A351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4" i="1"/>
  <c r="E15" i="1"/>
  <c r="C17" i="1"/>
  <c r="Q23" i="1"/>
  <c r="Q22" i="1"/>
  <c r="C21" i="1"/>
  <c r="C7" i="1"/>
  <c r="E23" i="1"/>
  <c r="F23" i="1"/>
  <c r="G23" i="1"/>
  <c r="I23" i="1"/>
  <c r="C8" i="1"/>
  <c r="E22" i="1"/>
  <c r="F22" i="1"/>
  <c r="E21" i="1"/>
  <c r="F21" i="1"/>
  <c r="Q21" i="1"/>
  <c r="E24" i="1"/>
  <c r="F24" i="1"/>
  <c r="G24" i="1"/>
  <c r="J24" i="1"/>
  <c r="G22" i="1"/>
  <c r="I22" i="1"/>
  <c r="C12" i="1"/>
  <c r="C16" i="1" l="1"/>
  <c r="D18" i="1" s="1"/>
  <c r="C11" i="1"/>
  <c r="C15" i="1" l="1"/>
  <c r="O22" i="1"/>
  <c r="O21" i="1"/>
  <c r="O23" i="1"/>
  <c r="O24" i="1"/>
  <c r="C18" i="1" l="1"/>
  <c r="E16" i="1"/>
  <c r="E17" i="1" s="1"/>
</calcChain>
</file>

<file path=xl/sharedStrings.xml><?xml version="1.0" encoding="utf-8"?>
<sst xmlns="http://schemas.openxmlformats.org/spreadsheetml/2006/main" count="50" uniqueCount="45">
  <si>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</si>
  <si>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</si>
  <si>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</si>
  <si>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</si>
  <si>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</si>
  <si>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</si>
  <si>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</si>
  <si>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</si>
  <si>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</si>
  <si>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</si>
  <si>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</si>
  <si>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</si>
  <si>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</si>
  <si>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</si>
  <si>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</si>
  <si>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</si>
  <si>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</si>
  <si>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</si>
  <si>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</si>
  <si>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</si>
  <si>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</si>
  <si>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</si>
  <si>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</si>
  <si>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</si>
  <si>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</si>
  <si>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</si>
  <si>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</si>
  <si>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</si>
  <si>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</si>
  <si>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</si>
  <si>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EA/SD</t>
  </si>
  <si>
    <t>IBVS 5583</t>
  </si>
  <si>
    <t>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</si>
  <si>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</si>
  <si>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</si>
  <si>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</si>
  <si>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</si>
  <si>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</si>
  <si>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</si>
  <si>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</si>
  <si>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</si>
  <si>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Start of linear fit &gt;&gt;&gt;&gt;&gt;&gt;&gt;&gt;&gt;&gt;&gt;&gt;&gt;&gt;&gt;&gt;&gt;&gt;&gt;&gt;&gt;</t>
  </si>
  <si>
    <t>OEJV 0074</t>
  </si>
  <si>
    <t>CCD</t>
  </si>
  <si>
    <t>V0336 Lyr /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</si>
</sst>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4" fillId="0" borderId="0" xfId="0" applyFont="1" applyFill="1">
      <alignment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Alignment="1"/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V0336 Lyr - O-C Diagr.</a:t>
            </a:r>
          </a:p>
        </c:rich>
      </c:tx>
      <c:layout>
        <c:manualLayout>
          <c:xMode val="edge"/>
          <c:yMode val="edge"/>
          <c:x val="0.3683363650626062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421712046357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7051</c:v>
                </c:pt>
                <c:pt idx="2">
                  <c:v>7874</c:v>
                </c:pt>
                <c:pt idx="3">
                  <c:v>6872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83-4410-B4D0-6765BA4D38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7051</c:v>
                </c:pt>
                <c:pt idx="2">
                  <c:v>7874</c:v>
                </c:pt>
                <c:pt idx="3">
                  <c:v>6872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2.8969999999389984E-2</c:v>
                </c:pt>
                <c:pt idx="2">
                  <c:v>-5.2199999990989454E-3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83-4410-B4D0-6765BA4D38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7051</c:v>
                </c:pt>
                <c:pt idx="2">
                  <c:v>7874</c:v>
                </c:pt>
                <c:pt idx="3">
                  <c:v>6872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-7.259999998495914E-3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83-4410-B4D0-6765BA4D38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7051</c:v>
                </c:pt>
                <c:pt idx="2">
                  <c:v>7874</c:v>
                </c:pt>
                <c:pt idx="3">
                  <c:v>6872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83-4410-B4D0-6765BA4D38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7051</c:v>
                </c:pt>
                <c:pt idx="2">
                  <c:v>7874</c:v>
                </c:pt>
                <c:pt idx="3">
                  <c:v>6872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83-4410-B4D0-6765BA4D38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7051</c:v>
                </c:pt>
                <c:pt idx="2">
                  <c:v>7874</c:v>
                </c:pt>
                <c:pt idx="3">
                  <c:v>6872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83-4410-B4D0-6765BA4D38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1.1999999999999999E-3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7051</c:v>
                </c:pt>
                <c:pt idx="2">
                  <c:v>7874</c:v>
                </c:pt>
                <c:pt idx="3">
                  <c:v>6872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83-4410-B4D0-6765BA4D38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7051</c:v>
                </c:pt>
                <c:pt idx="2">
                  <c:v>7874</c:v>
                </c:pt>
                <c:pt idx="3">
                  <c:v>6872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8.8650332793149239E-2</c:v>
                </c:pt>
                <c:pt idx="1">
                  <c:v>7.9534708598176657E-3</c:v>
                </c:pt>
                <c:pt idx="2">
                  <c:v>-1.4655501827482015E-3</c:v>
                </c:pt>
                <c:pt idx="3">
                  <c:v>1.0002079324725674E-2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83-4410-B4D0-6765BA4D3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303424"/>
        <c:axId val="1"/>
      </c:scatterChart>
      <c:valAx>
        <c:axId val="422303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303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9063810480879"/>
          <c:y val="0.92024539877300615"/>
          <c:w val="0.746365613829773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19050</xdr:rowOff>
    </xdr:from>
    <xdr:to>
      <xdr:col>15</xdr:col>
      <xdr:colOff>228600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0FE1FF-ECC9-1172-A142-49F6B40B4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44</v>
      </c>
    </row>
    <row r="2" spans="1:7" ht="12.95" customHeight="1" x14ac:dyDescent="0.2">
      <c r="A2" t="s">
        <v>24</v>
      </c>
      <c r="B2" t="s">
        <v>30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">
        <v>38932.457999999999</v>
      </c>
      <c r="D4" s="3">
        <v>1.90513</v>
      </c>
    </row>
    <row r="5" spans="1:7" ht="12.95" customHeight="1" thickTop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>
        <f>+C4</f>
        <v>38932.457999999999</v>
      </c>
    </row>
    <row r="8" spans="1:7" ht="12.95" customHeight="1" x14ac:dyDescent="0.2">
      <c r="A8" t="s">
        <v>3</v>
      </c>
      <c r="C8">
        <f>+D4</f>
        <v>1.90513</v>
      </c>
    </row>
    <row r="9" spans="1:7" ht="12.95" customHeight="1" x14ac:dyDescent="0.2">
      <c r="A9" s="13" t="s">
        <v>34</v>
      </c>
      <c r="B9" s="10"/>
      <c r="C9" s="14">
        <v>-9.5</v>
      </c>
      <c r="D9" s="10" t="s">
        <v>35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16</v>
      </c>
      <c r="B11" s="10"/>
      <c r="C11" s="28">
        <f ca="1">INTERCEPT(INDIRECT($G$11):G992,INDIRECT($F$11):F992)</f>
        <v>8.8650332793149239E-2</v>
      </c>
      <c r="D11" s="15"/>
      <c r="E11" s="10"/>
      <c r="F11" s="29" t="str">
        <f>"F"&amp;E19</f>
        <v>F22</v>
      </c>
      <c r="G11" s="30" t="str">
        <f>"G"&amp;E19</f>
        <v>G22</v>
      </c>
    </row>
    <row r="12" spans="1:7" ht="12.95" customHeight="1" x14ac:dyDescent="0.2">
      <c r="A12" s="10" t="s">
        <v>17</v>
      </c>
      <c r="B12" s="10"/>
      <c r="C12" s="28">
        <f ca="1">SLOPE(INDIRECT($G$11):G992,INDIRECT($F$11):F992)</f>
        <v>-1.1444740027419029E-5</v>
      </c>
      <c r="D12" s="15"/>
      <c r="E12" s="10"/>
    </row>
    <row r="13" spans="1:7" ht="12.95" customHeight="1" x14ac:dyDescent="0.2">
      <c r="A13" s="10" t="s">
        <v>19</v>
      </c>
      <c r="B13" s="10"/>
      <c r="C13" s="15" t="s">
        <v>14</v>
      </c>
      <c r="D13" s="15"/>
      <c r="E13" s="10"/>
    </row>
    <row r="14" spans="1:7" ht="12.95" customHeight="1" x14ac:dyDescent="0.2">
      <c r="A14" s="10"/>
      <c r="B14" s="10"/>
      <c r="C14" s="10"/>
      <c r="D14" s="10"/>
      <c r="E14" s="10"/>
    </row>
    <row r="15" spans="1:7" ht="12.95" customHeight="1" x14ac:dyDescent="0.2">
      <c r="A15" s="16" t="s">
        <v>18</v>
      </c>
      <c r="B15" s="10"/>
      <c r="C15" s="17">
        <f ca="1">(C7+C11)+(C8+C12)*INT(MAX(F21:F3533))</f>
        <v>53933.45015444982</v>
      </c>
      <c r="D15" s="18" t="s">
        <v>36</v>
      </c>
      <c r="E15" s="19">
        <f ca="1">TODAY()+15018.5-B9/24</f>
        <v>60359.5</v>
      </c>
    </row>
    <row r="16" spans="1:7" ht="12.95" customHeight="1" x14ac:dyDescent="0.2">
      <c r="A16" s="20" t="s">
        <v>4</v>
      </c>
      <c r="B16" s="10"/>
      <c r="C16" s="21">
        <f ca="1">+C8+C12</f>
        <v>1.9051185552599725</v>
      </c>
      <c r="D16" s="18" t="s">
        <v>37</v>
      </c>
      <c r="E16" s="19">
        <f ca="1">ROUND(2*(E15-C15)/C16,0)/2+1</f>
        <v>3374</v>
      </c>
    </row>
    <row r="17" spans="1:17" ht="12.95" customHeight="1" thickBot="1" x14ac:dyDescent="0.25">
      <c r="A17" s="18" t="s">
        <v>33</v>
      </c>
      <c r="B17" s="10"/>
      <c r="C17" s="10">
        <f>COUNT(C21:C2191)</f>
        <v>4</v>
      </c>
      <c r="D17" s="18" t="s">
        <v>38</v>
      </c>
      <c r="E17" s="22">
        <f ca="1">+C15+C16*E16-15018.5-C9/24</f>
        <v>45343.215993230304</v>
      </c>
    </row>
    <row r="18" spans="1:17" ht="12.95" customHeight="1" x14ac:dyDescent="0.2">
      <c r="A18" s="20" t="s">
        <v>5</v>
      </c>
      <c r="B18" s="10"/>
      <c r="C18" s="23">
        <f ca="1">+C15</f>
        <v>53933.45015444982</v>
      </c>
      <c r="D18" s="24">
        <f ca="1">+C16</f>
        <v>1.9051185552599725</v>
      </c>
      <c r="E18" s="25" t="s">
        <v>39</v>
      </c>
    </row>
    <row r="19" spans="1:17" ht="12.95" customHeight="1" thickTop="1" x14ac:dyDescent="0.2">
      <c r="A19" s="31" t="s">
        <v>41</v>
      </c>
      <c r="E19" s="32">
        <v>22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ht="12.95" customHeight="1" x14ac:dyDescent="0.2">
      <c r="A21" t="s">
        <v>12</v>
      </c>
      <c r="C21" s="12">
        <f>+C4</f>
        <v>38932.457999999999</v>
      </c>
      <c r="D21" s="12" t="s">
        <v>14</v>
      </c>
      <c r="E21">
        <f>+(C21-C$7)/C$8</f>
        <v>0</v>
      </c>
      <c r="F21">
        <f>ROUND(2*E21,0)/2</f>
        <v>0</v>
      </c>
      <c r="G21">
        <v>0</v>
      </c>
      <c r="H21" s="36">
        <v>0</v>
      </c>
      <c r="O21">
        <f ca="1">+C$11+C$12*$F21</f>
        <v>8.8650332793149239E-2</v>
      </c>
      <c r="Q21" s="1">
        <f>+C21-15018.5</f>
        <v>23913.957999999999</v>
      </c>
    </row>
    <row r="22" spans="1:17" ht="12.95" customHeight="1" x14ac:dyDescent="0.2">
      <c r="A22" s="9" t="s">
        <v>31</v>
      </c>
      <c r="B22" s="8" t="s">
        <v>32</v>
      </c>
      <c r="C22" s="11">
        <v>52365.558599999997</v>
      </c>
      <c r="D22" s="11">
        <v>3.3999999999999998E-3</v>
      </c>
      <c r="E22">
        <f>+(C22-C$7)/C$8</f>
        <v>7051.0152063113792</v>
      </c>
      <c r="F22">
        <f>ROUND(2*E22,0)/2</f>
        <v>7051</v>
      </c>
      <c r="G22">
        <f>+C22-(C$7+F22*C$8)</f>
        <v>2.8969999999389984E-2</v>
      </c>
      <c r="I22">
        <f>+G22</f>
        <v>2.8969999999389984E-2</v>
      </c>
      <c r="O22">
        <f ca="1">+C$11+C$12*$F22</f>
        <v>7.9534708598176657E-3</v>
      </c>
      <c r="Q22" s="1">
        <f>+C22-15018.5</f>
        <v>37347.058599999997</v>
      </c>
    </row>
    <row r="23" spans="1:17" ht="12.95" customHeight="1" x14ac:dyDescent="0.2">
      <c r="A23" s="26" t="s">
        <v>40</v>
      </c>
      <c r="B23" s="15" t="s">
        <v>32</v>
      </c>
      <c r="C23" s="27">
        <v>53933.446400000001</v>
      </c>
      <c r="D23" s="12">
        <v>1.1999999999999999E-3</v>
      </c>
      <c r="E23">
        <f>+(C23-C$7)/C$8</f>
        <v>7873.9972600295005</v>
      </c>
      <c r="F23">
        <f>ROUND(2*E23,0)/2</f>
        <v>7874</v>
      </c>
      <c r="G23">
        <f>+C23-(C$7+F23*C$8)</f>
        <v>-5.2199999990989454E-3</v>
      </c>
      <c r="I23">
        <f>+G23</f>
        <v>-5.2199999990989454E-3</v>
      </c>
      <c r="O23">
        <f ca="1">+C$11+C$12*$F23</f>
        <v>-1.4655501827482015E-3</v>
      </c>
      <c r="Q23" s="1">
        <f>+C23-15018.5</f>
        <v>38914.946400000001</v>
      </c>
    </row>
    <row r="24" spans="1:17" ht="12.95" customHeight="1" x14ac:dyDescent="0.2">
      <c r="A24" s="33" t="s">
        <v>42</v>
      </c>
      <c r="B24" s="34" t="s">
        <v>32</v>
      </c>
      <c r="C24" s="35">
        <v>52024.504099999998</v>
      </c>
      <c r="D24" s="35" t="s">
        <v>43</v>
      </c>
      <c r="E24">
        <f>+(C24-C$7)/C$8</f>
        <v>6871.9961892364299</v>
      </c>
      <c r="F24">
        <f>ROUND(2*E24,0)/2</f>
        <v>6872</v>
      </c>
      <c r="G24">
        <f>+C24-(C$7+F24*C$8)</f>
        <v>-7.259999998495914E-3</v>
      </c>
      <c r="J24">
        <f>+G24</f>
        <v>-7.259999998495914E-3</v>
      </c>
      <c r="O24">
        <f ca="1">+C$11+C$12*$F24</f>
        <v>1.0002079324725674E-2</v>
      </c>
      <c r="Q24" s="1">
        <f>+C24-15018.5</f>
        <v>37006.004099999998</v>
      </c>
    </row>
    <row r="25" spans="1:17" ht="12.95" customHeight="1" x14ac:dyDescent="0.2">
      <c r="C25" s="12"/>
      <c r="D25" s="12"/>
      <c r="Q25" s="1"/>
    </row>
    <row r="26" spans="1:17" ht="12.95" customHeight="1" x14ac:dyDescent="0.2">
      <c r="C26" s="12"/>
      <c r="D26" s="12"/>
      <c r="Q26" s="1"/>
    </row>
    <row r="27" spans="1:17" ht="12.95" customHeight="1" x14ac:dyDescent="0.2">
      <c r="C27" s="12"/>
      <c r="D27" s="12"/>
      <c r="Q27" s="1"/>
    </row>
    <row r="28" spans="1:17" ht="12.95" customHeight="1" x14ac:dyDescent="0.2">
      <c r="C28" s="12"/>
      <c r="D28" s="12"/>
      <c r="Q28" s="1"/>
    </row>
    <row r="29" spans="1:17" ht="12.95" customHeight="1" x14ac:dyDescent="0.2">
      <c r="C29" s="12"/>
      <c r="D29" s="12"/>
      <c r="Q29" s="1"/>
    </row>
    <row r="30" spans="1:17" ht="12.95" customHeight="1" x14ac:dyDescent="0.2">
      <c r="C30" s="12"/>
      <c r="D30" s="12"/>
      <c r="Q30" s="1"/>
    </row>
    <row r="31" spans="1:17" ht="12.95" customHeight="1" x14ac:dyDescent="0.2">
      <c r="C31" s="12"/>
      <c r="D31" s="12"/>
      <c r="Q31" s="1"/>
    </row>
    <row r="32" spans="1:17" ht="12.95" customHeight="1" x14ac:dyDescent="0.2">
      <c r="C32" s="12"/>
      <c r="D32" s="12"/>
      <c r="Q32" s="1"/>
    </row>
    <row r="33" spans="3:17" ht="12.95" customHeight="1" x14ac:dyDescent="0.2">
      <c r="C33" s="12"/>
      <c r="D33" s="12"/>
      <c r="Q33" s="1"/>
    </row>
    <row r="34" spans="3:17" ht="12.95" customHeight="1" x14ac:dyDescent="0.2">
      <c r="C34" s="12"/>
      <c r="D34" s="12"/>
    </row>
    <row r="35" spans="3:17" ht="12.95" customHeight="1" x14ac:dyDescent="0.2">
      <c r="C35" s="12"/>
      <c r="D35" s="12"/>
    </row>
    <row r="36" spans="3:17" ht="12.95" customHeight="1" x14ac:dyDescent="0.2">
      <c r="C36" s="12"/>
      <c r="D36" s="12"/>
    </row>
    <row r="37" spans="3:17" ht="12.95" customHeight="1" x14ac:dyDescent="0.2">
      <c r="C37" s="12"/>
      <c r="D37" s="12"/>
    </row>
    <row r="38" spans="3:17" ht="12.95" customHeight="1" x14ac:dyDescent="0.2">
      <c r="C38" s="12"/>
      <c r="D38" s="12"/>
    </row>
    <row r="39" spans="3:17" ht="12.95" customHeight="1" x14ac:dyDescent="0.2">
      <c r="C39" s="12"/>
      <c r="D39" s="12"/>
    </row>
    <row r="40" spans="3:17" ht="12.95" customHeight="1" x14ac:dyDescent="0.2">
      <c r="C40" s="12"/>
      <c r="D40" s="12"/>
    </row>
    <row r="41" spans="3:17" ht="12.95" customHeight="1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2024-02-19T04:54:58Z</dcterms:modified>
</cp:coreProperties>
</file>