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46438CC-9314-43A8-AA1A-60746712435A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4" r:id="rId2"/>
    <sheet name="Q_fit" sheetId="2" r:id="rId3"/>
    <sheet name="NAB" sheetId="3" r:id="rId4"/>
  </sheets>
  <definedNames>
    <definedName name="solver_adj" localSheetId="0" hidden="1">'Active 1'!$E$11:$E$13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'Active 1'!$E$14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80" i="1" l="1"/>
  <c r="F80" i="1" s="1"/>
  <c r="Q80" i="1"/>
  <c r="C80" i="1"/>
  <c r="A80" i="1"/>
  <c r="E99" i="1"/>
  <c r="F99" i="1" s="1"/>
  <c r="G99" i="1" s="1"/>
  <c r="K99" i="1" s="1"/>
  <c r="Q99" i="1"/>
  <c r="E100" i="1"/>
  <c r="F100" i="1" s="1"/>
  <c r="G100" i="1" s="1"/>
  <c r="K100" i="1" s="1"/>
  <c r="Q100" i="1"/>
  <c r="E98" i="1"/>
  <c r="F98" i="1" s="1"/>
  <c r="G98" i="1" s="1"/>
  <c r="K98" i="1" s="1"/>
  <c r="E95" i="1"/>
  <c r="F95" i="1" s="1"/>
  <c r="G95" i="1" s="1"/>
  <c r="K95" i="1" s="1"/>
  <c r="E96" i="1"/>
  <c r="F96" i="1" s="1"/>
  <c r="G96" i="1" s="1"/>
  <c r="K96" i="1" s="1"/>
  <c r="E97" i="1"/>
  <c r="F97" i="1" s="1"/>
  <c r="G97" i="1" s="1"/>
  <c r="K97" i="1" s="1"/>
  <c r="E86" i="1"/>
  <c r="F86" i="1" s="1"/>
  <c r="E87" i="1"/>
  <c r="F87" i="1" s="1"/>
  <c r="E88" i="1"/>
  <c r="F88" i="1" s="1"/>
  <c r="E89" i="1"/>
  <c r="F89" i="1" s="1"/>
  <c r="G89" i="1" s="1"/>
  <c r="K89" i="1" s="1"/>
  <c r="E90" i="1"/>
  <c r="F90" i="1" s="1"/>
  <c r="E91" i="1"/>
  <c r="F91" i="1" s="1"/>
  <c r="E92" i="1"/>
  <c r="F92" i="1" s="1"/>
  <c r="E93" i="1"/>
  <c r="F93" i="1" s="1"/>
  <c r="G93" i="1" s="1"/>
  <c r="K93" i="1" s="1"/>
  <c r="E94" i="1"/>
  <c r="F94" i="1" s="1"/>
  <c r="G94" i="1" s="1"/>
  <c r="K94" i="1" s="1"/>
  <c r="Q98" i="1"/>
  <c r="Q95" i="1"/>
  <c r="Q96" i="1"/>
  <c r="Q97" i="1"/>
  <c r="D11" i="1"/>
  <c r="D12" i="1"/>
  <c r="D13" i="1"/>
  <c r="D9" i="1"/>
  <c r="C9" i="1"/>
  <c r="Q93" i="1"/>
  <c r="Q94" i="1"/>
  <c r="E66" i="1"/>
  <c r="F66" i="1" s="1"/>
  <c r="Q66" i="1"/>
  <c r="E83" i="1"/>
  <c r="F83" i="1"/>
  <c r="G83" i="1" s="1"/>
  <c r="K83" i="1" s="1"/>
  <c r="E84" i="1"/>
  <c r="F84" i="1" s="1"/>
  <c r="E85" i="1"/>
  <c r="F85" i="1" s="1"/>
  <c r="G85" i="1" s="1"/>
  <c r="K85" i="1" s="1"/>
  <c r="E82" i="1"/>
  <c r="F82" i="1" s="1"/>
  <c r="E81" i="1"/>
  <c r="E79" i="1"/>
  <c r="E61" i="3" s="1"/>
  <c r="E77" i="1"/>
  <c r="F77" i="1"/>
  <c r="E76" i="1"/>
  <c r="F76" i="1" s="1"/>
  <c r="E74" i="1"/>
  <c r="E58" i="3" s="1"/>
  <c r="E70" i="1"/>
  <c r="F70" i="1" s="1"/>
  <c r="E69" i="1"/>
  <c r="F69" i="1" s="1"/>
  <c r="E67" i="1"/>
  <c r="E64" i="1"/>
  <c r="E53" i="3" s="1"/>
  <c r="E63" i="1"/>
  <c r="E52" i="3" s="1"/>
  <c r="E62" i="1"/>
  <c r="F62" i="1" s="1"/>
  <c r="E61" i="1"/>
  <c r="F61" i="1" s="1"/>
  <c r="G61" i="1" s="1"/>
  <c r="K61" i="1" s="1"/>
  <c r="E60" i="1"/>
  <c r="F60" i="1" s="1"/>
  <c r="E59" i="1"/>
  <c r="E48" i="3" s="1"/>
  <c r="E58" i="1"/>
  <c r="F58" i="1"/>
  <c r="G58" i="1" s="1"/>
  <c r="K58" i="1" s="1"/>
  <c r="E57" i="1"/>
  <c r="F57" i="1" s="1"/>
  <c r="E56" i="1"/>
  <c r="E55" i="1"/>
  <c r="E44" i="3" s="1"/>
  <c r="E54" i="1"/>
  <c r="F54" i="1" s="1"/>
  <c r="G54" i="1" s="1"/>
  <c r="I54" i="1" s="1"/>
  <c r="E53" i="1"/>
  <c r="E52" i="1"/>
  <c r="E41" i="3" s="1"/>
  <c r="E51" i="1"/>
  <c r="E50" i="1"/>
  <c r="F50" i="1" s="1"/>
  <c r="G50" i="1" s="1"/>
  <c r="H50" i="1" s="1"/>
  <c r="E49" i="1"/>
  <c r="E38" i="3" s="1"/>
  <c r="E48" i="1"/>
  <c r="E47" i="1"/>
  <c r="E46" i="1"/>
  <c r="F46" i="1" s="1"/>
  <c r="G46" i="1" s="1"/>
  <c r="H46" i="1" s="1"/>
  <c r="E45" i="1"/>
  <c r="F45" i="1" s="1"/>
  <c r="G45" i="1" s="1"/>
  <c r="H45" i="1" s="1"/>
  <c r="E44" i="1"/>
  <c r="E43" i="1"/>
  <c r="F43" i="1" s="1"/>
  <c r="G43" i="1" s="1"/>
  <c r="H43" i="1" s="1"/>
  <c r="E42" i="1"/>
  <c r="F42" i="1" s="1"/>
  <c r="G42" i="1" s="1"/>
  <c r="H42" i="1" s="1"/>
  <c r="E41" i="1"/>
  <c r="F41" i="1" s="1"/>
  <c r="G41" i="1" s="1"/>
  <c r="H41" i="1" s="1"/>
  <c r="E40" i="1"/>
  <c r="F40" i="1" s="1"/>
  <c r="G40" i="1" s="1"/>
  <c r="J40" i="1" s="1"/>
  <c r="E39" i="1"/>
  <c r="E38" i="1"/>
  <c r="F38" i="1" s="1"/>
  <c r="G38" i="1" s="1"/>
  <c r="H38" i="1" s="1"/>
  <c r="E37" i="1"/>
  <c r="E26" i="3" s="1"/>
  <c r="E36" i="1"/>
  <c r="E35" i="1"/>
  <c r="E34" i="1"/>
  <c r="E23" i="3" s="1"/>
  <c r="E33" i="1"/>
  <c r="F33" i="1" s="1"/>
  <c r="G33" i="1" s="1"/>
  <c r="H33" i="1" s="1"/>
  <c r="E32" i="1"/>
  <c r="F32" i="1" s="1"/>
  <c r="G32" i="1" s="1"/>
  <c r="H32" i="1" s="1"/>
  <c r="E31" i="1"/>
  <c r="E20" i="3" s="1"/>
  <c r="E30" i="1"/>
  <c r="F30" i="1" s="1"/>
  <c r="G30" i="1" s="1"/>
  <c r="H30" i="1" s="1"/>
  <c r="E29" i="1"/>
  <c r="F29" i="1" s="1"/>
  <c r="G29" i="1" s="1"/>
  <c r="H29" i="1" s="1"/>
  <c r="E28" i="1"/>
  <c r="E17" i="3" s="1"/>
  <c r="E26" i="1"/>
  <c r="E25" i="1"/>
  <c r="E15" i="3" s="1"/>
  <c r="E24" i="1"/>
  <c r="E14" i="3" s="1"/>
  <c r="E23" i="1"/>
  <c r="E22" i="1"/>
  <c r="E12" i="3" s="1"/>
  <c r="E21" i="1"/>
  <c r="F21" i="1" s="1"/>
  <c r="G21" i="1" s="1"/>
  <c r="H21" i="1" s="1"/>
  <c r="H73" i="3"/>
  <c r="B73" i="3"/>
  <c r="G73" i="3"/>
  <c r="C73" i="3"/>
  <c r="D73" i="3"/>
  <c r="A73" i="3"/>
  <c r="H72" i="3"/>
  <c r="B72" i="3"/>
  <c r="G72" i="3"/>
  <c r="C72" i="3"/>
  <c r="D72" i="3"/>
  <c r="A72" i="3"/>
  <c r="H71" i="3"/>
  <c r="G71" i="3"/>
  <c r="C71" i="3"/>
  <c r="D71" i="3"/>
  <c r="B71" i="3"/>
  <c r="A71" i="3"/>
  <c r="H70" i="3"/>
  <c r="G70" i="3"/>
  <c r="D70" i="3"/>
  <c r="C70" i="3"/>
  <c r="E70" i="3"/>
  <c r="B70" i="3"/>
  <c r="A70" i="3"/>
  <c r="H69" i="3"/>
  <c r="B69" i="3"/>
  <c r="G69" i="3"/>
  <c r="C69" i="3"/>
  <c r="D69" i="3"/>
  <c r="A69" i="3"/>
  <c r="H68" i="3"/>
  <c r="B68" i="3"/>
  <c r="G68" i="3"/>
  <c r="C68" i="3"/>
  <c r="D68" i="3"/>
  <c r="A68" i="3"/>
  <c r="H67" i="3"/>
  <c r="G67" i="3"/>
  <c r="C67" i="3"/>
  <c r="D67" i="3"/>
  <c r="B67" i="3"/>
  <c r="A67" i="3"/>
  <c r="H66" i="3"/>
  <c r="G66" i="3"/>
  <c r="D66" i="3"/>
  <c r="C66" i="3"/>
  <c r="B66" i="3"/>
  <c r="A66" i="3"/>
  <c r="H65" i="3"/>
  <c r="B65" i="3"/>
  <c r="G65" i="3"/>
  <c r="C65" i="3"/>
  <c r="D65" i="3"/>
  <c r="A65" i="3"/>
  <c r="H64" i="3"/>
  <c r="B64" i="3"/>
  <c r="G64" i="3"/>
  <c r="C64" i="3"/>
  <c r="E64" i="3"/>
  <c r="D64" i="3"/>
  <c r="A64" i="3"/>
  <c r="H63" i="3"/>
  <c r="G63" i="3"/>
  <c r="C63" i="3"/>
  <c r="D63" i="3"/>
  <c r="B63" i="3"/>
  <c r="A63" i="3"/>
  <c r="H62" i="3"/>
  <c r="G62" i="3"/>
  <c r="D62" i="3"/>
  <c r="C62" i="3"/>
  <c r="E62" i="3"/>
  <c r="B62" i="3"/>
  <c r="A62" i="3"/>
  <c r="H61" i="3"/>
  <c r="B61" i="3"/>
  <c r="G61" i="3"/>
  <c r="C61" i="3"/>
  <c r="D61" i="3"/>
  <c r="A61" i="3"/>
  <c r="H60" i="3"/>
  <c r="B60" i="3"/>
  <c r="G60" i="3"/>
  <c r="C60" i="3"/>
  <c r="D60" i="3"/>
  <c r="A60" i="3"/>
  <c r="H59" i="3"/>
  <c r="G59" i="3"/>
  <c r="C59" i="3"/>
  <c r="E59" i="3"/>
  <c r="D59" i="3"/>
  <c r="B59" i="3"/>
  <c r="A59" i="3"/>
  <c r="H58" i="3"/>
  <c r="G58" i="3"/>
  <c r="D58" i="3"/>
  <c r="C58" i="3"/>
  <c r="B58" i="3"/>
  <c r="A58" i="3"/>
  <c r="H57" i="3"/>
  <c r="B57" i="3"/>
  <c r="G57" i="3"/>
  <c r="C57" i="3"/>
  <c r="D57" i="3"/>
  <c r="A57" i="3"/>
  <c r="H56" i="3"/>
  <c r="B56" i="3"/>
  <c r="G56" i="3"/>
  <c r="C56" i="3"/>
  <c r="E56" i="3"/>
  <c r="D56" i="3"/>
  <c r="A56" i="3"/>
  <c r="H55" i="3"/>
  <c r="G55" i="3"/>
  <c r="C55" i="3"/>
  <c r="E55" i="3"/>
  <c r="D55" i="3"/>
  <c r="B55" i="3"/>
  <c r="A55" i="3"/>
  <c r="H54" i="3"/>
  <c r="G54" i="3"/>
  <c r="D54" i="3"/>
  <c r="C54" i="3"/>
  <c r="B54" i="3"/>
  <c r="A54" i="3"/>
  <c r="H53" i="3"/>
  <c r="B53" i="3"/>
  <c r="G53" i="3"/>
  <c r="C53" i="3"/>
  <c r="D53" i="3"/>
  <c r="A53" i="3"/>
  <c r="H52" i="3"/>
  <c r="B52" i="3"/>
  <c r="G52" i="3"/>
  <c r="C52" i="3"/>
  <c r="D52" i="3"/>
  <c r="A52" i="3"/>
  <c r="H51" i="3"/>
  <c r="G51" i="3"/>
  <c r="C51" i="3"/>
  <c r="D51" i="3"/>
  <c r="B51" i="3"/>
  <c r="A51" i="3"/>
  <c r="H50" i="3"/>
  <c r="G50" i="3"/>
  <c r="D50" i="3"/>
  <c r="C50" i="3"/>
  <c r="B50" i="3"/>
  <c r="A50" i="3"/>
  <c r="H49" i="3"/>
  <c r="B49" i="3"/>
  <c r="G49" i="3"/>
  <c r="C49" i="3"/>
  <c r="E49" i="3"/>
  <c r="D49" i="3"/>
  <c r="A49" i="3"/>
  <c r="H48" i="3"/>
  <c r="B48" i="3"/>
  <c r="G48" i="3"/>
  <c r="C48" i="3"/>
  <c r="D48" i="3"/>
  <c r="A48" i="3"/>
  <c r="H47" i="3"/>
  <c r="G47" i="3"/>
  <c r="C47" i="3"/>
  <c r="E47" i="3"/>
  <c r="D47" i="3"/>
  <c r="B47" i="3"/>
  <c r="A47" i="3"/>
  <c r="H46" i="3"/>
  <c r="G46" i="3"/>
  <c r="D46" i="3"/>
  <c r="C46" i="3"/>
  <c r="E46" i="3"/>
  <c r="B46" i="3"/>
  <c r="A46" i="3"/>
  <c r="H45" i="3"/>
  <c r="B45" i="3"/>
  <c r="G45" i="3"/>
  <c r="C45" i="3"/>
  <c r="E45" i="3"/>
  <c r="D45" i="3"/>
  <c r="A45" i="3"/>
  <c r="H44" i="3"/>
  <c r="B44" i="3"/>
  <c r="G44" i="3"/>
  <c r="C44" i="3"/>
  <c r="D44" i="3"/>
  <c r="A44" i="3"/>
  <c r="H43" i="3"/>
  <c r="G43" i="3"/>
  <c r="C43" i="3"/>
  <c r="D43" i="3"/>
  <c r="B43" i="3"/>
  <c r="A43" i="3"/>
  <c r="H42" i="3"/>
  <c r="G42" i="3"/>
  <c r="D42" i="3"/>
  <c r="C42" i="3"/>
  <c r="E42" i="3"/>
  <c r="B42" i="3"/>
  <c r="A42" i="3"/>
  <c r="H41" i="3"/>
  <c r="B41" i="3"/>
  <c r="G41" i="3"/>
  <c r="C41" i="3"/>
  <c r="D41" i="3"/>
  <c r="A41" i="3"/>
  <c r="H40" i="3"/>
  <c r="B40" i="3"/>
  <c r="G40" i="3"/>
  <c r="C40" i="3"/>
  <c r="E40" i="3"/>
  <c r="D40" i="3"/>
  <c r="A40" i="3"/>
  <c r="H39" i="3"/>
  <c r="G39" i="3"/>
  <c r="C39" i="3"/>
  <c r="E39" i="3"/>
  <c r="D39" i="3"/>
  <c r="B39" i="3"/>
  <c r="A39" i="3"/>
  <c r="H38" i="3"/>
  <c r="G38" i="3"/>
  <c r="D38" i="3"/>
  <c r="C38" i="3"/>
  <c r="B38" i="3"/>
  <c r="A38" i="3"/>
  <c r="H37" i="3"/>
  <c r="B37" i="3"/>
  <c r="G37" i="3"/>
  <c r="C37" i="3"/>
  <c r="E37" i="3"/>
  <c r="D37" i="3"/>
  <c r="A37" i="3"/>
  <c r="H36" i="3"/>
  <c r="B36" i="3"/>
  <c r="G36" i="3"/>
  <c r="C36" i="3"/>
  <c r="E36" i="3"/>
  <c r="D36" i="3"/>
  <c r="A36" i="3"/>
  <c r="H35" i="3"/>
  <c r="G35" i="3"/>
  <c r="C35" i="3"/>
  <c r="D35" i="3"/>
  <c r="B35" i="3"/>
  <c r="A35" i="3"/>
  <c r="H34" i="3"/>
  <c r="G34" i="3"/>
  <c r="D34" i="3"/>
  <c r="C34" i="3"/>
  <c r="E34" i="3"/>
  <c r="B34" i="3"/>
  <c r="A34" i="3"/>
  <c r="H33" i="3"/>
  <c r="B33" i="3"/>
  <c r="G33" i="3"/>
  <c r="C33" i="3"/>
  <c r="E33" i="3"/>
  <c r="D33" i="3"/>
  <c r="A33" i="3"/>
  <c r="H32" i="3"/>
  <c r="B32" i="3"/>
  <c r="G32" i="3"/>
  <c r="C32" i="3"/>
  <c r="D32" i="3"/>
  <c r="A32" i="3"/>
  <c r="H31" i="3"/>
  <c r="G31" i="3"/>
  <c r="C31" i="3"/>
  <c r="D31" i="3"/>
  <c r="B31" i="3"/>
  <c r="A31" i="3"/>
  <c r="H30" i="3"/>
  <c r="G30" i="3"/>
  <c r="D30" i="3"/>
  <c r="C30" i="3"/>
  <c r="B30" i="3"/>
  <c r="A30" i="3"/>
  <c r="H29" i="3"/>
  <c r="B29" i="3"/>
  <c r="G29" i="3"/>
  <c r="C29" i="3"/>
  <c r="E29" i="3"/>
  <c r="D29" i="3"/>
  <c r="A29" i="3"/>
  <c r="H28" i="3"/>
  <c r="B28" i="3"/>
  <c r="G28" i="3"/>
  <c r="C28" i="3"/>
  <c r="E28" i="3"/>
  <c r="D28" i="3"/>
  <c r="A28" i="3"/>
  <c r="H27" i="3"/>
  <c r="G27" i="3"/>
  <c r="C27" i="3"/>
  <c r="D27" i="3"/>
  <c r="B27" i="3"/>
  <c r="A27" i="3"/>
  <c r="H26" i="3"/>
  <c r="G26" i="3"/>
  <c r="D26" i="3"/>
  <c r="C26" i="3"/>
  <c r="B26" i="3"/>
  <c r="A26" i="3"/>
  <c r="H25" i="3"/>
  <c r="B25" i="3"/>
  <c r="G25" i="3"/>
  <c r="D25" i="3"/>
  <c r="C25" i="3"/>
  <c r="E25" i="3"/>
  <c r="A25" i="3"/>
  <c r="H24" i="3"/>
  <c r="B24" i="3"/>
  <c r="G24" i="3"/>
  <c r="C24" i="3"/>
  <c r="E24" i="3"/>
  <c r="D24" i="3"/>
  <c r="A24" i="3"/>
  <c r="H23" i="3"/>
  <c r="G23" i="3"/>
  <c r="C23" i="3"/>
  <c r="D23" i="3"/>
  <c r="B23" i="3"/>
  <c r="A23" i="3"/>
  <c r="H22" i="3"/>
  <c r="G22" i="3"/>
  <c r="D22" i="3"/>
  <c r="C22" i="3"/>
  <c r="B22" i="3"/>
  <c r="A22" i="3"/>
  <c r="H21" i="3"/>
  <c r="B21" i="3"/>
  <c r="G21" i="3"/>
  <c r="D21" i="3"/>
  <c r="C21" i="3"/>
  <c r="E21" i="3"/>
  <c r="A21" i="3"/>
  <c r="H20" i="3"/>
  <c r="B20" i="3"/>
  <c r="G20" i="3"/>
  <c r="C20" i="3"/>
  <c r="D20" i="3"/>
  <c r="A20" i="3"/>
  <c r="H19" i="3"/>
  <c r="G19" i="3"/>
  <c r="D19" i="3"/>
  <c r="C19" i="3"/>
  <c r="B19" i="3"/>
  <c r="A19" i="3"/>
  <c r="H18" i="3"/>
  <c r="G18" i="3"/>
  <c r="D18" i="3"/>
  <c r="C18" i="3"/>
  <c r="E18" i="3"/>
  <c r="B18" i="3"/>
  <c r="A18" i="3"/>
  <c r="H17" i="3"/>
  <c r="B17" i="3"/>
  <c r="G17" i="3"/>
  <c r="D17" i="3"/>
  <c r="C17" i="3"/>
  <c r="A17" i="3"/>
  <c r="H16" i="3"/>
  <c r="B16" i="3"/>
  <c r="G16" i="3"/>
  <c r="C16" i="3"/>
  <c r="E16" i="3"/>
  <c r="D16" i="3"/>
  <c r="A16" i="3"/>
  <c r="H15" i="3"/>
  <c r="G15" i="3"/>
  <c r="D15" i="3"/>
  <c r="C15" i="3"/>
  <c r="B15" i="3"/>
  <c r="A15" i="3"/>
  <c r="H14" i="3"/>
  <c r="G14" i="3"/>
  <c r="D14" i="3"/>
  <c r="C14" i="3"/>
  <c r="B14" i="3"/>
  <c r="A14" i="3"/>
  <c r="H13" i="3"/>
  <c r="B13" i="3"/>
  <c r="G13" i="3"/>
  <c r="D13" i="3"/>
  <c r="C13" i="3"/>
  <c r="E13" i="3"/>
  <c r="A13" i="3"/>
  <c r="H12" i="3"/>
  <c r="B12" i="3"/>
  <c r="G12" i="3"/>
  <c r="C12" i="3"/>
  <c r="D12" i="3"/>
  <c r="A12" i="3"/>
  <c r="H11" i="3"/>
  <c r="G11" i="3"/>
  <c r="C11" i="3"/>
  <c r="D11" i="3"/>
  <c r="B11" i="3"/>
  <c r="A11" i="3"/>
  <c r="F56" i="1"/>
  <c r="G56" i="1" s="1"/>
  <c r="K56" i="1" s="1"/>
  <c r="F63" i="1"/>
  <c r="G63" i="1" s="1"/>
  <c r="K63" i="1" s="1"/>
  <c r="F55" i="1"/>
  <c r="G55" i="1" s="1"/>
  <c r="K55" i="1" s="1"/>
  <c r="F52" i="1"/>
  <c r="G52" i="1" s="1"/>
  <c r="I52" i="1" s="1"/>
  <c r="F53" i="1"/>
  <c r="G53" i="1" s="1"/>
  <c r="I53" i="1" s="1"/>
  <c r="F51" i="1"/>
  <c r="G51" i="1" s="1"/>
  <c r="I51" i="1" s="1"/>
  <c r="F44" i="1"/>
  <c r="G44" i="1" s="1"/>
  <c r="H44" i="1" s="1"/>
  <c r="F47" i="1"/>
  <c r="G47" i="1" s="1"/>
  <c r="H47" i="1" s="1"/>
  <c r="F48" i="1"/>
  <c r="G48" i="1" s="1"/>
  <c r="H48" i="1" s="1"/>
  <c r="F23" i="1"/>
  <c r="G23" i="1" s="1"/>
  <c r="H23" i="1" s="1"/>
  <c r="F24" i="1"/>
  <c r="G24" i="1" s="1"/>
  <c r="H24" i="1" s="1"/>
  <c r="F26" i="1"/>
  <c r="G26" i="1" s="1"/>
  <c r="H26" i="1" s="1"/>
  <c r="F35" i="1"/>
  <c r="G35" i="1" s="1"/>
  <c r="H35" i="1" s="1"/>
  <c r="F36" i="1"/>
  <c r="G36" i="1" s="1"/>
  <c r="H36" i="1" s="1"/>
  <c r="F37" i="1"/>
  <c r="G37" i="1" s="1"/>
  <c r="H37" i="1" s="1"/>
  <c r="F39" i="1"/>
  <c r="G39" i="1" s="1"/>
  <c r="H39" i="1" s="1"/>
  <c r="E27" i="1"/>
  <c r="F27" i="1" s="1"/>
  <c r="G27" i="1" s="1"/>
  <c r="H27" i="1" s="1"/>
  <c r="F67" i="1"/>
  <c r="G67" i="1" s="1"/>
  <c r="K67" i="1" s="1"/>
  <c r="E65" i="1"/>
  <c r="F65" i="1" s="1"/>
  <c r="G65" i="1" s="1"/>
  <c r="K65" i="1" s="1"/>
  <c r="F81" i="1"/>
  <c r="A9" i="2"/>
  <c r="C9" i="2" s="1"/>
  <c r="F16" i="2"/>
  <c r="F15" i="2"/>
  <c r="D21" i="2"/>
  <c r="D22" i="2"/>
  <c r="F22" i="2"/>
  <c r="D23" i="2"/>
  <c r="D24" i="2"/>
  <c r="F24" i="2"/>
  <c r="D25" i="2"/>
  <c r="F25" i="2"/>
  <c r="D26" i="2"/>
  <c r="H26" i="2"/>
  <c r="D27" i="2"/>
  <c r="D28" i="2"/>
  <c r="F28" i="2"/>
  <c r="D29" i="2"/>
  <c r="F29" i="2"/>
  <c r="D30" i="2"/>
  <c r="J30" i="2"/>
  <c r="D31" i="2"/>
  <c r="D32" i="2"/>
  <c r="F32" i="2"/>
  <c r="D33" i="2"/>
  <c r="F33" i="2"/>
  <c r="D34" i="2"/>
  <c r="H34" i="2"/>
  <c r="F34" i="2"/>
  <c r="D35" i="2"/>
  <c r="D36" i="2"/>
  <c r="F36" i="2"/>
  <c r="D37" i="2"/>
  <c r="F37" i="2"/>
  <c r="D38" i="2"/>
  <c r="H38" i="2"/>
  <c r="F38" i="2"/>
  <c r="D39" i="2"/>
  <c r="D40" i="2"/>
  <c r="F40" i="2"/>
  <c r="D41" i="2"/>
  <c r="F41" i="2"/>
  <c r="D42" i="2"/>
  <c r="D43" i="2"/>
  <c r="D44" i="2"/>
  <c r="F44" i="2"/>
  <c r="D45" i="2"/>
  <c r="F45" i="2"/>
  <c r="D46" i="2"/>
  <c r="F46" i="2"/>
  <c r="D47" i="2"/>
  <c r="D48" i="2"/>
  <c r="F48" i="2"/>
  <c r="D49" i="2"/>
  <c r="F49" i="2"/>
  <c r="I16" i="2"/>
  <c r="I15" i="2"/>
  <c r="I24" i="2"/>
  <c r="I25" i="2"/>
  <c r="I26" i="2"/>
  <c r="I28" i="2"/>
  <c r="I29" i="2"/>
  <c r="I32" i="2"/>
  <c r="I33" i="2"/>
  <c r="I34" i="2"/>
  <c r="I35" i="2"/>
  <c r="I36" i="2"/>
  <c r="I37" i="2"/>
  <c r="I40" i="2"/>
  <c r="I41" i="2"/>
  <c r="I44" i="2"/>
  <c r="I45" i="2"/>
  <c r="I48" i="2"/>
  <c r="I49" i="2"/>
  <c r="H16" i="2"/>
  <c r="H15" i="2"/>
  <c r="H22" i="2"/>
  <c r="H24" i="2"/>
  <c r="H25" i="2"/>
  <c r="H28" i="2"/>
  <c r="H29" i="2"/>
  <c r="H30" i="2"/>
  <c r="H31" i="2"/>
  <c r="H32" i="2"/>
  <c r="H33" i="2"/>
  <c r="H36" i="2"/>
  <c r="H37" i="2"/>
  <c r="H40" i="2"/>
  <c r="H41" i="2"/>
  <c r="H44" i="2"/>
  <c r="H45" i="2"/>
  <c r="H46" i="2"/>
  <c r="H47" i="2"/>
  <c r="H48" i="2"/>
  <c r="H49" i="2"/>
  <c r="C16" i="2"/>
  <c r="C15" i="2"/>
  <c r="C12" i="2"/>
  <c r="Q16" i="2"/>
  <c r="Q15" i="2"/>
  <c r="G16" i="2"/>
  <c r="G15" i="2"/>
  <c r="G12" i="2"/>
  <c r="E21" i="2"/>
  <c r="E22" i="2"/>
  <c r="G22" i="2"/>
  <c r="E23" i="2"/>
  <c r="G23" i="2"/>
  <c r="E24" i="2"/>
  <c r="G24" i="2"/>
  <c r="E25" i="2"/>
  <c r="E26" i="2"/>
  <c r="G26" i="2"/>
  <c r="E27" i="2"/>
  <c r="G27" i="2"/>
  <c r="E28" i="2"/>
  <c r="E29" i="2"/>
  <c r="E30" i="2"/>
  <c r="G30" i="2"/>
  <c r="E31" i="2"/>
  <c r="E32" i="2"/>
  <c r="G32" i="2"/>
  <c r="E33" i="2"/>
  <c r="E34" i="2"/>
  <c r="G34" i="2"/>
  <c r="E35" i="2"/>
  <c r="G35" i="2"/>
  <c r="E36" i="2"/>
  <c r="E37" i="2"/>
  <c r="E38" i="2"/>
  <c r="G38" i="2"/>
  <c r="E39" i="2"/>
  <c r="E40" i="2"/>
  <c r="G40" i="2"/>
  <c r="E41" i="2"/>
  <c r="E42" i="2"/>
  <c r="G42" i="2"/>
  <c r="E43" i="2"/>
  <c r="G43" i="2"/>
  <c r="E44" i="2"/>
  <c r="E45" i="2"/>
  <c r="E46" i="2"/>
  <c r="G46" i="2"/>
  <c r="E47" i="2"/>
  <c r="G47" i="2"/>
  <c r="E48" i="2"/>
  <c r="G48" i="2"/>
  <c r="E49" i="2"/>
  <c r="G49" i="2"/>
  <c r="J16" i="2"/>
  <c r="J15" i="2"/>
  <c r="J12" i="2"/>
  <c r="J22" i="2"/>
  <c r="J24" i="2"/>
  <c r="J25" i="2"/>
  <c r="J26" i="2"/>
  <c r="J28" i="2"/>
  <c r="J29" i="2"/>
  <c r="J32" i="2"/>
  <c r="J33" i="2"/>
  <c r="J34" i="2"/>
  <c r="J35" i="2"/>
  <c r="J36" i="2"/>
  <c r="J37" i="2"/>
  <c r="J38" i="2"/>
  <c r="J40" i="2"/>
  <c r="J41" i="2"/>
  <c r="J43" i="2"/>
  <c r="J44" i="2"/>
  <c r="J45" i="2"/>
  <c r="J48" i="2"/>
  <c r="J49" i="2"/>
  <c r="K16" i="2"/>
  <c r="K15" i="2"/>
  <c r="K24" i="2"/>
  <c r="K25" i="2"/>
  <c r="K27" i="2"/>
  <c r="K32" i="2"/>
  <c r="K34" i="2"/>
  <c r="K35" i="2"/>
  <c r="K40" i="2"/>
  <c r="K42" i="2"/>
  <c r="K43" i="2"/>
  <c r="K48" i="2"/>
  <c r="K49" i="2"/>
  <c r="L16" i="2"/>
  <c r="L15" i="2"/>
  <c r="L12" i="2"/>
  <c r="L22" i="2"/>
  <c r="L24" i="2"/>
  <c r="L27" i="2"/>
  <c r="L28" i="2"/>
  <c r="L29" i="2"/>
  <c r="L32" i="2"/>
  <c r="L34" i="2"/>
  <c r="L37" i="2"/>
  <c r="L38" i="2"/>
  <c r="L40" i="2"/>
  <c r="L42" i="2"/>
  <c r="L43" i="2"/>
  <c r="L45" i="2"/>
  <c r="L48" i="2"/>
  <c r="L49" i="2"/>
  <c r="N16" i="2"/>
  <c r="N15" i="2"/>
  <c r="G6" i="2"/>
  <c r="B10" i="2"/>
  <c r="T55" i="1"/>
  <c r="Q92" i="1"/>
  <c r="E68" i="1"/>
  <c r="F68" i="1" s="1"/>
  <c r="E71" i="1"/>
  <c r="F71" i="1" s="1"/>
  <c r="E72" i="1"/>
  <c r="F72" i="1" s="1"/>
  <c r="E73" i="1"/>
  <c r="F73" i="1" s="1"/>
  <c r="E75" i="1"/>
  <c r="F75" i="1" s="1"/>
  <c r="E78" i="1"/>
  <c r="F78" i="1" s="1"/>
  <c r="Q91" i="1"/>
  <c r="Q90" i="1"/>
  <c r="Q89" i="1"/>
  <c r="Q88" i="1"/>
  <c r="Q40" i="1"/>
  <c r="Q74" i="1"/>
  <c r="Q86" i="1"/>
  <c r="Q87" i="1"/>
  <c r="Q84" i="1"/>
  <c r="F16" i="1"/>
  <c r="F17" i="1" s="1"/>
  <c r="E335" i="2"/>
  <c r="E50" i="2"/>
  <c r="G50" i="2"/>
  <c r="D50" i="2"/>
  <c r="F50" i="2"/>
  <c r="J50" i="2"/>
  <c r="I50" i="2"/>
  <c r="K50" i="2"/>
  <c r="L50" i="2"/>
  <c r="D335" i="2"/>
  <c r="F335" i="2"/>
  <c r="H335" i="2"/>
  <c r="L335" i="2"/>
  <c r="J335" i="2"/>
  <c r="I335" i="2"/>
  <c r="G335" i="2"/>
  <c r="E334" i="2"/>
  <c r="D334" i="2"/>
  <c r="H334" i="2"/>
  <c r="L334" i="2"/>
  <c r="K334" i="2"/>
  <c r="I334" i="2"/>
  <c r="G334" i="2"/>
  <c r="E333" i="2"/>
  <c r="K333" i="2"/>
  <c r="D333" i="2"/>
  <c r="H333" i="2"/>
  <c r="F333" i="2"/>
  <c r="L333" i="2"/>
  <c r="J333" i="2"/>
  <c r="G333" i="2"/>
  <c r="E332" i="2"/>
  <c r="D332" i="2"/>
  <c r="F332" i="2"/>
  <c r="H332" i="2"/>
  <c r="K332" i="2"/>
  <c r="J332" i="2"/>
  <c r="I332" i="2"/>
  <c r="E331" i="2"/>
  <c r="D331" i="2"/>
  <c r="I331" i="2"/>
  <c r="H331" i="2"/>
  <c r="L331" i="2"/>
  <c r="J331" i="2"/>
  <c r="E330" i="2"/>
  <c r="D330" i="2"/>
  <c r="I330" i="2"/>
  <c r="H330" i="2"/>
  <c r="L330" i="2"/>
  <c r="K330" i="2"/>
  <c r="G330" i="2"/>
  <c r="E329" i="2"/>
  <c r="D329" i="2"/>
  <c r="F329" i="2"/>
  <c r="H329" i="2"/>
  <c r="J329" i="2"/>
  <c r="I329" i="2"/>
  <c r="E328" i="2"/>
  <c r="D328" i="2"/>
  <c r="J328" i="2"/>
  <c r="I328" i="2"/>
  <c r="E327" i="2"/>
  <c r="D327" i="2"/>
  <c r="F327" i="2"/>
  <c r="H327" i="2"/>
  <c r="L327" i="2"/>
  <c r="J327" i="2"/>
  <c r="I327" i="2"/>
  <c r="G327" i="2"/>
  <c r="E326" i="2"/>
  <c r="D326" i="2"/>
  <c r="H326" i="2"/>
  <c r="L326" i="2"/>
  <c r="K326" i="2"/>
  <c r="I326" i="2"/>
  <c r="G326" i="2"/>
  <c r="E325" i="2"/>
  <c r="K325" i="2"/>
  <c r="D325" i="2"/>
  <c r="H325" i="2"/>
  <c r="F325" i="2"/>
  <c r="L325" i="2"/>
  <c r="J325" i="2"/>
  <c r="G325" i="2"/>
  <c r="E324" i="2"/>
  <c r="D324" i="2"/>
  <c r="F324" i="2"/>
  <c r="H324" i="2"/>
  <c r="K324" i="2"/>
  <c r="J324" i="2"/>
  <c r="I324" i="2"/>
  <c r="E323" i="2"/>
  <c r="D323" i="2"/>
  <c r="I323" i="2"/>
  <c r="H323" i="2"/>
  <c r="J323" i="2"/>
  <c r="E322" i="2"/>
  <c r="D322" i="2"/>
  <c r="I322" i="2"/>
  <c r="H322" i="2"/>
  <c r="L322" i="2"/>
  <c r="K322" i="2"/>
  <c r="G322" i="2"/>
  <c r="E321" i="2"/>
  <c r="D321" i="2"/>
  <c r="F321" i="2"/>
  <c r="H321" i="2"/>
  <c r="J321" i="2"/>
  <c r="I321" i="2"/>
  <c r="E320" i="2"/>
  <c r="D320" i="2"/>
  <c r="J320" i="2"/>
  <c r="I320" i="2"/>
  <c r="E319" i="2"/>
  <c r="D319" i="2"/>
  <c r="F319" i="2"/>
  <c r="H319" i="2"/>
  <c r="L319" i="2"/>
  <c r="J319" i="2"/>
  <c r="I319" i="2"/>
  <c r="G319" i="2"/>
  <c r="E318" i="2"/>
  <c r="D318" i="2"/>
  <c r="H318" i="2"/>
  <c r="L318" i="2"/>
  <c r="K318" i="2"/>
  <c r="I318" i="2"/>
  <c r="G318" i="2"/>
  <c r="E317" i="2"/>
  <c r="K317" i="2"/>
  <c r="D317" i="2"/>
  <c r="H317" i="2"/>
  <c r="F317" i="2"/>
  <c r="L317" i="2"/>
  <c r="J317" i="2"/>
  <c r="G317" i="2"/>
  <c r="E316" i="2"/>
  <c r="D316" i="2"/>
  <c r="F316" i="2"/>
  <c r="H316" i="2"/>
  <c r="K316" i="2"/>
  <c r="J316" i="2"/>
  <c r="I316" i="2"/>
  <c r="E315" i="2"/>
  <c r="D315" i="2"/>
  <c r="I315" i="2"/>
  <c r="H315" i="2"/>
  <c r="J315" i="2"/>
  <c r="E314" i="2"/>
  <c r="D314" i="2"/>
  <c r="K314" i="2"/>
  <c r="F314" i="2"/>
  <c r="H314" i="2"/>
  <c r="L314" i="2"/>
  <c r="J314" i="2"/>
  <c r="I314" i="2"/>
  <c r="G314" i="2"/>
  <c r="E313" i="2"/>
  <c r="D313" i="2"/>
  <c r="F313" i="2"/>
  <c r="H313" i="2"/>
  <c r="L313" i="2"/>
  <c r="K313" i="2"/>
  <c r="J313" i="2"/>
  <c r="I313" i="2"/>
  <c r="G313" i="2"/>
  <c r="E312" i="2"/>
  <c r="D312" i="2"/>
  <c r="F312" i="2"/>
  <c r="H312" i="2"/>
  <c r="I312" i="2"/>
  <c r="E311" i="2"/>
  <c r="D311" i="2"/>
  <c r="L311" i="2"/>
  <c r="G311" i="2"/>
  <c r="E310" i="2"/>
  <c r="G310" i="2"/>
  <c r="D310" i="2"/>
  <c r="H310" i="2"/>
  <c r="F310" i="2"/>
  <c r="L310" i="2"/>
  <c r="K310" i="2"/>
  <c r="J310" i="2"/>
  <c r="I310" i="2"/>
  <c r="E309" i="2"/>
  <c r="D309" i="2"/>
  <c r="F309" i="2"/>
  <c r="H309" i="2"/>
  <c r="J309" i="2"/>
  <c r="I309" i="2"/>
  <c r="E308" i="2"/>
  <c r="D308" i="2"/>
  <c r="L308" i="2"/>
  <c r="H308" i="2"/>
  <c r="J308" i="2"/>
  <c r="I308" i="2"/>
  <c r="G308" i="2"/>
  <c r="E307" i="2"/>
  <c r="D307" i="2"/>
  <c r="F307" i="2"/>
  <c r="H307" i="2"/>
  <c r="L307" i="2"/>
  <c r="K307" i="2"/>
  <c r="I307" i="2"/>
  <c r="G307" i="2"/>
  <c r="E306" i="2"/>
  <c r="L306" i="2"/>
  <c r="D306" i="2"/>
  <c r="F306" i="2"/>
  <c r="H306" i="2"/>
  <c r="K306" i="2"/>
  <c r="J306" i="2"/>
  <c r="I306" i="2"/>
  <c r="G306" i="2"/>
  <c r="E305" i="2"/>
  <c r="D305" i="2"/>
  <c r="H305" i="2"/>
  <c r="F305" i="2"/>
  <c r="J305" i="2"/>
  <c r="E304" i="2"/>
  <c r="D304" i="2"/>
  <c r="I304" i="2"/>
  <c r="E303" i="2"/>
  <c r="D303" i="2"/>
  <c r="L303" i="2"/>
  <c r="G303" i="2"/>
  <c r="E302" i="2"/>
  <c r="G302" i="2"/>
  <c r="D302" i="2"/>
  <c r="H302" i="2"/>
  <c r="F302" i="2"/>
  <c r="L302" i="2"/>
  <c r="K302" i="2"/>
  <c r="J302" i="2"/>
  <c r="E301" i="2"/>
  <c r="D301" i="2"/>
  <c r="F301" i="2"/>
  <c r="H301" i="2"/>
  <c r="K301" i="2"/>
  <c r="J301" i="2"/>
  <c r="I301" i="2"/>
  <c r="E300" i="2"/>
  <c r="D300" i="2"/>
  <c r="F300" i="2"/>
  <c r="H300" i="2"/>
  <c r="J300" i="2"/>
  <c r="I300" i="2"/>
  <c r="G300" i="2"/>
  <c r="E299" i="2"/>
  <c r="D299" i="2"/>
  <c r="F299" i="2"/>
  <c r="H299" i="2"/>
  <c r="L299" i="2"/>
  <c r="K299" i="2"/>
  <c r="J299" i="2"/>
  <c r="I299" i="2"/>
  <c r="G299" i="2"/>
  <c r="E298" i="2"/>
  <c r="L298" i="2"/>
  <c r="D298" i="2"/>
  <c r="F298" i="2"/>
  <c r="H298" i="2"/>
  <c r="K298" i="2"/>
  <c r="J298" i="2"/>
  <c r="I298" i="2"/>
  <c r="G298" i="2"/>
  <c r="E297" i="2"/>
  <c r="D297" i="2"/>
  <c r="H297" i="2"/>
  <c r="F297" i="2"/>
  <c r="J297" i="2"/>
  <c r="E296" i="2"/>
  <c r="D296" i="2"/>
  <c r="H296" i="2"/>
  <c r="E295" i="2"/>
  <c r="D295" i="2"/>
  <c r="G295" i="2"/>
  <c r="E294" i="2"/>
  <c r="G294" i="2"/>
  <c r="D294" i="2"/>
  <c r="H294" i="2"/>
  <c r="F294" i="2"/>
  <c r="L294" i="2"/>
  <c r="K294" i="2"/>
  <c r="J294" i="2"/>
  <c r="E293" i="2"/>
  <c r="D293" i="2"/>
  <c r="F293" i="2"/>
  <c r="H293" i="2"/>
  <c r="K293" i="2"/>
  <c r="J293" i="2"/>
  <c r="I293" i="2"/>
  <c r="E292" i="2"/>
  <c r="D292" i="2"/>
  <c r="F292" i="2"/>
  <c r="H292" i="2"/>
  <c r="G292" i="2"/>
  <c r="E291" i="2"/>
  <c r="D291" i="2"/>
  <c r="F291" i="2"/>
  <c r="H291" i="2"/>
  <c r="L291" i="2"/>
  <c r="K291" i="2"/>
  <c r="J291" i="2"/>
  <c r="I291" i="2"/>
  <c r="G291" i="2"/>
  <c r="E290" i="2"/>
  <c r="L290" i="2"/>
  <c r="D290" i="2"/>
  <c r="F290" i="2"/>
  <c r="H290" i="2"/>
  <c r="K290" i="2"/>
  <c r="J290" i="2"/>
  <c r="I290" i="2"/>
  <c r="G290" i="2"/>
  <c r="E289" i="2"/>
  <c r="D289" i="2"/>
  <c r="E288" i="2"/>
  <c r="D288" i="2"/>
  <c r="H288" i="2"/>
  <c r="I288" i="2"/>
  <c r="E287" i="2"/>
  <c r="D287" i="2"/>
  <c r="L287" i="2"/>
  <c r="K287" i="2"/>
  <c r="G287" i="2"/>
  <c r="E286" i="2"/>
  <c r="G286" i="2"/>
  <c r="D286" i="2"/>
  <c r="H286" i="2"/>
  <c r="F286" i="2"/>
  <c r="L286" i="2"/>
  <c r="K286" i="2"/>
  <c r="J286" i="2"/>
  <c r="E285" i="2"/>
  <c r="D285" i="2"/>
  <c r="F285" i="2"/>
  <c r="H285" i="2"/>
  <c r="L285" i="2"/>
  <c r="J285" i="2"/>
  <c r="I285" i="2"/>
  <c r="E284" i="2"/>
  <c r="D284" i="2"/>
  <c r="F284" i="2"/>
  <c r="L284" i="2"/>
  <c r="K284" i="2"/>
  <c r="J284" i="2"/>
  <c r="G284" i="2"/>
  <c r="E283" i="2"/>
  <c r="D283" i="2"/>
  <c r="F283" i="2"/>
  <c r="H283" i="2"/>
  <c r="L283" i="2"/>
  <c r="K283" i="2"/>
  <c r="J283" i="2"/>
  <c r="I283" i="2"/>
  <c r="G283" i="2"/>
  <c r="E282" i="2"/>
  <c r="G282" i="2"/>
  <c r="D282" i="2"/>
  <c r="F282" i="2"/>
  <c r="H282" i="2"/>
  <c r="L282" i="2"/>
  <c r="J282" i="2"/>
  <c r="I282" i="2"/>
  <c r="E281" i="2"/>
  <c r="D281" i="2"/>
  <c r="K281" i="2"/>
  <c r="E280" i="2"/>
  <c r="D280" i="2"/>
  <c r="F280" i="2"/>
  <c r="L280" i="2"/>
  <c r="J280" i="2"/>
  <c r="G280" i="2"/>
  <c r="E279" i="2"/>
  <c r="G279" i="2"/>
  <c r="D279" i="2"/>
  <c r="L279" i="2"/>
  <c r="I279" i="2"/>
  <c r="E278" i="2"/>
  <c r="D278" i="2"/>
  <c r="F278" i="2"/>
  <c r="L278" i="2"/>
  <c r="J278" i="2"/>
  <c r="E277" i="2"/>
  <c r="D277" i="2"/>
  <c r="H277" i="2"/>
  <c r="F277" i="2"/>
  <c r="L277" i="2"/>
  <c r="K277" i="2"/>
  <c r="I277" i="2"/>
  <c r="G277" i="2"/>
  <c r="E276" i="2"/>
  <c r="D276" i="2"/>
  <c r="F276" i="2"/>
  <c r="H276" i="2"/>
  <c r="L276" i="2"/>
  <c r="K276" i="2"/>
  <c r="J276" i="2"/>
  <c r="I276" i="2"/>
  <c r="G276" i="2"/>
  <c r="E275" i="2"/>
  <c r="D275" i="2"/>
  <c r="J275" i="2"/>
  <c r="I275" i="2"/>
  <c r="G275" i="2"/>
  <c r="E274" i="2"/>
  <c r="D274" i="2"/>
  <c r="F274" i="2"/>
  <c r="H274" i="2"/>
  <c r="L274" i="2"/>
  <c r="J274" i="2"/>
  <c r="I274" i="2"/>
  <c r="G274" i="2"/>
  <c r="E273" i="2"/>
  <c r="D273" i="2"/>
  <c r="I273" i="2"/>
  <c r="G273" i="2"/>
  <c r="E272" i="2"/>
  <c r="D272" i="2"/>
  <c r="F272" i="2"/>
  <c r="J272" i="2"/>
  <c r="G272" i="2"/>
  <c r="E271" i="2"/>
  <c r="G271" i="2"/>
  <c r="D271" i="2"/>
  <c r="I271" i="2"/>
  <c r="H271" i="2"/>
  <c r="L271" i="2"/>
  <c r="E270" i="2"/>
  <c r="D270" i="2"/>
  <c r="L270" i="2"/>
  <c r="K270" i="2"/>
  <c r="E269" i="2"/>
  <c r="D269" i="2"/>
  <c r="L269" i="2"/>
  <c r="F269" i="2"/>
  <c r="H269" i="2"/>
  <c r="K269" i="2"/>
  <c r="G269" i="2"/>
  <c r="E268" i="2"/>
  <c r="D268" i="2"/>
  <c r="F268" i="2"/>
  <c r="H268" i="2"/>
  <c r="J268" i="2"/>
  <c r="I268" i="2"/>
  <c r="E267" i="2"/>
  <c r="D267" i="2"/>
  <c r="L267" i="2"/>
  <c r="F267" i="2"/>
  <c r="K267" i="2"/>
  <c r="J267" i="2"/>
  <c r="I267" i="2"/>
  <c r="G267" i="2"/>
  <c r="E266" i="2"/>
  <c r="D266" i="2"/>
  <c r="F266" i="2"/>
  <c r="H266" i="2"/>
  <c r="L266" i="2"/>
  <c r="J266" i="2"/>
  <c r="I266" i="2"/>
  <c r="G266" i="2"/>
  <c r="E265" i="2"/>
  <c r="L265" i="2"/>
  <c r="D265" i="2"/>
  <c r="H265" i="2"/>
  <c r="K265" i="2"/>
  <c r="I265" i="2"/>
  <c r="G265" i="2"/>
  <c r="E264" i="2"/>
  <c r="D264" i="2"/>
  <c r="F264" i="2"/>
  <c r="L264" i="2"/>
  <c r="J264" i="2"/>
  <c r="E263" i="2"/>
  <c r="G263" i="2"/>
  <c r="D263" i="2"/>
  <c r="H263" i="2"/>
  <c r="E262" i="2"/>
  <c r="D262" i="2"/>
  <c r="E261" i="2"/>
  <c r="D261" i="2"/>
  <c r="F261" i="2"/>
  <c r="H261" i="2"/>
  <c r="L261" i="2"/>
  <c r="K261" i="2"/>
  <c r="J261" i="2"/>
  <c r="I261" i="2"/>
  <c r="G261" i="2"/>
  <c r="E260" i="2"/>
  <c r="D260" i="2"/>
  <c r="F260" i="2"/>
  <c r="H260" i="2"/>
  <c r="J260" i="2"/>
  <c r="I260" i="2"/>
  <c r="E259" i="2"/>
  <c r="D259" i="2"/>
  <c r="L259" i="2"/>
  <c r="F259" i="2"/>
  <c r="H259" i="2"/>
  <c r="K259" i="2"/>
  <c r="J259" i="2"/>
  <c r="G259" i="2"/>
  <c r="E258" i="2"/>
  <c r="D258" i="2"/>
  <c r="F258" i="2"/>
  <c r="H258" i="2"/>
  <c r="L258" i="2"/>
  <c r="J258" i="2"/>
  <c r="I258" i="2"/>
  <c r="E257" i="2"/>
  <c r="D257" i="2"/>
  <c r="H257" i="2"/>
  <c r="K257" i="2"/>
  <c r="I257" i="2"/>
  <c r="E256" i="2"/>
  <c r="D256" i="2"/>
  <c r="L256" i="2"/>
  <c r="J256" i="2"/>
  <c r="E255" i="2"/>
  <c r="G255" i="2"/>
  <c r="D255" i="2"/>
  <c r="H255" i="2"/>
  <c r="L255" i="2"/>
  <c r="I255" i="2"/>
  <c r="E254" i="2"/>
  <c r="K254" i="2"/>
  <c r="D254" i="2"/>
  <c r="L254" i="2"/>
  <c r="J254" i="2"/>
  <c r="G254" i="2"/>
  <c r="E253" i="2"/>
  <c r="D253" i="2"/>
  <c r="L253" i="2"/>
  <c r="K253" i="2"/>
  <c r="I253" i="2"/>
  <c r="G253" i="2"/>
  <c r="E252" i="2"/>
  <c r="D252" i="2"/>
  <c r="F252" i="2"/>
  <c r="H252" i="2"/>
  <c r="L252" i="2"/>
  <c r="K252" i="2"/>
  <c r="J252" i="2"/>
  <c r="I252" i="2"/>
  <c r="G252" i="2"/>
  <c r="E251" i="2"/>
  <c r="D251" i="2"/>
  <c r="H251" i="2"/>
  <c r="J251" i="2"/>
  <c r="G251" i="2"/>
  <c r="E250" i="2"/>
  <c r="D250" i="2"/>
  <c r="F250" i="2"/>
  <c r="H250" i="2"/>
  <c r="L250" i="2"/>
  <c r="J250" i="2"/>
  <c r="I250" i="2"/>
  <c r="E249" i="2"/>
  <c r="D249" i="2"/>
  <c r="I249" i="2"/>
  <c r="G249" i="2"/>
  <c r="E248" i="2"/>
  <c r="D248" i="2"/>
  <c r="G248" i="2"/>
  <c r="E247" i="2"/>
  <c r="G247" i="2"/>
  <c r="D247" i="2"/>
  <c r="K247" i="2"/>
  <c r="E246" i="2"/>
  <c r="K246" i="2"/>
  <c r="D246" i="2"/>
  <c r="J246" i="2"/>
  <c r="F246" i="2"/>
  <c r="L246" i="2"/>
  <c r="E245" i="2"/>
  <c r="D245" i="2"/>
  <c r="F245" i="2"/>
  <c r="H245" i="2"/>
  <c r="L245" i="2"/>
  <c r="K245" i="2"/>
  <c r="J245" i="2"/>
  <c r="I245" i="2"/>
  <c r="G245" i="2"/>
  <c r="E244" i="2"/>
  <c r="L244" i="2"/>
  <c r="D244" i="2"/>
  <c r="F244" i="2"/>
  <c r="H244" i="2"/>
  <c r="K244" i="2"/>
  <c r="J244" i="2"/>
  <c r="I244" i="2"/>
  <c r="G244" i="2"/>
  <c r="E243" i="2"/>
  <c r="G243" i="2"/>
  <c r="D243" i="2"/>
  <c r="L243" i="2"/>
  <c r="F243" i="2"/>
  <c r="H243" i="2"/>
  <c r="J243" i="2"/>
  <c r="I243" i="2"/>
  <c r="E242" i="2"/>
  <c r="D242" i="2"/>
  <c r="F242" i="2"/>
  <c r="H242" i="2"/>
  <c r="K242" i="2"/>
  <c r="I242" i="2"/>
  <c r="E241" i="2"/>
  <c r="D241" i="2"/>
  <c r="F241" i="2"/>
  <c r="G241" i="2"/>
  <c r="E240" i="2"/>
  <c r="D240" i="2"/>
  <c r="F240" i="2"/>
  <c r="H240" i="2"/>
  <c r="L240" i="2"/>
  <c r="J240" i="2"/>
  <c r="I240" i="2"/>
  <c r="E239" i="2"/>
  <c r="D239" i="2"/>
  <c r="G239" i="2"/>
  <c r="E238" i="2"/>
  <c r="D238" i="2"/>
  <c r="F238" i="2"/>
  <c r="L238" i="2"/>
  <c r="J238" i="2"/>
  <c r="G238" i="2"/>
  <c r="E237" i="2"/>
  <c r="G237" i="2"/>
  <c r="D237" i="2"/>
  <c r="F237" i="2"/>
  <c r="H237" i="2"/>
  <c r="K237" i="2"/>
  <c r="I237" i="2"/>
  <c r="E236" i="2"/>
  <c r="D236" i="2"/>
  <c r="F236" i="2"/>
  <c r="K236" i="2"/>
  <c r="G236" i="2"/>
  <c r="E235" i="2"/>
  <c r="G235" i="2"/>
  <c r="D235" i="2"/>
  <c r="J235" i="2"/>
  <c r="E234" i="2"/>
  <c r="D234" i="2"/>
  <c r="H234" i="2"/>
  <c r="K234" i="2"/>
  <c r="I234" i="2"/>
  <c r="G234" i="2"/>
  <c r="E233" i="2"/>
  <c r="D233" i="2"/>
  <c r="K233" i="2"/>
  <c r="J233" i="2"/>
  <c r="G233" i="2"/>
  <c r="E232" i="2"/>
  <c r="G232" i="2"/>
  <c r="D232" i="2"/>
  <c r="F232" i="2"/>
  <c r="H232" i="2"/>
  <c r="L232" i="2"/>
  <c r="K232" i="2"/>
  <c r="J232" i="2"/>
  <c r="I232" i="2"/>
  <c r="E231" i="2"/>
  <c r="D231" i="2"/>
  <c r="H231" i="2"/>
  <c r="F231" i="2"/>
  <c r="K231" i="2"/>
  <c r="J231" i="2"/>
  <c r="I231" i="2"/>
  <c r="G231" i="2"/>
  <c r="E230" i="2"/>
  <c r="D230" i="2"/>
  <c r="L230" i="2"/>
  <c r="J230" i="2"/>
  <c r="I230" i="2"/>
  <c r="G230" i="2"/>
  <c r="E229" i="2"/>
  <c r="D229" i="2"/>
  <c r="F229" i="2"/>
  <c r="H229" i="2"/>
  <c r="L229" i="2"/>
  <c r="K229" i="2"/>
  <c r="I229" i="2"/>
  <c r="G229" i="2"/>
  <c r="E228" i="2"/>
  <c r="D228" i="2"/>
  <c r="F228" i="2"/>
  <c r="J228" i="2"/>
  <c r="G228" i="2"/>
  <c r="E227" i="2"/>
  <c r="D227" i="2"/>
  <c r="L227" i="2"/>
  <c r="F227" i="2"/>
  <c r="H227" i="2"/>
  <c r="J227" i="2"/>
  <c r="I227" i="2"/>
  <c r="E226" i="2"/>
  <c r="D226" i="2"/>
  <c r="E225" i="2"/>
  <c r="D225" i="2"/>
  <c r="E224" i="2"/>
  <c r="D224" i="2"/>
  <c r="F224" i="2"/>
  <c r="H224" i="2"/>
  <c r="L224" i="2"/>
  <c r="K224" i="2"/>
  <c r="I224" i="2"/>
  <c r="G224" i="2"/>
  <c r="E223" i="2"/>
  <c r="D223" i="2"/>
  <c r="H223" i="2"/>
  <c r="F223" i="2"/>
  <c r="L223" i="2"/>
  <c r="K223" i="2"/>
  <c r="J223" i="2"/>
  <c r="G223" i="2"/>
  <c r="E222" i="2"/>
  <c r="G222" i="2"/>
  <c r="D222" i="2"/>
  <c r="F222" i="2"/>
  <c r="H222" i="2"/>
  <c r="J222" i="2"/>
  <c r="I222" i="2"/>
  <c r="E221" i="2"/>
  <c r="L221" i="2"/>
  <c r="D221" i="2"/>
  <c r="F221" i="2"/>
  <c r="H221" i="2"/>
  <c r="I221" i="2"/>
  <c r="G221" i="2"/>
  <c r="E220" i="2"/>
  <c r="D220" i="2"/>
  <c r="K220" i="2"/>
  <c r="L220" i="2"/>
  <c r="G220" i="2"/>
  <c r="E219" i="2"/>
  <c r="D219" i="2"/>
  <c r="F219" i="2"/>
  <c r="H219" i="2"/>
  <c r="J219" i="2"/>
  <c r="I219" i="2"/>
  <c r="E218" i="2"/>
  <c r="D218" i="2"/>
  <c r="E217" i="2"/>
  <c r="D217" i="2"/>
  <c r="H217" i="2"/>
  <c r="E216" i="2"/>
  <c r="D216" i="2"/>
  <c r="F216" i="2"/>
  <c r="H216" i="2"/>
  <c r="L216" i="2"/>
  <c r="K216" i="2"/>
  <c r="I216" i="2"/>
  <c r="G216" i="2"/>
  <c r="E215" i="2"/>
  <c r="D215" i="2"/>
  <c r="H215" i="2"/>
  <c r="F215" i="2"/>
  <c r="K215" i="2"/>
  <c r="J215" i="2"/>
  <c r="G215" i="2"/>
  <c r="E214" i="2"/>
  <c r="D214" i="2"/>
  <c r="F214" i="2"/>
  <c r="H214" i="2"/>
  <c r="J214" i="2"/>
  <c r="I214" i="2"/>
  <c r="E213" i="2"/>
  <c r="L213" i="2"/>
  <c r="D213" i="2"/>
  <c r="H213" i="2"/>
  <c r="G213" i="2"/>
  <c r="E212" i="2"/>
  <c r="D212" i="2"/>
  <c r="K212" i="2"/>
  <c r="L212" i="2"/>
  <c r="G212" i="2"/>
  <c r="E211" i="2"/>
  <c r="D211" i="2"/>
  <c r="F211" i="2"/>
  <c r="H211" i="2"/>
  <c r="J211" i="2"/>
  <c r="I211" i="2"/>
  <c r="E210" i="2"/>
  <c r="D210" i="2"/>
  <c r="F210" i="2"/>
  <c r="E209" i="2"/>
  <c r="D209" i="2"/>
  <c r="H209" i="2"/>
  <c r="L209" i="2"/>
  <c r="I209" i="2"/>
  <c r="E208" i="2"/>
  <c r="D208" i="2"/>
  <c r="F208" i="2"/>
  <c r="H208" i="2"/>
  <c r="L208" i="2"/>
  <c r="K208" i="2"/>
  <c r="I208" i="2"/>
  <c r="G208" i="2"/>
  <c r="E207" i="2"/>
  <c r="D207" i="2"/>
  <c r="H207" i="2"/>
  <c r="F207" i="2"/>
  <c r="K207" i="2"/>
  <c r="J207" i="2"/>
  <c r="G207" i="2"/>
  <c r="E206" i="2"/>
  <c r="D206" i="2"/>
  <c r="F206" i="2"/>
  <c r="H206" i="2"/>
  <c r="J206" i="2"/>
  <c r="I206" i="2"/>
  <c r="E205" i="2"/>
  <c r="D205" i="2"/>
  <c r="H205" i="2"/>
  <c r="I205" i="2"/>
  <c r="G205" i="2"/>
  <c r="E204" i="2"/>
  <c r="D204" i="2"/>
  <c r="L204" i="2"/>
  <c r="G204" i="2"/>
  <c r="E203" i="2"/>
  <c r="G203" i="2"/>
  <c r="D203" i="2"/>
  <c r="F203" i="2"/>
  <c r="H203" i="2"/>
  <c r="L203" i="2"/>
  <c r="K203" i="2"/>
  <c r="J203" i="2"/>
  <c r="I203" i="2"/>
  <c r="E202" i="2"/>
  <c r="D202" i="2"/>
  <c r="F202" i="2"/>
  <c r="K202" i="2"/>
  <c r="J202" i="2"/>
  <c r="E201" i="2"/>
  <c r="D201" i="2"/>
  <c r="H201" i="2"/>
  <c r="F201" i="2"/>
  <c r="L201" i="2"/>
  <c r="J201" i="2"/>
  <c r="I201" i="2"/>
  <c r="E200" i="2"/>
  <c r="D200" i="2"/>
  <c r="F200" i="2"/>
  <c r="H200" i="2"/>
  <c r="L200" i="2"/>
  <c r="K200" i="2"/>
  <c r="I200" i="2"/>
  <c r="G200" i="2"/>
  <c r="E199" i="2"/>
  <c r="D199" i="2"/>
  <c r="H199" i="2"/>
  <c r="F199" i="2"/>
  <c r="K199" i="2"/>
  <c r="J199" i="2"/>
  <c r="G199" i="2"/>
  <c r="E198" i="2"/>
  <c r="D198" i="2"/>
  <c r="F198" i="2"/>
  <c r="H198" i="2"/>
  <c r="J198" i="2"/>
  <c r="I198" i="2"/>
  <c r="E197" i="2"/>
  <c r="D197" i="2"/>
  <c r="H197" i="2"/>
  <c r="I197" i="2"/>
  <c r="G197" i="2"/>
  <c r="E196" i="2"/>
  <c r="D196" i="2"/>
  <c r="L196" i="2"/>
  <c r="G196" i="2"/>
  <c r="E195" i="2"/>
  <c r="G195" i="2"/>
  <c r="D195" i="2"/>
  <c r="F195" i="2"/>
  <c r="H195" i="2"/>
  <c r="L195" i="2"/>
  <c r="K195" i="2"/>
  <c r="J195" i="2"/>
  <c r="I195" i="2"/>
  <c r="E194" i="2"/>
  <c r="L194" i="2"/>
  <c r="D194" i="2"/>
  <c r="F194" i="2"/>
  <c r="K194" i="2"/>
  <c r="J194" i="2"/>
  <c r="G194" i="2"/>
  <c r="E193" i="2"/>
  <c r="D193" i="2"/>
  <c r="F193" i="2"/>
  <c r="H193" i="2"/>
  <c r="L193" i="2"/>
  <c r="J193" i="2"/>
  <c r="I193" i="2"/>
  <c r="E192" i="2"/>
  <c r="K192" i="2"/>
  <c r="D192" i="2"/>
  <c r="I192" i="2"/>
  <c r="H192" i="2"/>
  <c r="L192" i="2"/>
  <c r="E191" i="2"/>
  <c r="D191" i="2"/>
  <c r="L191" i="2"/>
  <c r="K191" i="2"/>
  <c r="G191" i="2"/>
  <c r="E190" i="2"/>
  <c r="G190" i="2"/>
  <c r="D190" i="2"/>
  <c r="F190" i="2"/>
  <c r="H190" i="2"/>
  <c r="L190" i="2"/>
  <c r="J190" i="2"/>
  <c r="I190" i="2"/>
  <c r="E189" i="2"/>
  <c r="D189" i="2"/>
  <c r="K189" i="2"/>
  <c r="J189" i="2"/>
  <c r="E188" i="2"/>
  <c r="D188" i="2"/>
  <c r="K188" i="2"/>
  <c r="F188" i="2"/>
  <c r="H188" i="2"/>
  <c r="L188" i="2"/>
  <c r="I188" i="2"/>
  <c r="G188" i="2"/>
  <c r="E187" i="2"/>
  <c r="D187" i="2"/>
  <c r="F187" i="2"/>
  <c r="L187" i="2"/>
  <c r="K187" i="2"/>
  <c r="G187" i="2"/>
  <c r="E186" i="2"/>
  <c r="D186" i="2"/>
  <c r="F186" i="2"/>
  <c r="H186" i="2"/>
  <c r="J186" i="2"/>
  <c r="I186" i="2"/>
  <c r="E185" i="2"/>
  <c r="D185" i="2"/>
  <c r="E184" i="2"/>
  <c r="D184" i="2"/>
  <c r="L184" i="2"/>
  <c r="G184" i="2"/>
  <c r="E183" i="2"/>
  <c r="D183" i="2"/>
  <c r="F183" i="2"/>
  <c r="H183" i="2"/>
  <c r="L183" i="2"/>
  <c r="K183" i="2"/>
  <c r="I183" i="2"/>
  <c r="G183" i="2"/>
  <c r="E182" i="2"/>
  <c r="G182" i="2"/>
  <c r="D182" i="2"/>
  <c r="H182" i="2"/>
  <c r="F182" i="2"/>
  <c r="K182" i="2"/>
  <c r="J182" i="2"/>
  <c r="E181" i="2"/>
  <c r="G181" i="2"/>
  <c r="D181" i="2"/>
  <c r="F181" i="2"/>
  <c r="H181" i="2"/>
  <c r="J181" i="2"/>
  <c r="I181" i="2"/>
  <c r="E180" i="2"/>
  <c r="D180" i="2"/>
  <c r="L180" i="2"/>
  <c r="H180" i="2"/>
  <c r="I180" i="2"/>
  <c r="G180" i="2"/>
  <c r="E179" i="2"/>
  <c r="D179" i="2"/>
  <c r="F179" i="2"/>
  <c r="L179" i="2"/>
  <c r="K179" i="2"/>
  <c r="G179" i="2"/>
  <c r="E178" i="2"/>
  <c r="D178" i="2"/>
  <c r="F178" i="2"/>
  <c r="H178" i="2"/>
  <c r="J178" i="2"/>
  <c r="I178" i="2"/>
  <c r="E177" i="2"/>
  <c r="D177" i="2"/>
  <c r="E176" i="2"/>
  <c r="D176" i="2"/>
  <c r="G176" i="2"/>
  <c r="E175" i="2"/>
  <c r="D175" i="2"/>
  <c r="F175" i="2"/>
  <c r="H175" i="2"/>
  <c r="L175" i="2"/>
  <c r="K175" i="2"/>
  <c r="I175" i="2"/>
  <c r="G175" i="2"/>
  <c r="E174" i="2"/>
  <c r="G174" i="2"/>
  <c r="D174" i="2"/>
  <c r="H174" i="2"/>
  <c r="F174" i="2"/>
  <c r="K174" i="2"/>
  <c r="J174" i="2"/>
  <c r="E173" i="2"/>
  <c r="G173" i="2"/>
  <c r="D173" i="2"/>
  <c r="F173" i="2"/>
  <c r="H173" i="2"/>
  <c r="J173" i="2"/>
  <c r="I173" i="2"/>
  <c r="E172" i="2"/>
  <c r="D172" i="2"/>
  <c r="L172" i="2"/>
  <c r="H172" i="2"/>
  <c r="I172" i="2"/>
  <c r="G172" i="2"/>
  <c r="E171" i="2"/>
  <c r="D171" i="2"/>
  <c r="F171" i="2"/>
  <c r="L171" i="2"/>
  <c r="K171" i="2"/>
  <c r="G171" i="2"/>
  <c r="E170" i="2"/>
  <c r="D170" i="2"/>
  <c r="F170" i="2"/>
  <c r="H170" i="2"/>
  <c r="J170" i="2"/>
  <c r="I170" i="2"/>
  <c r="E169" i="2"/>
  <c r="D169" i="2"/>
  <c r="E168" i="2"/>
  <c r="D168" i="2"/>
  <c r="L168" i="2"/>
  <c r="G168" i="2"/>
  <c r="E167" i="2"/>
  <c r="D167" i="2"/>
  <c r="F167" i="2"/>
  <c r="H167" i="2"/>
  <c r="L167" i="2"/>
  <c r="K167" i="2"/>
  <c r="I167" i="2"/>
  <c r="G167" i="2"/>
  <c r="E166" i="2"/>
  <c r="G166" i="2"/>
  <c r="D166" i="2"/>
  <c r="H166" i="2"/>
  <c r="F166" i="2"/>
  <c r="K166" i="2"/>
  <c r="J166" i="2"/>
  <c r="E165" i="2"/>
  <c r="G165" i="2"/>
  <c r="D165" i="2"/>
  <c r="F165" i="2"/>
  <c r="H165" i="2"/>
  <c r="J165" i="2"/>
  <c r="I165" i="2"/>
  <c r="E164" i="2"/>
  <c r="D164" i="2"/>
  <c r="L164" i="2"/>
  <c r="H164" i="2"/>
  <c r="I164" i="2"/>
  <c r="G164" i="2"/>
  <c r="E163" i="2"/>
  <c r="D163" i="2"/>
  <c r="F163" i="2"/>
  <c r="L163" i="2"/>
  <c r="K163" i="2"/>
  <c r="G163" i="2"/>
  <c r="E162" i="2"/>
  <c r="D162" i="2"/>
  <c r="F162" i="2"/>
  <c r="H162" i="2"/>
  <c r="J162" i="2"/>
  <c r="I162" i="2"/>
  <c r="E161" i="2"/>
  <c r="D161" i="2"/>
  <c r="E160" i="2"/>
  <c r="D160" i="2"/>
  <c r="G160" i="2"/>
  <c r="E159" i="2"/>
  <c r="D159" i="2"/>
  <c r="F159" i="2"/>
  <c r="H159" i="2"/>
  <c r="L159" i="2"/>
  <c r="K159" i="2"/>
  <c r="I159" i="2"/>
  <c r="G159" i="2"/>
  <c r="E158" i="2"/>
  <c r="G158" i="2"/>
  <c r="D158" i="2"/>
  <c r="H158" i="2"/>
  <c r="F158" i="2"/>
  <c r="K158" i="2"/>
  <c r="J158" i="2"/>
  <c r="E157" i="2"/>
  <c r="G157" i="2"/>
  <c r="D157" i="2"/>
  <c r="F157" i="2"/>
  <c r="H157" i="2"/>
  <c r="J157" i="2"/>
  <c r="I157" i="2"/>
  <c r="E156" i="2"/>
  <c r="D156" i="2"/>
  <c r="L156" i="2"/>
  <c r="H156" i="2"/>
  <c r="I156" i="2"/>
  <c r="G156" i="2"/>
  <c r="E155" i="2"/>
  <c r="D155" i="2"/>
  <c r="F155" i="2"/>
  <c r="L155" i="2"/>
  <c r="K155" i="2"/>
  <c r="G155" i="2"/>
  <c r="E154" i="2"/>
  <c r="D154" i="2"/>
  <c r="F154" i="2"/>
  <c r="H154" i="2"/>
  <c r="J154" i="2"/>
  <c r="I154" i="2"/>
  <c r="E153" i="2"/>
  <c r="D153" i="2"/>
  <c r="E152" i="2"/>
  <c r="D152" i="2"/>
  <c r="L152" i="2"/>
  <c r="G152" i="2"/>
  <c r="E151" i="2"/>
  <c r="D151" i="2"/>
  <c r="F151" i="2"/>
  <c r="H151" i="2"/>
  <c r="L151" i="2"/>
  <c r="K151" i="2"/>
  <c r="I151" i="2"/>
  <c r="G151" i="2"/>
  <c r="E150" i="2"/>
  <c r="G150" i="2"/>
  <c r="D150" i="2"/>
  <c r="H150" i="2"/>
  <c r="F150" i="2"/>
  <c r="K150" i="2"/>
  <c r="J150" i="2"/>
  <c r="E149" i="2"/>
  <c r="G149" i="2"/>
  <c r="D149" i="2"/>
  <c r="F149" i="2"/>
  <c r="H149" i="2"/>
  <c r="J149" i="2"/>
  <c r="I149" i="2"/>
  <c r="E148" i="2"/>
  <c r="D148" i="2"/>
  <c r="L148" i="2"/>
  <c r="H148" i="2"/>
  <c r="I148" i="2"/>
  <c r="G148" i="2"/>
  <c r="E147" i="2"/>
  <c r="D147" i="2"/>
  <c r="F147" i="2"/>
  <c r="L147" i="2"/>
  <c r="K147" i="2"/>
  <c r="G147" i="2"/>
  <c r="E146" i="2"/>
  <c r="D146" i="2"/>
  <c r="F146" i="2"/>
  <c r="H146" i="2"/>
  <c r="J146" i="2"/>
  <c r="I146" i="2"/>
  <c r="E145" i="2"/>
  <c r="D145" i="2"/>
  <c r="E144" i="2"/>
  <c r="D144" i="2"/>
  <c r="G144" i="2"/>
  <c r="E143" i="2"/>
  <c r="D143" i="2"/>
  <c r="F143" i="2"/>
  <c r="H143" i="2"/>
  <c r="L143" i="2"/>
  <c r="K143" i="2"/>
  <c r="J143" i="2"/>
  <c r="I143" i="2"/>
  <c r="G143" i="2"/>
  <c r="E142" i="2"/>
  <c r="G142" i="2"/>
  <c r="D142" i="2"/>
  <c r="H142" i="2"/>
  <c r="F142" i="2"/>
  <c r="K142" i="2"/>
  <c r="J142" i="2"/>
  <c r="E141" i="2"/>
  <c r="G141" i="2"/>
  <c r="D141" i="2"/>
  <c r="F141" i="2"/>
  <c r="H141" i="2"/>
  <c r="J141" i="2"/>
  <c r="I141" i="2"/>
  <c r="E140" i="2"/>
  <c r="D140" i="2"/>
  <c r="L140" i="2"/>
  <c r="H140" i="2"/>
  <c r="I140" i="2"/>
  <c r="G140" i="2"/>
  <c r="E139" i="2"/>
  <c r="D139" i="2"/>
  <c r="F139" i="2"/>
  <c r="L139" i="2"/>
  <c r="K139" i="2"/>
  <c r="G139" i="2"/>
  <c r="E138" i="2"/>
  <c r="D138" i="2"/>
  <c r="F138" i="2"/>
  <c r="H138" i="2"/>
  <c r="J138" i="2"/>
  <c r="I138" i="2"/>
  <c r="E137" i="2"/>
  <c r="D137" i="2"/>
  <c r="E136" i="2"/>
  <c r="D136" i="2"/>
  <c r="L136" i="2"/>
  <c r="G136" i="2"/>
  <c r="E135" i="2"/>
  <c r="D135" i="2"/>
  <c r="F135" i="2"/>
  <c r="H135" i="2"/>
  <c r="L135" i="2"/>
  <c r="K135" i="2"/>
  <c r="J135" i="2"/>
  <c r="I135" i="2"/>
  <c r="G135" i="2"/>
  <c r="E134" i="2"/>
  <c r="G134" i="2"/>
  <c r="D134" i="2"/>
  <c r="H134" i="2"/>
  <c r="F134" i="2"/>
  <c r="K134" i="2"/>
  <c r="J134" i="2"/>
  <c r="E133" i="2"/>
  <c r="G133" i="2"/>
  <c r="D133" i="2"/>
  <c r="F133" i="2"/>
  <c r="H133" i="2"/>
  <c r="J133" i="2"/>
  <c r="I133" i="2"/>
  <c r="E132" i="2"/>
  <c r="D132" i="2"/>
  <c r="L132" i="2"/>
  <c r="H132" i="2"/>
  <c r="I132" i="2"/>
  <c r="G132" i="2"/>
  <c r="E131" i="2"/>
  <c r="D131" i="2"/>
  <c r="F131" i="2"/>
  <c r="L131" i="2"/>
  <c r="K131" i="2"/>
  <c r="G131" i="2"/>
  <c r="E130" i="2"/>
  <c r="K130" i="2"/>
  <c r="D130" i="2"/>
  <c r="F130" i="2"/>
  <c r="H130" i="2"/>
  <c r="J130" i="2"/>
  <c r="I130" i="2"/>
  <c r="E129" i="2"/>
  <c r="D129" i="2"/>
  <c r="F129" i="2"/>
  <c r="J129" i="2"/>
  <c r="E128" i="2"/>
  <c r="D128" i="2"/>
  <c r="L128" i="2"/>
  <c r="G128" i="2"/>
  <c r="E127" i="2"/>
  <c r="D127" i="2"/>
  <c r="F127" i="2"/>
  <c r="H127" i="2"/>
  <c r="L127" i="2"/>
  <c r="K127" i="2"/>
  <c r="J127" i="2"/>
  <c r="I127" i="2"/>
  <c r="G127" i="2"/>
  <c r="E126" i="2"/>
  <c r="G126" i="2"/>
  <c r="D126" i="2"/>
  <c r="H126" i="2"/>
  <c r="F126" i="2"/>
  <c r="K126" i="2"/>
  <c r="J126" i="2"/>
  <c r="I126" i="2"/>
  <c r="E125" i="2"/>
  <c r="D125" i="2"/>
  <c r="F125" i="2"/>
  <c r="H125" i="2"/>
  <c r="J125" i="2"/>
  <c r="I125" i="2"/>
  <c r="E124" i="2"/>
  <c r="D124" i="2"/>
  <c r="H124" i="2"/>
  <c r="I124" i="2"/>
  <c r="G124" i="2"/>
  <c r="E123" i="2"/>
  <c r="D123" i="2"/>
  <c r="F123" i="2"/>
  <c r="L123" i="2"/>
  <c r="K123" i="2"/>
  <c r="G123" i="2"/>
  <c r="E122" i="2"/>
  <c r="D122" i="2"/>
  <c r="H122" i="2"/>
  <c r="F122" i="2"/>
  <c r="K122" i="2"/>
  <c r="J122" i="2"/>
  <c r="E121" i="2"/>
  <c r="D121" i="2"/>
  <c r="F121" i="2"/>
  <c r="J121" i="2"/>
  <c r="E120" i="2"/>
  <c r="D120" i="2"/>
  <c r="G120" i="2"/>
  <c r="E119" i="2"/>
  <c r="D119" i="2"/>
  <c r="F119" i="2"/>
  <c r="H119" i="2"/>
  <c r="L119" i="2"/>
  <c r="K119" i="2"/>
  <c r="J119" i="2"/>
  <c r="I119" i="2"/>
  <c r="G119" i="2"/>
  <c r="E118" i="2"/>
  <c r="G118" i="2"/>
  <c r="D118" i="2"/>
  <c r="F118" i="2"/>
  <c r="H118" i="2"/>
  <c r="K118" i="2"/>
  <c r="J118" i="2"/>
  <c r="I118" i="2"/>
  <c r="E117" i="2"/>
  <c r="D117" i="2"/>
  <c r="F117" i="2"/>
  <c r="H117" i="2"/>
  <c r="J117" i="2"/>
  <c r="I117" i="2"/>
  <c r="E116" i="2"/>
  <c r="D116" i="2"/>
  <c r="H116" i="2"/>
  <c r="I116" i="2"/>
  <c r="G116" i="2"/>
  <c r="E115" i="2"/>
  <c r="D115" i="2"/>
  <c r="F115" i="2"/>
  <c r="L115" i="2"/>
  <c r="K115" i="2"/>
  <c r="G115" i="2"/>
  <c r="E114" i="2"/>
  <c r="D114" i="2"/>
  <c r="H114" i="2"/>
  <c r="F114" i="2"/>
  <c r="K114" i="2"/>
  <c r="J114" i="2"/>
  <c r="E113" i="2"/>
  <c r="D113" i="2"/>
  <c r="I113" i="2"/>
  <c r="J113" i="2"/>
  <c r="E112" i="2"/>
  <c r="D112" i="2"/>
  <c r="H112" i="2"/>
  <c r="L112" i="2"/>
  <c r="G112" i="2"/>
  <c r="E111" i="2"/>
  <c r="D111" i="2"/>
  <c r="F111" i="2"/>
  <c r="H111" i="2"/>
  <c r="L111" i="2"/>
  <c r="K111" i="2"/>
  <c r="J111" i="2"/>
  <c r="I111" i="2"/>
  <c r="G111" i="2"/>
  <c r="E110" i="2"/>
  <c r="K110" i="2"/>
  <c r="D110" i="2"/>
  <c r="F110" i="2"/>
  <c r="H110" i="2"/>
  <c r="J110" i="2"/>
  <c r="I110" i="2"/>
  <c r="E109" i="2"/>
  <c r="D109" i="2"/>
  <c r="I109" i="2"/>
  <c r="J109" i="2"/>
  <c r="E108" i="2"/>
  <c r="D108" i="2"/>
  <c r="H108" i="2"/>
  <c r="L108" i="2"/>
  <c r="G108" i="2"/>
  <c r="E107" i="2"/>
  <c r="D107" i="2"/>
  <c r="F107" i="2"/>
  <c r="L107" i="2"/>
  <c r="K107" i="2"/>
  <c r="G107" i="2"/>
  <c r="E106" i="2"/>
  <c r="D106" i="2"/>
  <c r="H106" i="2"/>
  <c r="F106" i="2"/>
  <c r="K106" i="2"/>
  <c r="J106" i="2"/>
  <c r="E105" i="2"/>
  <c r="D105" i="2"/>
  <c r="F105" i="2"/>
  <c r="H105" i="2"/>
  <c r="J105" i="2"/>
  <c r="I105" i="2"/>
  <c r="E104" i="2"/>
  <c r="D104" i="2"/>
  <c r="H104" i="2"/>
  <c r="L104" i="2"/>
  <c r="I104" i="2"/>
  <c r="G104" i="2"/>
  <c r="E103" i="2"/>
  <c r="D103" i="2"/>
  <c r="F103" i="2"/>
  <c r="H103" i="2"/>
  <c r="L103" i="2"/>
  <c r="K103" i="2"/>
  <c r="J103" i="2"/>
  <c r="I103" i="2"/>
  <c r="G103" i="2"/>
  <c r="E102" i="2"/>
  <c r="L102" i="2"/>
  <c r="D102" i="2"/>
  <c r="F102" i="2"/>
  <c r="H102" i="2"/>
  <c r="K102" i="2"/>
  <c r="J102" i="2"/>
  <c r="I102" i="2"/>
  <c r="E101" i="2"/>
  <c r="D101" i="2"/>
  <c r="H101" i="2"/>
  <c r="F101" i="2"/>
  <c r="I101" i="2"/>
  <c r="G101" i="2"/>
  <c r="E100" i="2"/>
  <c r="D100" i="2"/>
  <c r="H100" i="2"/>
  <c r="I100" i="2"/>
  <c r="G100" i="2"/>
  <c r="E99" i="2"/>
  <c r="G99" i="2"/>
  <c r="D99" i="2"/>
  <c r="F99" i="2"/>
  <c r="H99" i="2"/>
  <c r="L99" i="2"/>
  <c r="J99" i="2"/>
  <c r="I99" i="2"/>
  <c r="E98" i="2"/>
  <c r="L98" i="2"/>
  <c r="D98" i="2"/>
  <c r="F98" i="2"/>
  <c r="H98" i="2"/>
  <c r="I98" i="2"/>
  <c r="G98" i="2"/>
  <c r="E97" i="2"/>
  <c r="D97" i="2"/>
  <c r="K97" i="2"/>
  <c r="L97" i="2"/>
  <c r="G97" i="2"/>
  <c r="E96" i="2"/>
  <c r="L96" i="2"/>
  <c r="D96" i="2"/>
  <c r="F96" i="2"/>
  <c r="H96" i="2"/>
  <c r="J96" i="2"/>
  <c r="I96" i="2"/>
  <c r="E95" i="2"/>
  <c r="L95" i="2"/>
  <c r="D95" i="2"/>
  <c r="F95" i="2"/>
  <c r="E94" i="2"/>
  <c r="D94" i="2"/>
  <c r="F94" i="2"/>
  <c r="L94" i="2"/>
  <c r="E93" i="2"/>
  <c r="D93" i="2"/>
  <c r="F93" i="2"/>
  <c r="H93" i="2"/>
  <c r="L93" i="2"/>
  <c r="K93" i="2"/>
  <c r="I93" i="2"/>
  <c r="G93" i="2"/>
  <c r="E92" i="2"/>
  <c r="D92" i="2"/>
  <c r="H92" i="2"/>
  <c r="F92" i="2"/>
  <c r="K92" i="2"/>
  <c r="J92" i="2"/>
  <c r="G92" i="2"/>
  <c r="E91" i="2"/>
  <c r="G91" i="2"/>
  <c r="D91" i="2"/>
  <c r="F91" i="2"/>
  <c r="H91" i="2"/>
  <c r="J91" i="2"/>
  <c r="I91" i="2"/>
  <c r="E90" i="2"/>
  <c r="L90" i="2"/>
  <c r="D90" i="2"/>
  <c r="F90" i="2"/>
  <c r="H90" i="2"/>
  <c r="I90" i="2"/>
  <c r="G90" i="2"/>
  <c r="E89" i="2"/>
  <c r="D89" i="2"/>
  <c r="K89" i="2"/>
  <c r="L89" i="2"/>
  <c r="G89" i="2"/>
  <c r="E88" i="2"/>
  <c r="L88" i="2"/>
  <c r="D88" i="2"/>
  <c r="F88" i="2"/>
  <c r="H88" i="2"/>
  <c r="J88" i="2"/>
  <c r="I88" i="2"/>
  <c r="E87" i="2"/>
  <c r="L87" i="2"/>
  <c r="D87" i="2"/>
  <c r="F87" i="2"/>
  <c r="E86" i="2"/>
  <c r="D86" i="2"/>
  <c r="F86" i="2"/>
  <c r="L86" i="2"/>
  <c r="E85" i="2"/>
  <c r="D85" i="2"/>
  <c r="F85" i="2"/>
  <c r="H85" i="2"/>
  <c r="L85" i="2"/>
  <c r="K85" i="2"/>
  <c r="I85" i="2"/>
  <c r="G85" i="2"/>
  <c r="E84" i="2"/>
  <c r="D84" i="2"/>
  <c r="H84" i="2"/>
  <c r="F84" i="2"/>
  <c r="K84" i="2"/>
  <c r="J84" i="2"/>
  <c r="G84" i="2"/>
  <c r="E83" i="2"/>
  <c r="G83" i="2"/>
  <c r="D83" i="2"/>
  <c r="F83" i="2"/>
  <c r="H83" i="2"/>
  <c r="J83" i="2"/>
  <c r="I83" i="2"/>
  <c r="E82" i="2"/>
  <c r="L82" i="2"/>
  <c r="D82" i="2"/>
  <c r="F82" i="2"/>
  <c r="H82" i="2"/>
  <c r="I82" i="2"/>
  <c r="G82" i="2"/>
  <c r="E81" i="2"/>
  <c r="D81" i="2"/>
  <c r="K81" i="2"/>
  <c r="L81" i="2"/>
  <c r="G81" i="2"/>
  <c r="E80" i="2"/>
  <c r="L80" i="2"/>
  <c r="D80" i="2"/>
  <c r="F80" i="2"/>
  <c r="H80" i="2"/>
  <c r="J80" i="2"/>
  <c r="I80" i="2"/>
  <c r="E79" i="2"/>
  <c r="L79" i="2"/>
  <c r="D79" i="2"/>
  <c r="F79" i="2"/>
  <c r="E78" i="2"/>
  <c r="D78" i="2"/>
  <c r="F78" i="2"/>
  <c r="L78" i="2"/>
  <c r="E77" i="2"/>
  <c r="D77" i="2"/>
  <c r="F77" i="2"/>
  <c r="H77" i="2"/>
  <c r="L77" i="2"/>
  <c r="K77" i="2"/>
  <c r="I77" i="2"/>
  <c r="G77" i="2"/>
  <c r="E76" i="2"/>
  <c r="D76" i="2"/>
  <c r="H76" i="2"/>
  <c r="F76" i="2"/>
  <c r="K76" i="2"/>
  <c r="J76" i="2"/>
  <c r="G76" i="2"/>
  <c r="E75" i="2"/>
  <c r="G75" i="2"/>
  <c r="D75" i="2"/>
  <c r="F75" i="2"/>
  <c r="H75" i="2"/>
  <c r="J75" i="2"/>
  <c r="I75" i="2"/>
  <c r="E74" i="2"/>
  <c r="L74" i="2"/>
  <c r="D74" i="2"/>
  <c r="F74" i="2"/>
  <c r="H74" i="2"/>
  <c r="I74" i="2"/>
  <c r="G74" i="2"/>
  <c r="E73" i="2"/>
  <c r="D73" i="2"/>
  <c r="K73" i="2"/>
  <c r="L73" i="2"/>
  <c r="G73" i="2"/>
  <c r="E72" i="2"/>
  <c r="D72" i="2"/>
  <c r="F72" i="2"/>
  <c r="H72" i="2"/>
  <c r="J72" i="2"/>
  <c r="I72" i="2"/>
  <c r="E71" i="2"/>
  <c r="L71" i="2"/>
  <c r="D71" i="2"/>
  <c r="E70" i="2"/>
  <c r="D70" i="2"/>
  <c r="F70" i="2"/>
  <c r="L70" i="2"/>
  <c r="E69" i="2"/>
  <c r="D69" i="2"/>
  <c r="F69" i="2"/>
  <c r="H69" i="2"/>
  <c r="L69" i="2"/>
  <c r="K69" i="2"/>
  <c r="I69" i="2"/>
  <c r="G69" i="2"/>
  <c r="E68" i="2"/>
  <c r="D68" i="2"/>
  <c r="H68" i="2"/>
  <c r="F68" i="2"/>
  <c r="K68" i="2"/>
  <c r="J68" i="2"/>
  <c r="G68" i="2"/>
  <c r="E67" i="2"/>
  <c r="G67" i="2"/>
  <c r="D67" i="2"/>
  <c r="F67" i="2"/>
  <c r="H67" i="2"/>
  <c r="J67" i="2"/>
  <c r="I67" i="2"/>
  <c r="E66" i="2"/>
  <c r="L66" i="2"/>
  <c r="D66" i="2"/>
  <c r="F66" i="2"/>
  <c r="H66" i="2"/>
  <c r="I66" i="2"/>
  <c r="G66" i="2"/>
  <c r="E65" i="2"/>
  <c r="D65" i="2"/>
  <c r="K65" i="2"/>
  <c r="L65" i="2"/>
  <c r="G65" i="2"/>
  <c r="E64" i="2"/>
  <c r="D64" i="2"/>
  <c r="F64" i="2"/>
  <c r="H64" i="2"/>
  <c r="J64" i="2"/>
  <c r="I64" i="2"/>
  <c r="E63" i="2"/>
  <c r="D63" i="2"/>
  <c r="E62" i="2"/>
  <c r="D62" i="2"/>
  <c r="F62" i="2"/>
  <c r="L62" i="2"/>
  <c r="E61" i="2"/>
  <c r="D61" i="2"/>
  <c r="F61" i="2"/>
  <c r="H61" i="2"/>
  <c r="L61" i="2"/>
  <c r="K61" i="2"/>
  <c r="I61" i="2"/>
  <c r="G61" i="2"/>
  <c r="E60" i="2"/>
  <c r="D60" i="2"/>
  <c r="H60" i="2"/>
  <c r="F60" i="2"/>
  <c r="K60" i="2"/>
  <c r="J60" i="2"/>
  <c r="G60" i="2"/>
  <c r="E59" i="2"/>
  <c r="G59" i="2"/>
  <c r="D59" i="2"/>
  <c r="F59" i="2"/>
  <c r="H59" i="2"/>
  <c r="J59" i="2"/>
  <c r="I59" i="2"/>
  <c r="E58" i="2"/>
  <c r="L58" i="2"/>
  <c r="D58" i="2"/>
  <c r="F58" i="2"/>
  <c r="H58" i="2"/>
  <c r="I58" i="2"/>
  <c r="G58" i="2"/>
  <c r="E57" i="2"/>
  <c r="D57" i="2"/>
  <c r="K57" i="2"/>
  <c r="L57" i="2"/>
  <c r="G57" i="2"/>
  <c r="E56" i="2"/>
  <c r="D56" i="2"/>
  <c r="F56" i="2"/>
  <c r="H56" i="2"/>
  <c r="J56" i="2"/>
  <c r="I56" i="2"/>
  <c r="E55" i="2"/>
  <c r="D55" i="2"/>
  <c r="E54" i="2"/>
  <c r="D54" i="2"/>
  <c r="F54" i="2"/>
  <c r="L54" i="2"/>
  <c r="E53" i="2"/>
  <c r="D53" i="2"/>
  <c r="F53" i="2"/>
  <c r="H53" i="2"/>
  <c r="L53" i="2"/>
  <c r="K53" i="2"/>
  <c r="I53" i="2"/>
  <c r="G53" i="2"/>
  <c r="E52" i="2"/>
  <c r="D52" i="2"/>
  <c r="H52" i="2"/>
  <c r="F52" i="2"/>
  <c r="K52" i="2"/>
  <c r="J52" i="2"/>
  <c r="G52" i="2"/>
  <c r="E51" i="2"/>
  <c r="G51" i="2"/>
  <c r="D51" i="2"/>
  <c r="F51" i="2"/>
  <c r="H51" i="2"/>
  <c r="J51" i="2"/>
  <c r="I51" i="2"/>
  <c r="P16" i="2"/>
  <c r="P15" i="2"/>
  <c r="O16" i="2"/>
  <c r="O15" i="2"/>
  <c r="O12" i="2"/>
  <c r="E16" i="2"/>
  <c r="E15" i="2"/>
  <c r="E12" i="2"/>
  <c r="D16" i="2"/>
  <c r="D15" i="2"/>
  <c r="M16" i="2"/>
  <c r="M15" i="2"/>
  <c r="G7" i="2"/>
  <c r="G5" i="2"/>
  <c r="G4" i="2"/>
  <c r="F4" i="1"/>
  <c r="G4" i="1"/>
  <c r="W11" i="1"/>
  <c r="C17" i="1"/>
  <c r="W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7" i="1"/>
  <c r="Q68" i="1"/>
  <c r="Q69" i="1"/>
  <c r="Q70" i="1"/>
  <c r="Q71" i="1"/>
  <c r="Q72" i="1"/>
  <c r="Q73" i="1"/>
  <c r="Q75" i="1"/>
  <c r="Q76" i="1"/>
  <c r="Q77" i="1"/>
  <c r="Q78" i="1"/>
  <c r="Q79" i="1"/>
  <c r="Q81" i="1"/>
  <c r="Q82" i="1"/>
  <c r="Q83" i="1"/>
  <c r="Q85" i="1"/>
  <c r="L64" i="2"/>
  <c r="K64" i="2"/>
  <c r="G64" i="2"/>
  <c r="L55" i="2"/>
  <c r="F71" i="2"/>
  <c r="J71" i="2"/>
  <c r="H71" i="2"/>
  <c r="I71" i="2"/>
  <c r="L72" i="2"/>
  <c r="K72" i="2"/>
  <c r="G72" i="2"/>
  <c r="D12" i="2"/>
  <c r="F63" i="2"/>
  <c r="J63" i="2"/>
  <c r="H63" i="2"/>
  <c r="I63" i="2"/>
  <c r="L63" i="2"/>
  <c r="L56" i="2"/>
  <c r="K56" i="2"/>
  <c r="G56" i="2"/>
  <c r="P12" i="2"/>
  <c r="F55" i="2"/>
  <c r="J55" i="2"/>
  <c r="H55" i="2"/>
  <c r="I55" i="2"/>
  <c r="M12" i="2"/>
  <c r="L137" i="2"/>
  <c r="K137" i="2"/>
  <c r="G137" i="2"/>
  <c r="L138" i="2"/>
  <c r="K138" i="2"/>
  <c r="G138" i="2"/>
  <c r="F169" i="2"/>
  <c r="J169" i="2"/>
  <c r="H169" i="2"/>
  <c r="I169" i="2"/>
  <c r="G260" i="2"/>
  <c r="L260" i="2"/>
  <c r="K260" i="2"/>
  <c r="K315" i="2"/>
  <c r="G315" i="2"/>
  <c r="L315" i="2"/>
  <c r="F12" i="2"/>
  <c r="K51" i="2"/>
  <c r="L52" i="2"/>
  <c r="I57" i="2"/>
  <c r="H57" i="2"/>
  <c r="J58" i="2"/>
  <c r="K59" i="2"/>
  <c r="L60" i="2"/>
  <c r="I65" i="2"/>
  <c r="H65" i="2"/>
  <c r="J66" i="2"/>
  <c r="K67" i="2"/>
  <c r="L68" i="2"/>
  <c r="I73" i="2"/>
  <c r="H73" i="2"/>
  <c r="J74" i="2"/>
  <c r="K75" i="2"/>
  <c r="L76" i="2"/>
  <c r="G80" i="2"/>
  <c r="I81" i="2"/>
  <c r="H81" i="2"/>
  <c r="J82" i="2"/>
  <c r="K83" i="2"/>
  <c r="L84" i="2"/>
  <c r="G88" i="2"/>
  <c r="I89" i="2"/>
  <c r="H89" i="2"/>
  <c r="J90" i="2"/>
  <c r="K91" i="2"/>
  <c r="L92" i="2"/>
  <c r="G96" i="2"/>
  <c r="I97" i="2"/>
  <c r="H97" i="2"/>
  <c r="J98" i="2"/>
  <c r="K99" i="2"/>
  <c r="J101" i="2"/>
  <c r="L101" i="2"/>
  <c r="K101" i="2"/>
  <c r="L153" i="2"/>
  <c r="K153" i="2"/>
  <c r="G153" i="2"/>
  <c r="L154" i="2"/>
  <c r="K154" i="2"/>
  <c r="G154" i="2"/>
  <c r="L169" i="2"/>
  <c r="K169" i="2"/>
  <c r="G169" i="2"/>
  <c r="L170" i="2"/>
  <c r="K170" i="2"/>
  <c r="G170" i="2"/>
  <c r="L185" i="2"/>
  <c r="K185" i="2"/>
  <c r="G185" i="2"/>
  <c r="L186" i="2"/>
  <c r="K186" i="2"/>
  <c r="G186" i="2"/>
  <c r="L219" i="2"/>
  <c r="K219" i="2"/>
  <c r="G219" i="2"/>
  <c r="F225" i="2"/>
  <c r="J225" i="2"/>
  <c r="H225" i="2"/>
  <c r="I225" i="2"/>
  <c r="L225" i="2"/>
  <c r="K120" i="2"/>
  <c r="F120" i="2"/>
  <c r="J120" i="2"/>
  <c r="F137" i="2"/>
  <c r="J137" i="2"/>
  <c r="H137" i="2"/>
  <c r="I137" i="2"/>
  <c r="T67" i="1"/>
  <c r="K144" i="2"/>
  <c r="F144" i="2"/>
  <c r="J144" i="2"/>
  <c r="H144" i="2"/>
  <c r="I144" i="2"/>
  <c r="F153" i="2"/>
  <c r="J153" i="2"/>
  <c r="H153" i="2"/>
  <c r="I153" i="2"/>
  <c r="F160" i="2"/>
  <c r="J160" i="2"/>
  <c r="H160" i="2"/>
  <c r="I160" i="2"/>
  <c r="F185" i="2"/>
  <c r="J185" i="2"/>
  <c r="H185" i="2"/>
  <c r="I185" i="2"/>
  <c r="L51" i="2"/>
  <c r="G55" i="2"/>
  <c r="J57" i="2"/>
  <c r="F57" i="2"/>
  <c r="K58" i="2"/>
  <c r="L59" i="2"/>
  <c r="G63" i="2"/>
  <c r="J65" i="2"/>
  <c r="F65" i="2"/>
  <c r="K66" i="2"/>
  <c r="L67" i="2"/>
  <c r="G71" i="2"/>
  <c r="J73" i="2"/>
  <c r="F73" i="2"/>
  <c r="K74" i="2"/>
  <c r="L75" i="2"/>
  <c r="G79" i="2"/>
  <c r="J81" i="2"/>
  <c r="F81" i="2"/>
  <c r="K82" i="2"/>
  <c r="L83" i="2"/>
  <c r="G87" i="2"/>
  <c r="J89" i="2"/>
  <c r="F89" i="2"/>
  <c r="K90" i="2"/>
  <c r="L91" i="2"/>
  <c r="G95" i="2"/>
  <c r="J97" i="2"/>
  <c r="F97" i="2"/>
  <c r="K98" i="2"/>
  <c r="G102" i="2"/>
  <c r="K104" i="2"/>
  <c r="F104" i="2"/>
  <c r="J104" i="2"/>
  <c r="H109" i="2"/>
  <c r="H113" i="2"/>
  <c r="I120" i="2"/>
  <c r="I128" i="2"/>
  <c r="I189" i="2"/>
  <c r="F189" i="2"/>
  <c r="H189" i="2"/>
  <c r="F218" i="2"/>
  <c r="H218" i="2"/>
  <c r="I218" i="2"/>
  <c r="J218" i="2"/>
  <c r="L130" i="2"/>
  <c r="G130" i="2"/>
  <c r="F176" i="2"/>
  <c r="J176" i="2"/>
  <c r="H176" i="2"/>
  <c r="I176" i="2"/>
  <c r="G54" i="2"/>
  <c r="G62" i="2"/>
  <c r="G70" i="2"/>
  <c r="G78" i="2"/>
  <c r="I79" i="2"/>
  <c r="H79" i="2"/>
  <c r="G86" i="2"/>
  <c r="I87" i="2"/>
  <c r="H87" i="2"/>
  <c r="G94" i="2"/>
  <c r="I95" i="2"/>
  <c r="H95" i="2"/>
  <c r="L105" i="2"/>
  <c r="K105" i="2"/>
  <c r="G105" i="2"/>
  <c r="L106" i="2"/>
  <c r="G106" i="2"/>
  <c r="F109" i="2"/>
  <c r="F113" i="2"/>
  <c r="L116" i="2"/>
  <c r="F116" i="2"/>
  <c r="J116" i="2"/>
  <c r="G117" i="2"/>
  <c r="L117" i="2"/>
  <c r="K117" i="2"/>
  <c r="L120" i="2"/>
  <c r="K136" i="2"/>
  <c r="F136" i="2"/>
  <c r="J136" i="2"/>
  <c r="H136" i="2"/>
  <c r="I136" i="2"/>
  <c r="L189" i="2"/>
  <c r="G189" i="2"/>
  <c r="L218" i="2"/>
  <c r="K218" i="2"/>
  <c r="G218" i="2"/>
  <c r="G110" i="2"/>
  <c r="L110" i="2"/>
  <c r="I54" i="2"/>
  <c r="H54" i="2"/>
  <c r="I62" i="2"/>
  <c r="H62" i="2"/>
  <c r="I70" i="2"/>
  <c r="H70" i="2"/>
  <c r="I78" i="2"/>
  <c r="H78" i="2"/>
  <c r="J79" i="2"/>
  <c r="K80" i="2"/>
  <c r="I86" i="2"/>
  <c r="H86" i="2"/>
  <c r="J87" i="2"/>
  <c r="K88" i="2"/>
  <c r="I94" i="2"/>
  <c r="H94" i="2"/>
  <c r="J95" i="2"/>
  <c r="K96" i="2"/>
  <c r="F108" i="2"/>
  <c r="J108" i="2"/>
  <c r="K112" i="2"/>
  <c r="F112" i="2"/>
  <c r="J112" i="2"/>
  <c r="L124" i="2"/>
  <c r="F124" i="2"/>
  <c r="J124" i="2"/>
  <c r="G125" i="2"/>
  <c r="L125" i="2"/>
  <c r="K125" i="2"/>
  <c r="F145" i="2"/>
  <c r="J145" i="2"/>
  <c r="H145" i="2"/>
  <c r="I145" i="2"/>
  <c r="F152" i="2"/>
  <c r="J152" i="2"/>
  <c r="H152" i="2"/>
  <c r="I152" i="2"/>
  <c r="F161" i="2"/>
  <c r="J161" i="2"/>
  <c r="H161" i="2"/>
  <c r="I161" i="2"/>
  <c r="F168" i="2"/>
  <c r="J168" i="2"/>
  <c r="H168" i="2"/>
  <c r="I168" i="2"/>
  <c r="F177" i="2"/>
  <c r="J177" i="2"/>
  <c r="H177" i="2"/>
  <c r="I177" i="2"/>
  <c r="F184" i="2"/>
  <c r="J184" i="2"/>
  <c r="H184" i="2"/>
  <c r="I184" i="2"/>
  <c r="K193" i="2"/>
  <c r="G193" i="2"/>
  <c r="K128" i="2"/>
  <c r="F128" i="2"/>
  <c r="J128" i="2"/>
  <c r="H12" i="2"/>
  <c r="J54" i="2"/>
  <c r="K55" i="2"/>
  <c r="J62" i="2"/>
  <c r="K63" i="2"/>
  <c r="J70" i="2"/>
  <c r="K71" i="2"/>
  <c r="J78" i="2"/>
  <c r="K79" i="2"/>
  <c r="J86" i="2"/>
  <c r="K87" i="2"/>
  <c r="J94" i="2"/>
  <c r="K95" i="2"/>
  <c r="F100" i="2"/>
  <c r="J100" i="2"/>
  <c r="G109" i="2"/>
  <c r="L109" i="2"/>
  <c r="K109" i="2"/>
  <c r="L113" i="2"/>
  <c r="K113" i="2"/>
  <c r="G113" i="2"/>
  <c r="L114" i="2"/>
  <c r="G114" i="2"/>
  <c r="H120" i="2"/>
  <c r="H121" i="2"/>
  <c r="I121" i="2"/>
  <c r="H128" i="2"/>
  <c r="H129" i="2"/>
  <c r="I129" i="2"/>
  <c r="L144" i="2"/>
  <c r="L145" i="2"/>
  <c r="K145" i="2"/>
  <c r="G145" i="2"/>
  <c r="L146" i="2"/>
  <c r="K146" i="2"/>
  <c r="G146" i="2"/>
  <c r="L160" i="2"/>
  <c r="L161" i="2"/>
  <c r="K161" i="2"/>
  <c r="G161" i="2"/>
  <c r="L162" i="2"/>
  <c r="K162" i="2"/>
  <c r="G162" i="2"/>
  <c r="L176" i="2"/>
  <c r="L177" i="2"/>
  <c r="K177" i="2"/>
  <c r="G177" i="2"/>
  <c r="L178" i="2"/>
  <c r="K178" i="2"/>
  <c r="G178" i="2"/>
  <c r="K268" i="2"/>
  <c r="L268" i="2"/>
  <c r="G268" i="2"/>
  <c r="I52" i="2"/>
  <c r="J53" i="2"/>
  <c r="K54" i="2"/>
  <c r="I60" i="2"/>
  <c r="J61" i="2"/>
  <c r="K62" i="2"/>
  <c r="I68" i="2"/>
  <c r="J69" i="2"/>
  <c r="K70" i="2"/>
  <c r="I76" i="2"/>
  <c r="J77" i="2"/>
  <c r="K78" i="2"/>
  <c r="I84" i="2"/>
  <c r="J85" i="2"/>
  <c r="K86" i="2"/>
  <c r="I92" i="2"/>
  <c r="J93" i="2"/>
  <c r="K94" i="2"/>
  <c r="L100" i="2"/>
  <c r="K100" i="2"/>
  <c r="I108" i="2"/>
  <c r="I112" i="2"/>
  <c r="L121" i="2"/>
  <c r="K121" i="2"/>
  <c r="G121" i="2"/>
  <c r="L122" i="2"/>
  <c r="G122" i="2"/>
  <c r="L129" i="2"/>
  <c r="K129" i="2"/>
  <c r="G129" i="2"/>
  <c r="H191" i="2"/>
  <c r="I191" i="2"/>
  <c r="J191" i="2"/>
  <c r="F191" i="2"/>
  <c r="I107" i="2"/>
  <c r="H107" i="2"/>
  <c r="I115" i="2"/>
  <c r="H115" i="2"/>
  <c r="L118" i="2"/>
  <c r="I123" i="2"/>
  <c r="H123" i="2"/>
  <c r="L126" i="2"/>
  <c r="I131" i="2"/>
  <c r="H131" i="2"/>
  <c r="J132" i="2"/>
  <c r="F132" i="2"/>
  <c r="K133" i="2"/>
  <c r="L134" i="2"/>
  <c r="I139" i="2"/>
  <c r="H139" i="2"/>
  <c r="J140" i="2"/>
  <c r="F140" i="2"/>
  <c r="K141" i="2"/>
  <c r="L142" i="2"/>
  <c r="I147" i="2"/>
  <c r="H147" i="2"/>
  <c r="J148" i="2"/>
  <c r="F148" i="2"/>
  <c r="K149" i="2"/>
  <c r="L150" i="2"/>
  <c r="I155" i="2"/>
  <c r="H155" i="2"/>
  <c r="J156" i="2"/>
  <c r="F156" i="2"/>
  <c r="K157" i="2"/>
  <c r="L158" i="2"/>
  <c r="I163" i="2"/>
  <c r="H163" i="2"/>
  <c r="J164" i="2"/>
  <c r="F164" i="2"/>
  <c r="K165" i="2"/>
  <c r="L166" i="2"/>
  <c r="I171" i="2"/>
  <c r="H171" i="2"/>
  <c r="J172" i="2"/>
  <c r="F172" i="2"/>
  <c r="K173" i="2"/>
  <c r="L174" i="2"/>
  <c r="I179" i="2"/>
  <c r="H179" i="2"/>
  <c r="J180" i="2"/>
  <c r="F180" i="2"/>
  <c r="K181" i="2"/>
  <c r="L182" i="2"/>
  <c r="I187" i="2"/>
  <c r="H187" i="2"/>
  <c r="J188" i="2"/>
  <c r="G192" i="2"/>
  <c r="H194" i="2"/>
  <c r="I194" i="2"/>
  <c r="H202" i="2"/>
  <c r="I202" i="2"/>
  <c r="I235" i="2"/>
  <c r="H262" i="2"/>
  <c r="I262" i="2"/>
  <c r="F262" i="2"/>
  <c r="L262" i="2"/>
  <c r="K262" i="2"/>
  <c r="J262" i="2"/>
  <c r="I106" i="2"/>
  <c r="J107" i="2"/>
  <c r="K108" i="2"/>
  <c r="I114" i="2"/>
  <c r="J115" i="2"/>
  <c r="K116" i="2"/>
  <c r="I122" i="2"/>
  <c r="J123" i="2"/>
  <c r="K124" i="2"/>
  <c r="J131" i="2"/>
  <c r="K132" i="2"/>
  <c r="L133" i="2"/>
  <c r="J139" i="2"/>
  <c r="K140" i="2"/>
  <c r="L141" i="2"/>
  <c r="J147" i="2"/>
  <c r="K148" i="2"/>
  <c r="L149" i="2"/>
  <c r="J155" i="2"/>
  <c r="K156" i="2"/>
  <c r="L157" i="2"/>
  <c r="J163" i="2"/>
  <c r="K164" i="2"/>
  <c r="L165" i="2"/>
  <c r="J171" i="2"/>
  <c r="K172" i="2"/>
  <c r="L173" i="2"/>
  <c r="J179" i="2"/>
  <c r="K180" i="2"/>
  <c r="L181" i="2"/>
  <c r="J187" i="2"/>
  <c r="L202" i="2"/>
  <c r="G202" i="2"/>
  <c r="H210" i="2"/>
  <c r="I210" i="2"/>
  <c r="F213" i="2"/>
  <c r="J213" i="2"/>
  <c r="G214" i="2"/>
  <c r="L214" i="2"/>
  <c r="K214" i="2"/>
  <c r="F217" i="2"/>
  <c r="J217" i="2"/>
  <c r="K190" i="2"/>
  <c r="F192" i="2"/>
  <c r="J192" i="2"/>
  <c r="L210" i="2"/>
  <c r="K210" i="2"/>
  <c r="G210" i="2"/>
  <c r="F226" i="2"/>
  <c r="J226" i="2"/>
  <c r="H226" i="2"/>
  <c r="I226" i="2"/>
  <c r="F239" i="2"/>
  <c r="J239" i="2"/>
  <c r="H239" i="2"/>
  <c r="K239" i="2"/>
  <c r="I239" i="2"/>
  <c r="H248" i="2"/>
  <c r="I248" i="2"/>
  <c r="F248" i="2"/>
  <c r="L248" i="2"/>
  <c r="J248" i="2"/>
  <c r="F205" i="2"/>
  <c r="J205" i="2"/>
  <c r="G206" i="2"/>
  <c r="L206" i="2"/>
  <c r="K206" i="2"/>
  <c r="F209" i="2"/>
  <c r="J209" i="2"/>
  <c r="L226" i="2"/>
  <c r="K226" i="2"/>
  <c r="G226" i="2"/>
  <c r="F235" i="2"/>
  <c r="H235" i="2"/>
  <c r="L235" i="2"/>
  <c r="H289" i="2"/>
  <c r="I289" i="2"/>
  <c r="J289" i="2"/>
  <c r="F289" i="2"/>
  <c r="F296" i="2"/>
  <c r="J296" i="2"/>
  <c r="I296" i="2"/>
  <c r="K196" i="2"/>
  <c r="F196" i="2"/>
  <c r="J196" i="2"/>
  <c r="H196" i="2"/>
  <c r="I196" i="2"/>
  <c r="F197" i="2"/>
  <c r="J197" i="2"/>
  <c r="K204" i="2"/>
  <c r="F204" i="2"/>
  <c r="J204" i="2"/>
  <c r="H204" i="2"/>
  <c r="I204" i="2"/>
  <c r="L205" i="2"/>
  <c r="L211" i="2"/>
  <c r="G211" i="2"/>
  <c r="I217" i="2"/>
  <c r="G242" i="2"/>
  <c r="L242" i="2"/>
  <c r="I134" i="2"/>
  <c r="I142" i="2"/>
  <c r="I150" i="2"/>
  <c r="J151" i="2"/>
  <c r="K152" i="2"/>
  <c r="I158" i="2"/>
  <c r="J159" i="2"/>
  <c r="K160" i="2"/>
  <c r="I166" i="2"/>
  <c r="J167" i="2"/>
  <c r="K168" i="2"/>
  <c r="I174" i="2"/>
  <c r="J175" i="2"/>
  <c r="K176" i="2"/>
  <c r="I182" i="2"/>
  <c r="J183" i="2"/>
  <c r="K184" i="2"/>
  <c r="L197" i="2"/>
  <c r="K197" i="2"/>
  <c r="G198" i="2"/>
  <c r="L198" i="2"/>
  <c r="K198" i="2"/>
  <c r="J210" i="2"/>
  <c r="K211" i="2"/>
  <c r="I213" i="2"/>
  <c r="L217" i="2"/>
  <c r="L199" i="2"/>
  <c r="L207" i="2"/>
  <c r="I212" i="2"/>
  <c r="H212" i="2"/>
  <c r="L215" i="2"/>
  <c r="I220" i="2"/>
  <c r="H220" i="2"/>
  <c r="J221" i="2"/>
  <c r="K222" i="2"/>
  <c r="H233" i="2"/>
  <c r="I233" i="2"/>
  <c r="L239" i="2"/>
  <c r="F247" i="2"/>
  <c r="J247" i="2"/>
  <c r="L247" i="2"/>
  <c r="I247" i="2"/>
  <c r="H247" i="2"/>
  <c r="L257" i="2"/>
  <c r="G257" i="2"/>
  <c r="K258" i="2"/>
  <c r="G258" i="2"/>
  <c r="K263" i="2"/>
  <c r="H270" i="2"/>
  <c r="I270" i="2"/>
  <c r="J270" i="2"/>
  <c r="F270" i="2"/>
  <c r="K205" i="2"/>
  <c r="J212" i="2"/>
  <c r="F212" i="2"/>
  <c r="K213" i="2"/>
  <c r="J220" i="2"/>
  <c r="F220" i="2"/>
  <c r="K221" i="2"/>
  <c r="L222" i="2"/>
  <c r="H230" i="2"/>
  <c r="L231" i="2"/>
  <c r="L233" i="2"/>
  <c r="H236" i="2"/>
  <c r="I236" i="2"/>
  <c r="H256" i="2"/>
  <c r="I256" i="2"/>
  <c r="F256" i="2"/>
  <c r="G270" i="2"/>
  <c r="F273" i="2"/>
  <c r="J273" i="2"/>
  <c r="H273" i="2"/>
  <c r="K273" i="2"/>
  <c r="L275" i="2"/>
  <c r="F275" i="2"/>
  <c r="H275" i="2"/>
  <c r="K275" i="2"/>
  <c r="G201" i="2"/>
  <c r="G209" i="2"/>
  <c r="G217" i="2"/>
  <c r="G225" i="2"/>
  <c r="G227" i="2"/>
  <c r="K227" i="2"/>
  <c r="F230" i="2"/>
  <c r="J236" i="2"/>
  <c r="L236" i="2"/>
  <c r="K240" i="2"/>
  <c r="G240" i="2"/>
  <c r="L251" i="2"/>
  <c r="K251" i="2"/>
  <c r="I251" i="2"/>
  <c r="F251" i="2"/>
  <c r="K256" i="2"/>
  <c r="G256" i="2"/>
  <c r="I281" i="2"/>
  <c r="L241" i="2"/>
  <c r="H241" i="2"/>
  <c r="I241" i="2"/>
  <c r="F263" i="2"/>
  <c r="J263" i="2"/>
  <c r="L263" i="2"/>
  <c r="I263" i="2"/>
  <c r="K264" i="2"/>
  <c r="G264" i="2"/>
  <c r="K278" i="2"/>
  <c r="G278" i="2"/>
  <c r="G309" i="2"/>
  <c r="L309" i="2"/>
  <c r="K309" i="2"/>
  <c r="H228" i="2"/>
  <c r="I228" i="2"/>
  <c r="F234" i="2"/>
  <c r="J234" i="2"/>
  <c r="J241" i="2"/>
  <c r="F249" i="2"/>
  <c r="J249" i="2"/>
  <c r="K249" i="2"/>
  <c r="H249" i="2"/>
  <c r="F281" i="2"/>
  <c r="J281" i="2"/>
  <c r="H281" i="2"/>
  <c r="I199" i="2"/>
  <c r="J200" i="2"/>
  <c r="K201" i="2"/>
  <c r="I207" i="2"/>
  <c r="J208" i="2"/>
  <c r="K209" i="2"/>
  <c r="I215" i="2"/>
  <c r="J216" i="2"/>
  <c r="K217" i="2"/>
  <c r="I223" i="2"/>
  <c r="J224" i="2"/>
  <c r="K225" i="2"/>
  <c r="K228" i="2"/>
  <c r="L228" i="2"/>
  <c r="F233" i="2"/>
  <c r="L234" i="2"/>
  <c r="L237" i="2"/>
  <c r="K238" i="2"/>
  <c r="H238" i="2"/>
  <c r="I238" i="2"/>
  <c r="K241" i="2"/>
  <c r="G246" i="2"/>
  <c r="K250" i="2"/>
  <c r="G250" i="2"/>
  <c r="L281" i="2"/>
  <c r="G281" i="2"/>
  <c r="K235" i="2"/>
  <c r="J242" i="2"/>
  <c r="K243" i="2"/>
  <c r="K248" i="2"/>
  <c r="H253" i="2"/>
  <c r="H254" i="2"/>
  <c r="I254" i="2"/>
  <c r="I259" i="2"/>
  <c r="F265" i="2"/>
  <c r="J265" i="2"/>
  <c r="I269" i="2"/>
  <c r="L273" i="2"/>
  <c r="J277" i="2"/>
  <c r="K279" i="2"/>
  <c r="F279" i="2"/>
  <c r="J279" i="2"/>
  <c r="I284" i="2"/>
  <c r="H284" i="2"/>
  <c r="L289" i="2"/>
  <c r="K289" i="2"/>
  <c r="G289" i="2"/>
  <c r="I292" i="2"/>
  <c r="L296" i="2"/>
  <c r="K296" i="2"/>
  <c r="G296" i="2"/>
  <c r="G33" i="2"/>
  <c r="L33" i="2"/>
  <c r="K33" i="2"/>
  <c r="H246" i="2"/>
  <c r="I246" i="2"/>
  <c r="F253" i="2"/>
  <c r="F257" i="2"/>
  <c r="J257" i="2"/>
  <c r="J269" i="2"/>
  <c r="K271" i="2"/>
  <c r="F271" i="2"/>
  <c r="J271" i="2"/>
  <c r="F288" i="2"/>
  <c r="J288" i="2"/>
  <c r="F304" i="2"/>
  <c r="J304" i="2"/>
  <c r="H304" i="2"/>
  <c r="K311" i="2"/>
  <c r="F311" i="2"/>
  <c r="J311" i="2"/>
  <c r="H311" i="2"/>
  <c r="I311" i="2"/>
  <c r="G81" i="1"/>
  <c r="K81" i="1" s="1"/>
  <c r="T81" i="1"/>
  <c r="G77" i="1"/>
  <c r="K77" i="1" s="1"/>
  <c r="T77" i="1"/>
  <c r="L249" i="2"/>
  <c r="J253" i="2"/>
  <c r="K255" i="2"/>
  <c r="F255" i="2"/>
  <c r="J255" i="2"/>
  <c r="H280" i="2"/>
  <c r="I280" i="2"/>
  <c r="K282" i="2"/>
  <c r="G285" i="2"/>
  <c r="K285" i="2"/>
  <c r="K288" i="2"/>
  <c r="G288" i="2"/>
  <c r="L288" i="2"/>
  <c r="K295" i="2"/>
  <c r="F295" i="2"/>
  <c r="J295" i="2"/>
  <c r="H295" i="2"/>
  <c r="I295" i="2"/>
  <c r="L295" i="2"/>
  <c r="K331" i="2"/>
  <c r="G331" i="2"/>
  <c r="L31" i="2"/>
  <c r="G31" i="2"/>
  <c r="K31" i="2"/>
  <c r="H272" i="2"/>
  <c r="I272" i="2"/>
  <c r="K274" i="2"/>
  <c r="K280" i="2"/>
  <c r="F287" i="2"/>
  <c r="J287" i="2"/>
  <c r="H287" i="2"/>
  <c r="I287" i="2"/>
  <c r="L292" i="2"/>
  <c r="K292" i="2"/>
  <c r="J292" i="2"/>
  <c r="J229" i="2"/>
  <c r="K230" i="2"/>
  <c r="J237" i="2"/>
  <c r="F254" i="2"/>
  <c r="G262" i="2"/>
  <c r="H264" i="2"/>
  <c r="I264" i="2"/>
  <c r="K266" i="2"/>
  <c r="H267" i="2"/>
  <c r="L272" i="2"/>
  <c r="K272" i="2"/>
  <c r="H278" i="2"/>
  <c r="I278" i="2"/>
  <c r="H279" i="2"/>
  <c r="G293" i="2"/>
  <c r="L293" i="2"/>
  <c r="L297" i="2"/>
  <c r="K297" i="2"/>
  <c r="G297" i="2"/>
  <c r="K303" i="2"/>
  <c r="F303" i="2"/>
  <c r="J303" i="2"/>
  <c r="H303" i="2"/>
  <c r="I303" i="2"/>
  <c r="G39" i="2"/>
  <c r="L39" i="2"/>
  <c r="K39" i="2"/>
  <c r="I12" i="2"/>
  <c r="L305" i="2"/>
  <c r="K305" i="2"/>
  <c r="G305" i="2"/>
  <c r="K323" i="2"/>
  <c r="G323" i="2"/>
  <c r="E67" i="3"/>
  <c r="L300" i="2"/>
  <c r="K300" i="2"/>
  <c r="L304" i="2"/>
  <c r="K304" i="2"/>
  <c r="G304" i="2"/>
  <c r="F308" i="2"/>
  <c r="F320" i="2"/>
  <c r="H320" i="2"/>
  <c r="K320" i="2"/>
  <c r="K36" i="2"/>
  <c r="L36" i="2"/>
  <c r="G36" i="2"/>
  <c r="F23" i="2"/>
  <c r="J23" i="2"/>
  <c r="I23" i="2"/>
  <c r="H23" i="2"/>
  <c r="K23" i="2"/>
  <c r="L23" i="2"/>
  <c r="L321" i="2"/>
  <c r="K321" i="2"/>
  <c r="G321" i="2"/>
  <c r="F328" i="2"/>
  <c r="H328" i="2"/>
  <c r="K328" i="2"/>
  <c r="H42" i="2"/>
  <c r="F42" i="2"/>
  <c r="J42" i="2"/>
  <c r="I42" i="2"/>
  <c r="G301" i="2"/>
  <c r="L301" i="2"/>
  <c r="L312" i="2"/>
  <c r="K312" i="2"/>
  <c r="G312" i="2"/>
  <c r="L323" i="2"/>
  <c r="L329" i="2"/>
  <c r="K329" i="2"/>
  <c r="G329" i="2"/>
  <c r="G41" i="2"/>
  <c r="K41" i="2"/>
  <c r="L41" i="2"/>
  <c r="J307" i="2"/>
  <c r="K308" i="2"/>
  <c r="F318" i="2"/>
  <c r="J318" i="2"/>
  <c r="G320" i="2"/>
  <c r="L320" i="2"/>
  <c r="F326" i="2"/>
  <c r="J326" i="2"/>
  <c r="G328" i="2"/>
  <c r="L328" i="2"/>
  <c r="F334" i="2"/>
  <c r="J334" i="2"/>
  <c r="K47" i="2"/>
  <c r="L47" i="2"/>
  <c r="Q12" i="2"/>
  <c r="I297" i="2"/>
  <c r="I305" i="2"/>
  <c r="L316" i="2"/>
  <c r="G316" i="2"/>
  <c r="F322" i="2"/>
  <c r="J322" i="2"/>
  <c r="L324" i="2"/>
  <c r="G324" i="2"/>
  <c r="F330" i="2"/>
  <c r="J330" i="2"/>
  <c r="L332" i="2"/>
  <c r="G332" i="2"/>
  <c r="K12" i="2"/>
  <c r="K28" i="2"/>
  <c r="G28" i="2"/>
  <c r="I46" i="2"/>
  <c r="K46" i="2"/>
  <c r="L46" i="2"/>
  <c r="J46" i="2"/>
  <c r="J312" i="2"/>
  <c r="F315" i="2"/>
  <c r="F323" i="2"/>
  <c r="F331" i="2"/>
  <c r="K44" i="2"/>
  <c r="L44" i="2"/>
  <c r="G44" i="2"/>
  <c r="I30" i="2"/>
  <c r="K30" i="2"/>
  <c r="F30" i="2"/>
  <c r="L30" i="2"/>
  <c r="I286" i="2"/>
  <c r="I294" i="2"/>
  <c r="I302" i="2"/>
  <c r="N12" i="2"/>
  <c r="F39" i="2"/>
  <c r="J39" i="2"/>
  <c r="I39" i="2"/>
  <c r="H39" i="2"/>
  <c r="K319" i="2"/>
  <c r="K327" i="2"/>
  <c r="G25" i="2"/>
  <c r="L25" i="2"/>
  <c r="E60" i="3"/>
  <c r="F27" i="2"/>
  <c r="H27" i="2"/>
  <c r="I317" i="2"/>
  <c r="I325" i="2"/>
  <c r="I333" i="2"/>
  <c r="K335" i="2"/>
  <c r="H50" i="2"/>
  <c r="J27" i="2"/>
  <c r="G45" i="2"/>
  <c r="K45" i="2"/>
  <c r="G29" i="2"/>
  <c r="K29" i="2"/>
  <c r="I27" i="2"/>
  <c r="F31" i="2"/>
  <c r="J31" i="2"/>
  <c r="I31" i="2"/>
  <c r="F26" i="2"/>
  <c r="I22" i="2"/>
  <c r="K22" i="2"/>
  <c r="F35" i="2"/>
  <c r="H35" i="2"/>
  <c r="F43" i="2"/>
  <c r="H43" i="2"/>
  <c r="L35" i="2"/>
  <c r="L26" i="2"/>
  <c r="K26" i="2"/>
  <c r="G37" i="2"/>
  <c r="K37" i="2"/>
  <c r="G21" i="2"/>
  <c r="I43" i="2"/>
  <c r="F47" i="2"/>
  <c r="J47" i="2"/>
  <c r="I47" i="2"/>
  <c r="I38" i="2"/>
  <c r="K38" i="2"/>
  <c r="G13" i="2"/>
  <c r="L13" i="2"/>
  <c r="F13" i="2"/>
  <c r="Q13" i="2"/>
  <c r="H13" i="2"/>
  <c r="N13" i="2"/>
  <c r="B15" i="2"/>
  <c r="O13" i="2"/>
  <c r="G18" i="2"/>
  <c r="G60" i="1" l="1"/>
  <c r="K60" i="1" s="1"/>
  <c r="T60" i="1"/>
  <c r="G57" i="1"/>
  <c r="K57" i="1" s="1"/>
  <c r="T57" i="1"/>
  <c r="E65" i="3"/>
  <c r="E30" i="3"/>
  <c r="E69" i="3"/>
  <c r="F79" i="1"/>
  <c r="G79" i="1" s="1"/>
  <c r="K79" i="1" s="1"/>
  <c r="E11" i="3"/>
  <c r="E22" i="3"/>
  <c r="F31" i="1"/>
  <c r="G31" i="1" s="1"/>
  <c r="H31" i="1" s="1"/>
  <c r="E27" i="3"/>
  <c r="E51" i="3"/>
  <c r="E72" i="3"/>
  <c r="E19" i="3"/>
  <c r="E66" i="3"/>
  <c r="G80" i="1"/>
  <c r="K80" i="1" s="1"/>
  <c r="P80" i="1"/>
  <c r="G76" i="1"/>
  <c r="K76" i="1" s="1"/>
  <c r="T76" i="1"/>
  <c r="G91" i="1"/>
  <c r="K91" i="1" s="1"/>
  <c r="T91" i="1"/>
  <c r="E35" i="3"/>
  <c r="F74" i="1"/>
  <c r="R74" i="1" s="1"/>
  <c r="E31" i="3"/>
  <c r="T63" i="1"/>
  <c r="F25" i="1"/>
  <c r="G25" i="1" s="1"/>
  <c r="H25" i="1" s="1"/>
  <c r="E50" i="3"/>
  <c r="T62" i="1"/>
  <c r="G62" i="1"/>
  <c r="K62" i="1" s="1"/>
  <c r="G84" i="1"/>
  <c r="K84" i="1" s="1"/>
  <c r="T84" i="1"/>
  <c r="T88" i="1"/>
  <c r="G88" i="1"/>
  <c r="K88" i="1" s="1"/>
  <c r="G87" i="1"/>
  <c r="K87" i="1" s="1"/>
  <c r="T87" i="1"/>
  <c r="G92" i="1"/>
  <c r="K92" i="1" s="1"/>
  <c r="T92" i="1"/>
  <c r="T86" i="1"/>
  <c r="G86" i="1"/>
  <c r="T69" i="1"/>
  <c r="G69" i="1"/>
  <c r="K69" i="1" s="1"/>
  <c r="P66" i="1"/>
  <c r="G66" i="1"/>
  <c r="J66" i="1" s="1"/>
  <c r="T66" i="1"/>
  <c r="G70" i="1"/>
  <c r="K70" i="1" s="1"/>
  <c r="T70" i="1"/>
  <c r="G82" i="1"/>
  <c r="K82" i="1" s="1"/>
  <c r="T82" i="1"/>
  <c r="G90" i="1"/>
  <c r="K90" i="1" s="1"/>
  <c r="T90" i="1"/>
  <c r="T83" i="1"/>
  <c r="T61" i="1"/>
  <c r="F64" i="1"/>
  <c r="E43" i="3"/>
  <c r="E57" i="3"/>
  <c r="F22" i="1"/>
  <c r="G22" i="1" s="1"/>
  <c r="H22" i="1" s="1"/>
  <c r="F59" i="1"/>
  <c r="E71" i="3"/>
  <c r="T79" i="1"/>
  <c r="F28" i="1"/>
  <c r="G28" i="1" s="1"/>
  <c r="H28" i="1" s="1"/>
  <c r="E32" i="3"/>
  <c r="E63" i="3"/>
  <c r="T89" i="1"/>
  <c r="T58" i="1"/>
  <c r="F34" i="1"/>
  <c r="G34" i="1" s="1"/>
  <c r="H34" i="1" s="1"/>
  <c r="E54" i="3"/>
  <c r="E68" i="3"/>
  <c r="F49" i="1"/>
  <c r="G49" i="1" s="1"/>
  <c r="H49" i="1" s="1"/>
  <c r="T65" i="1"/>
  <c r="T56" i="1"/>
  <c r="P85" i="1"/>
  <c r="S85" i="1" s="1"/>
  <c r="T85" i="1"/>
  <c r="E73" i="3"/>
  <c r="P56" i="1"/>
  <c r="S56" i="1" s="1"/>
  <c r="P55" i="1"/>
  <c r="S55" i="1" s="1"/>
  <c r="U55" i="1" s="1"/>
  <c r="P87" i="1"/>
  <c r="P59" i="1"/>
  <c r="P70" i="1"/>
  <c r="S70" i="1" s="1"/>
  <c r="U70" i="1" s="1"/>
  <c r="P81" i="1"/>
  <c r="S81" i="1" s="1"/>
  <c r="U81" i="1" s="1"/>
  <c r="W6" i="1"/>
  <c r="W14" i="1"/>
  <c r="P90" i="1"/>
  <c r="S90" i="1" s="1"/>
  <c r="P88" i="1"/>
  <c r="P62" i="1"/>
  <c r="S62" i="1" s="1"/>
  <c r="U62" i="1" s="1"/>
  <c r="P82" i="1"/>
  <c r="W7" i="1"/>
  <c r="W15" i="1"/>
  <c r="P71" i="1"/>
  <c r="P86" i="1"/>
  <c r="P57" i="1"/>
  <c r="S57" i="1" s="1"/>
  <c r="U57" i="1" s="1"/>
  <c r="P65" i="1"/>
  <c r="S65" i="1" s="1"/>
  <c r="U65" i="1" s="1"/>
  <c r="W2" i="1"/>
  <c r="W8" i="1"/>
  <c r="W16" i="1"/>
  <c r="P94" i="1"/>
  <c r="S94" i="1" s="1"/>
  <c r="U94" i="1" s="1"/>
  <c r="P60" i="1"/>
  <c r="S60" i="1" s="1"/>
  <c r="U60" i="1" s="1"/>
  <c r="P76" i="1"/>
  <c r="S76" i="1" s="1"/>
  <c r="U76" i="1" s="1"/>
  <c r="W3" i="1"/>
  <c r="W9" i="1"/>
  <c r="P72" i="1"/>
  <c r="P78" i="1"/>
  <c r="P99" i="1"/>
  <c r="S99" i="1" s="1"/>
  <c r="U99" i="1" s="1"/>
  <c r="P92" i="1"/>
  <c r="S92" i="1" s="1"/>
  <c r="U92" i="1" s="1"/>
  <c r="P91" i="1"/>
  <c r="S91" i="1" s="1"/>
  <c r="U91" i="1" s="1"/>
  <c r="P63" i="1"/>
  <c r="S63" i="1" s="1"/>
  <c r="U63" i="1" s="1"/>
  <c r="P77" i="1"/>
  <c r="S77" i="1" s="1"/>
  <c r="U77" i="1" s="1"/>
  <c r="P73" i="1"/>
  <c r="P67" i="1"/>
  <c r="S67" i="1" s="1"/>
  <c r="U67" i="1" s="1"/>
  <c r="P95" i="1"/>
  <c r="S95" i="1" s="1"/>
  <c r="U95" i="1" s="1"/>
  <c r="P98" i="1"/>
  <c r="S98" i="1" s="1"/>
  <c r="U98" i="1" s="1"/>
  <c r="P40" i="1"/>
  <c r="W4" i="1"/>
  <c r="W18" i="1"/>
  <c r="P68" i="1"/>
  <c r="P75" i="1"/>
  <c r="P64" i="1"/>
  <c r="W5" i="1"/>
  <c r="W19" i="1"/>
  <c r="P96" i="1"/>
  <c r="S96" i="1" s="1"/>
  <c r="U96" i="1" s="1"/>
  <c r="P97" i="1"/>
  <c r="S97" i="1" s="1"/>
  <c r="U97" i="1" s="1"/>
  <c r="P61" i="1"/>
  <c r="S61" i="1" s="1"/>
  <c r="U61" i="1" s="1"/>
  <c r="W12" i="1"/>
  <c r="P100" i="1"/>
  <c r="S100" i="1" s="1"/>
  <c r="U100" i="1" s="1"/>
  <c r="P93" i="1"/>
  <c r="S93" i="1" s="1"/>
  <c r="U93" i="1" s="1"/>
  <c r="P69" i="1"/>
  <c r="S69" i="1" s="1"/>
  <c r="W10" i="1"/>
  <c r="P58" i="1"/>
  <c r="S58" i="1" s="1"/>
  <c r="P79" i="1"/>
  <c r="S79" i="1" s="1"/>
  <c r="W13" i="1"/>
  <c r="P89" i="1"/>
  <c r="S89" i="1" s="1"/>
  <c r="P83" i="1"/>
  <c r="S83" i="1" s="1"/>
  <c r="W20" i="1"/>
  <c r="P84" i="1"/>
  <c r="J21" i="2"/>
  <c r="K21" i="2"/>
  <c r="I21" i="2"/>
  <c r="H21" i="2"/>
  <c r="L21" i="2"/>
  <c r="F21" i="2"/>
  <c r="M13" i="2"/>
  <c r="C13" i="2"/>
  <c r="D13" i="2"/>
  <c r="P13" i="2"/>
  <c r="E13" i="2"/>
  <c r="J13" i="2"/>
  <c r="K13" i="2"/>
  <c r="I13" i="2"/>
  <c r="C12" i="1"/>
  <c r="C11" i="1"/>
  <c r="F18" i="2"/>
  <c r="I18" i="2"/>
  <c r="H18" i="2"/>
  <c r="J18" i="2"/>
  <c r="K18" i="2"/>
  <c r="L18" i="2"/>
  <c r="C18" i="2"/>
  <c r="D18" i="2"/>
  <c r="S84" i="1" l="1"/>
  <c r="U84" i="1" s="1"/>
  <c r="S80" i="1"/>
  <c r="U80" i="1" s="1"/>
  <c r="O80" i="1"/>
  <c r="U69" i="1"/>
  <c r="U58" i="1"/>
  <c r="S86" i="1"/>
  <c r="U86" i="1" s="1"/>
  <c r="D16" i="1"/>
  <c r="D19" i="1" s="1"/>
  <c r="P74" i="1"/>
  <c r="S74" i="1" s="1"/>
  <c r="S82" i="1"/>
  <c r="U82" i="1" s="1"/>
  <c r="U89" i="1"/>
  <c r="D15" i="1"/>
  <c r="C19" i="1" s="1"/>
  <c r="U56" i="1"/>
  <c r="O89" i="1"/>
  <c r="O79" i="1"/>
  <c r="O77" i="1"/>
  <c r="O94" i="1"/>
  <c r="O82" i="1"/>
  <c r="O84" i="1"/>
  <c r="O93" i="1"/>
  <c r="O81" i="1"/>
  <c r="O96" i="1"/>
  <c r="O66" i="1"/>
  <c r="O90" i="1"/>
  <c r="O91" i="1"/>
  <c r="O83" i="1"/>
  <c r="O100" i="1"/>
  <c r="O78" i="1"/>
  <c r="O97" i="1"/>
  <c r="O76" i="1"/>
  <c r="O85" i="1"/>
  <c r="O87" i="1"/>
  <c r="C15" i="1"/>
  <c r="F18" i="1" s="1"/>
  <c r="F19" i="1" s="1"/>
  <c r="O99" i="1"/>
  <c r="O92" i="1"/>
  <c r="O86" i="1"/>
  <c r="O88" i="1"/>
  <c r="O98" i="1"/>
  <c r="O40" i="1"/>
  <c r="O95" i="1"/>
  <c r="C16" i="1"/>
  <c r="D18" i="1" s="1"/>
  <c r="S66" i="1"/>
  <c r="U66" i="1" s="1"/>
  <c r="U83" i="1"/>
  <c r="T59" i="1"/>
  <c r="G59" i="1"/>
  <c r="K59" i="1" s="1"/>
  <c r="S87" i="1"/>
  <c r="U87" i="1" s="1"/>
  <c r="S88" i="1"/>
  <c r="U88" i="1" s="1"/>
  <c r="U85" i="1"/>
  <c r="K86" i="1"/>
  <c r="U79" i="1"/>
  <c r="T64" i="1"/>
  <c r="G64" i="1"/>
  <c r="K64" i="1" s="1"/>
  <c r="U90" i="1"/>
  <c r="O6" i="2"/>
  <c r="O4" i="2"/>
  <c r="O5" i="2"/>
  <c r="O1" i="2"/>
  <c r="O2" i="2"/>
  <c r="O3" i="2"/>
  <c r="E14" i="1"/>
  <c r="E18" i="2"/>
  <c r="S64" i="1" l="1"/>
  <c r="U64" i="1" s="1"/>
  <c r="C18" i="1"/>
  <c r="S59" i="1"/>
  <c r="U59" i="1" s="1"/>
  <c r="O7" i="2"/>
  <c r="Q37" i="2"/>
  <c r="Q287" i="2"/>
  <c r="Q242" i="2"/>
  <c r="Q176" i="2"/>
  <c r="Q85" i="2"/>
  <c r="Q47" i="2"/>
  <c r="Q291" i="2"/>
  <c r="Q252" i="2"/>
  <c r="Q185" i="2"/>
  <c r="Q86" i="2"/>
  <c r="Q40" i="2"/>
  <c r="Q265" i="2"/>
  <c r="Q251" i="2"/>
  <c r="Q113" i="2"/>
  <c r="Q179" i="2"/>
  <c r="Q332" i="2"/>
  <c r="Q259" i="2"/>
  <c r="Q241" i="2"/>
  <c r="Q105" i="2"/>
  <c r="Q163" i="2"/>
  <c r="Q300" i="2"/>
  <c r="Q248" i="2"/>
  <c r="Q181" i="2"/>
  <c r="Q146" i="2"/>
  <c r="Q35" i="2"/>
  <c r="Q299" i="2"/>
  <c r="Q274" i="2"/>
  <c r="Q129" i="2"/>
  <c r="Q236" i="2"/>
  <c r="Q330" i="2"/>
  <c r="Q273" i="2"/>
  <c r="Q195" i="2"/>
  <c r="Q170" i="2"/>
  <c r="Q115" i="2"/>
  <c r="Q309" i="2"/>
  <c r="Q237" i="2"/>
  <c r="Q133" i="2"/>
  <c r="Q213" i="2"/>
  <c r="Q148" i="2"/>
  <c r="Q301" i="2"/>
  <c r="Q298" i="2"/>
  <c r="Q125" i="2"/>
  <c r="Q187" i="2"/>
  <c r="Q192" i="2"/>
  <c r="Q26" i="2"/>
  <c r="Q303" i="2"/>
  <c r="Q203" i="2"/>
  <c r="Q178" i="2"/>
  <c r="Q119" i="2"/>
  <c r="Q314" i="2"/>
  <c r="Q244" i="2"/>
  <c r="Q141" i="2"/>
  <c r="Q106" i="2"/>
  <c r="Q107" i="2"/>
  <c r="Q286" i="2"/>
  <c r="Q280" i="2"/>
  <c r="Q150" i="2"/>
  <c r="Q75" i="2"/>
  <c r="Q72" i="2"/>
  <c r="Q43" i="2"/>
  <c r="Q268" i="2"/>
  <c r="Q142" i="2"/>
  <c r="Q67" i="2"/>
  <c r="Q64" i="2"/>
  <c r="Q333" i="2"/>
  <c r="Q190" i="2"/>
  <c r="Q304" i="2"/>
  <c r="Q222" i="2"/>
  <c r="Q220" i="2"/>
  <c r="Q101" i="2"/>
  <c r="Q180" i="2"/>
  <c r="Q319" i="2"/>
  <c r="Q231" i="2"/>
  <c r="Q204" i="2"/>
  <c r="Q65" i="2"/>
  <c r="Q22" i="2"/>
  <c r="Q277" i="2"/>
  <c r="Q225" i="2"/>
  <c r="Q160" i="2"/>
  <c r="Q69" i="2"/>
  <c r="Q30" i="2"/>
  <c r="Q269" i="2"/>
  <c r="Q217" i="2"/>
  <c r="Q152" i="2"/>
  <c r="Q61" i="2"/>
  <c r="Q328" i="2"/>
  <c r="Q260" i="2"/>
  <c r="Q91" i="2"/>
  <c r="Q296" i="2"/>
  <c r="Q200" i="2"/>
  <c r="Q104" i="2"/>
  <c r="Q229" i="2"/>
  <c r="Q57" i="2"/>
  <c r="Q305" i="2"/>
  <c r="Q197" i="2"/>
  <c r="Q38" i="2"/>
  <c r="Q270" i="2"/>
  <c r="Q167" i="2"/>
  <c r="Q98" i="2"/>
  <c r="Q44" i="2"/>
  <c r="Q289" i="2"/>
  <c r="Q207" i="2"/>
  <c r="Q191" i="2"/>
  <c r="Q132" i="2"/>
  <c r="Q29" i="2"/>
  <c r="Q93" i="2"/>
  <c r="Q137" i="2"/>
  <c r="Q189" i="2"/>
  <c r="Q208" i="2"/>
  <c r="Q34" i="2"/>
  <c r="Q186" i="2"/>
  <c r="Q325" i="2"/>
  <c r="Q151" i="2"/>
  <c r="Q97" i="2"/>
  <c r="Q39" i="2"/>
  <c r="Q276" i="2"/>
  <c r="Q94" i="2"/>
  <c r="Q284" i="2"/>
  <c r="Q121" i="2"/>
  <c r="Q322" i="2"/>
  <c r="Q194" i="2"/>
  <c r="Q100" i="2"/>
  <c r="Q254" i="2"/>
  <c r="Q154" i="2"/>
  <c r="Q293" i="2"/>
  <c r="Q215" i="2"/>
  <c r="Q144" i="2"/>
  <c r="Q62" i="2"/>
  <c r="Q320" i="2"/>
  <c r="Q255" i="2"/>
  <c r="Q218" i="2"/>
  <c r="Q153" i="2"/>
  <c r="Q54" i="2"/>
  <c r="Q292" i="2"/>
  <c r="Q49" i="2"/>
  <c r="Q82" i="2"/>
  <c r="Q127" i="2"/>
  <c r="Q96" i="2"/>
  <c r="Q211" i="2"/>
  <c r="Q327" i="2"/>
  <c r="Q118" i="2"/>
  <c r="Q108" i="2"/>
  <c r="Q247" i="2"/>
  <c r="Q318" i="2"/>
  <c r="Q149" i="2"/>
  <c r="Q55" i="2"/>
  <c r="Q258" i="2"/>
  <c r="Q83" i="2"/>
  <c r="Q288" i="2"/>
  <c r="Q183" i="2"/>
  <c r="Q90" i="2"/>
  <c r="Q198" i="2"/>
  <c r="Q76" i="2"/>
  <c r="Q331" i="2"/>
  <c r="Q209" i="2"/>
  <c r="Q161" i="2"/>
  <c r="Q147" i="2"/>
  <c r="Q316" i="2"/>
  <c r="Q243" i="2"/>
  <c r="Q230" i="2"/>
  <c r="Q212" i="2"/>
  <c r="Q140" i="2"/>
  <c r="Q262" i="2"/>
  <c r="Q312" i="2"/>
  <c r="Q73" i="2"/>
  <c r="Q21" i="2"/>
  <c r="Q334" i="2"/>
  <c r="Q145" i="2"/>
  <c r="Q232" i="2"/>
  <c r="Q111" i="2"/>
  <c r="Q33" i="2"/>
  <c r="Q282" i="2"/>
  <c r="Q313" i="2"/>
  <c r="Q205" i="2"/>
  <c r="Q24" i="2"/>
  <c r="Q264" i="2"/>
  <c r="Q216" i="2"/>
  <c r="Q267" i="2"/>
  <c r="Q162" i="2"/>
  <c r="Q308" i="2"/>
  <c r="Q188" i="2"/>
  <c r="Q95" i="2"/>
  <c r="Q263" i="2"/>
  <c r="Q117" i="2"/>
  <c r="Q59" i="2"/>
  <c r="Q56" i="2"/>
  <c r="Q323" i="2"/>
  <c r="Q240" i="2"/>
  <c r="Q126" i="2"/>
  <c r="Q51" i="2"/>
  <c r="Q102" i="2"/>
  <c r="Q184" i="2"/>
  <c r="Q202" i="2"/>
  <c r="Q272" i="2"/>
  <c r="Q249" i="2"/>
  <c r="Q120" i="2"/>
  <c r="Q278" i="2"/>
  <c r="Q124" i="2"/>
  <c r="Q245" i="2"/>
  <c r="Q143" i="2"/>
  <c r="Q66" i="2"/>
  <c r="Q256" i="2"/>
  <c r="Q294" i="2"/>
  <c r="Q80" i="2"/>
  <c r="Q84" i="2"/>
  <c r="Q175" i="2"/>
  <c r="Q246" i="2"/>
  <c r="Q68" i="2"/>
  <c r="Q329" i="2"/>
  <c r="Q159" i="2"/>
  <c r="Q74" i="2"/>
  <c r="Q110" i="2"/>
  <c r="Q174" i="2"/>
  <c r="Q165" i="2"/>
  <c r="Q239" i="2"/>
  <c r="Q166" i="2"/>
  <c r="Q214" i="2"/>
  <c r="Q317" i="2"/>
  <c r="Q28" i="2"/>
  <c r="Q164" i="2"/>
  <c r="Q226" i="2"/>
  <c r="Q87" i="2"/>
  <c r="Q281" i="2"/>
  <c r="Q138" i="2"/>
  <c r="Q224" i="2"/>
  <c r="Q25" i="2"/>
  <c r="Q227" i="2"/>
  <c r="Q182" i="2"/>
  <c r="Q311" i="2"/>
  <c r="Q135" i="2"/>
  <c r="Q238" i="2"/>
  <c r="Q279" i="2"/>
  <c r="Q48" i="2"/>
  <c r="Q70" i="2"/>
  <c r="Q234" i="2"/>
  <c r="Q116" i="2"/>
  <c r="Q295" i="2"/>
  <c r="Q155" i="2"/>
  <c r="Q157" i="2"/>
  <c r="Q42" i="2"/>
  <c r="Q210" i="2"/>
  <c r="Q130" i="2"/>
  <c r="Q193" i="2"/>
  <c r="Q114" i="2"/>
  <c r="Q158" i="2"/>
  <c r="Q206" i="2"/>
  <c r="Q335" i="2"/>
  <c r="Q36" i="2"/>
  <c r="Q134" i="2"/>
  <c r="Q58" i="2"/>
  <c r="Q306" i="2"/>
  <c r="Q60" i="2"/>
  <c r="Q122" i="2"/>
  <c r="Q219" i="2"/>
  <c r="Q156" i="2"/>
  <c r="Q23" i="2"/>
  <c r="Q52" i="2"/>
  <c r="Q283" i="2"/>
  <c r="Q78" i="2"/>
  <c r="Q266" i="2"/>
  <c r="Q253" i="2"/>
  <c r="Q326" i="2"/>
  <c r="Q103" i="2"/>
  <c r="Q139" i="2"/>
  <c r="Q27" i="2"/>
  <c r="Q168" i="2"/>
  <c r="Q271" i="2"/>
  <c r="Q196" i="2"/>
  <c r="Q201" i="2"/>
  <c r="Q63" i="2"/>
  <c r="Q275" i="2"/>
  <c r="Q41" i="2"/>
  <c r="Q88" i="2"/>
  <c r="Q45" i="2"/>
  <c r="Q261" i="2"/>
  <c r="Q235" i="2"/>
  <c r="Q302" i="2"/>
  <c r="Q92" i="2"/>
  <c r="Q223" i="2"/>
  <c r="Q221" i="2"/>
  <c r="Q173" i="2"/>
  <c r="Q307" i="2"/>
  <c r="Q123" i="2"/>
  <c r="Q128" i="2"/>
  <c r="Q310" i="2"/>
  <c r="Q177" i="2"/>
  <c r="Q112" i="2"/>
  <c r="Q321" i="2"/>
  <c r="Q77" i="2"/>
  <c r="Q228" i="2"/>
  <c r="Q171" i="2"/>
  <c r="Q109" i="2"/>
  <c r="Q257" i="2"/>
  <c r="Q315" i="2"/>
  <c r="Q89" i="2"/>
  <c r="Q199" i="2"/>
  <c r="Q233" i="2"/>
  <c r="Q32" i="2"/>
  <c r="Q169" i="2"/>
  <c r="Q53" i="2"/>
  <c r="Q136" i="2"/>
  <c r="Q131" i="2"/>
  <c r="Q50" i="2"/>
  <c r="Q297" i="2"/>
  <c r="Q71" i="2"/>
  <c r="Q81" i="2"/>
  <c r="Q250" i="2"/>
  <c r="Q324" i="2"/>
  <c r="Q46" i="2"/>
  <c r="Q172" i="2"/>
  <c r="Q99" i="2"/>
  <c r="Q290" i="2"/>
  <c r="Q79" i="2"/>
  <c r="Q285" i="2"/>
  <c r="Q31" i="2"/>
  <c r="E6" i="2"/>
  <c r="E9" i="2" s="1"/>
  <c r="E10" i="2" s="1"/>
  <c r="P332" i="2"/>
  <c r="P294" i="2"/>
  <c r="P124" i="2"/>
  <c r="P90" i="2"/>
  <c r="P122" i="2"/>
  <c r="P316" i="2"/>
  <c r="P283" i="2"/>
  <c r="P188" i="2"/>
  <c r="P58" i="2"/>
  <c r="P78" i="2"/>
  <c r="P285" i="2"/>
  <c r="P266" i="2"/>
  <c r="P113" i="2"/>
  <c r="P107" i="2"/>
  <c r="P282" i="2"/>
  <c r="P108" i="2"/>
  <c r="P51" i="2"/>
  <c r="P28" i="2"/>
  <c r="P235" i="2"/>
  <c r="P155" i="2"/>
  <c r="P331" i="2"/>
  <c r="P205" i="2"/>
  <c r="P49" i="2"/>
  <c r="P299" i="2"/>
  <c r="P218" i="2"/>
  <c r="P139" i="2"/>
  <c r="P308" i="2"/>
  <c r="P230" i="2"/>
  <c r="P76" i="2"/>
  <c r="P247" i="2"/>
  <c r="P312" i="2"/>
  <c r="P32" i="2"/>
  <c r="P66" i="2"/>
  <c r="P219" i="2"/>
  <c r="P248" i="2"/>
  <c r="P323" i="2"/>
  <c r="P60" i="2"/>
  <c r="P220" i="2"/>
  <c r="P258" i="2"/>
  <c r="P23" i="2"/>
  <c r="P284" i="2"/>
  <c r="P272" i="2"/>
  <c r="P157" i="2"/>
  <c r="P25" i="2"/>
  <c r="P50" i="2"/>
  <c r="P320" i="2"/>
  <c r="P239" i="2"/>
  <c r="P125" i="2"/>
  <c r="P171" i="2"/>
  <c r="P21" i="2"/>
  <c r="P260" i="2"/>
  <c r="P210" i="2"/>
  <c r="P33" i="2"/>
  <c r="P114" i="2"/>
  <c r="P259" i="2"/>
  <c r="P117" i="2"/>
  <c r="P207" i="2"/>
  <c r="P319" i="2"/>
  <c r="P225" i="2"/>
  <c r="P22" i="2"/>
  <c r="P334" i="2"/>
  <c r="P243" i="2"/>
  <c r="P83" i="2"/>
  <c r="P314" i="2"/>
  <c r="P132" i="2"/>
  <c r="P103" i="2"/>
  <c r="P311" i="2"/>
  <c r="P181" i="2"/>
  <c r="P61" i="2"/>
  <c r="P192" i="2"/>
  <c r="P234" i="2"/>
  <c r="P179" i="2"/>
  <c r="P56" i="2"/>
  <c r="P168" i="2"/>
  <c r="P206" i="2"/>
  <c r="P262" i="2"/>
  <c r="P45" i="2"/>
  <c r="P177" i="2"/>
  <c r="P200" i="2"/>
  <c r="P38" i="2"/>
  <c r="P301" i="2"/>
  <c r="P227" i="2"/>
  <c r="P182" i="2"/>
  <c r="P111" i="2"/>
  <c r="P72" i="2"/>
  <c r="P303" i="2"/>
  <c r="P197" i="2"/>
  <c r="P150" i="2"/>
  <c r="P75" i="2"/>
  <c r="P212" i="2"/>
  <c r="P246" i="2"/>
  <c r="P148" i="2"/>
  <c r="P91" i="2"/>
  <c r="P26" i="2"/>
  <c r="P287" i="2"/>
  <c r="P280" i="2"/>
  <c r="P43" i="2"/>
  <c r="P300" i="2"/>
  <c r="P180" i="2"/>
  <c r="P68" i="2"/>
  <c r="P307" i="2"/>
  <c r="P228" i="2"/>
  <c r="P89" i="2"/>
  <c r="P276" i="2"/>
  <c r="P109" i="2"/>
  <c r="P123" i="2"/>
  <c r="P298" i="2"/>
  <c r="P158" i="2"/>
  <c r="P70" i="2"/>
  <c r="P194" i="2"/>
  <c r="P240" i="2"/>
  <c r="P288" i="2"/>
  <c r="P24" i="2"/>
  <c r="P203" i="2"/>
  <c r="P232" i="2"/>
  <c r="P291" i="2"/>
  <c r="P42" i="2"/>
  <c r="P99" i="2"/>
  <c r="P116" i="2"/>
  <c r="P296" i="2"/>
  <c r="P214" i="2"/>
  <c r="P274" i="2"/>
  <c r="P46" i="2"/>
  <c r="P163" i="2"/>
  <c r="P268" i="2"/>
  <c r="P233" i="2"/>
  <c r="P167" i="2"/>
  <c r="P35" i="2"/>
  <c r="P115" i="2"/>
  <c r="P242" i="2"/>
  <c r="P165" i="2"/>
  <c r="P27" i="2"/>
  <c r="P335" i="2"/>
  <c r="P231" i="2"/>
  <c r="P119" i="2"/>
  <c r="P53" i="2"/>
  <c r="P295" i="2"/>
  <c r="P173" i="2"/>
  <c r="P40" i="2"/>
  <c r="P326" i="2"/>
  <c r="P140" i="2"/>
  <c r="P106" i="2"/>
  <c r="P306" i="2"/>
  <c r="P175" i="2"/>
  <c r="P126" i="2"/>
  <c r="P269" i="2"/>
  <c r="P127" i="2"/>
  <c r="P81" i="2"/>
  <c r="P143" i="2"/>
  <c r="P217" i="2"/>
  <c r="P277" i="2"/>
  <c r="P162" i="2"/>
  <c r="P131" i="2"/>
  <c r="P174" i="2"/>
  <c r="P223" i="2"/>
  <c r="P322" i="2"/>
  <c r="P47" i="2"/>
  <c r="P151" i="2"/>
  <c r="P257" i="2"/>
  <c r="P128" i="2"/>
  <c r="P36" i="2"/>
  <c r="P241" i="2"/>
  <c r="P77" i="2"/>
  <c r="P213" i="2"/>
  <c r="P97" i="2"/>
  <c r="P201" i="2"/>
  <c r="P178" i="2"/>
  <c r="P120" i="2"/>
  <c r="P265" i="2"/>
  <c r="P147" i="2"/>
  <c r="P41" i="2"/>
  <c r="P253" i="2"/>
  <c r="P293" i="2"/>
  <c r="P82" i="2"/>
  <c r="P325" i="2"/>
  <c r="P86" i="2"/>
  <c r="P255" i="2"/>
  <c r="P85" i="2"/>
  <c r="P249" i="2"/>
  <c r="P118" i="2"/>
  <c r="P270" i="2"/>
  <c r="P199" i="2"/>
  <c r="P55" i="2"/>
  <c r="P166" i="2"/>
  <c r="P324" i="2"/>
  <c r="P152" i="2"/>
  <c r="P278" i="2"/>
  <c r="P62" i="2"/>
  <c r="P133" i="2"/>
  <c r="P273" i="2"/>
  <c r="P146" i="2"/>
  <c r="P136" i="2"/>
  <c r="P129" i="2"/>
  <c r="P221" i="2"/>
  <c r="P110" i="2"/>
  <c r="P172" i="2"/>
  <c r="P37" i="2"/>
  <c r="P263" i="2"/>
  <c r="P84" i="2"/>
  <c r="P290" i="2"/>
  <c r="P160" i="2"/>
  <c r="P44" i="2"/>
  <c r="P159" i="2"/>
  <c r="P318" i="2"/>
  <c r="P161" i="2"/>
  <c r="P251" i="2"/>
  <c r="P195" i="2"/>
  <c r="P183" i="2"/>
  <c r="P250" i="2"/>
  <c r="P39" i="2"/>
  <c r="P105" i="2"/>
  <c r="P69" i="2"/>
  <c r="P256" i="2"/>
  <c r="P100" i="2"/>
  <c r="P134" i="2"/>
  <c r="P34" i="2"/>
  <c r="P310" i="2"/>
  <c r="P135" i="2"/>
  <c r="P87" i="2"/>
  <c r="P208" i="2"/>
  <c r="P138" i="2"/>
  <c r="P321" i="2"/>
  <c r="P92" i="2"/>
  <c r="P222" i="2"/>
  <c r="P94" i="2"/>
  <c r="P142" i="2"/>
  <c r="P289" i="2"/>
  <c r="P211" i="2"/>
  <c r="P176" i="2"/>
  <c r="P281" i="2"/>
  <c r="P79" i="2"/>
  <c r="P149" i="2"/>
  <c r="P252" i="2"/>
  <c r="P144" i="2"/>
  <c r="P254" i="2"/>
  <c r="P137" i="2"/>
  <c r="P327" i="2"/>
  <c r="P48" i="2"/>
  <c r="P121" i="2"/>
  <c r="P112" i="2"/>
  <c r="P170" i="2"/>
  <c r="P65" i="2"/>
  <c r="P216" i="2"/>
  <c r="P30" i="2"/>
  <c r="P196" i="2"/>
  <c r="P154" i="2"/>
  <c r="P317" i="2"/>
  <c r="P315" i="2"/>
  <c r="P102" i="2"/>
  <c r="P54" i="2"/>
  <c r="P71" i="2"/>
  <c r="P264" i="2"/>
  <c r="P67" i="2"/>
  <c r="P271" i="2"/>
  <c r="P202" i="2"/>
  <c r="P164" i="2"/>
  <c r="P226" i="2"/>
  <c r="P279" i="2"/>
  <c r="P313" i="2"/>
  <c r="P304" i="2"/>
  <c r="P275" i="2"/>
  <c r="P184" i="2"/>
  <c r="P330" i="2"/>
  <c r="P31" i="2"/>
  <c r="P187" i="2"/>
  <c r="P328" i="2"/>
  <c r="P153" i="2"/>
  <c r="P156" i="2"/>
  <c r="P229" i="2"/>
  <c r="P215" i="2"/>
  <c r="P98" i="2"/>
  <c r="P64" i="2"/>
  <c r="P238" i="2"/>
  <c r="P80" i="2"/>
  <c r="P95" i="2"/>
  <c r="P88" i="2"/>
  <c r="P185" i="2"/>
  <c r="P74" i="2"/>
  <c r="P189" i="2"/>
  <c r="P141" i="2"/>
  <c r="P329" i="2"/>
  <c r="P52" i="2"/>
  <c r="P190" i="2"/>
  <c r="P292" i="2"/>
  <c r="P261" i="2"/>
  <c r="P309" i="2"/>
  <c r="P244" i="2"/>
  <c r="P191" i="2"/>
  <c r="P333" i="2"/>
  <c r="P204" i="2"/>
  <c r="P245" i="2"/>
  <c r="P101" i="2"/>
  <c r="P130" i="2"/>
  <c r="P193" i="2"/>
  <c r="P63" i="2"/>
  <c r="P186" i="2"/>
  <c r="P104" i="2"/>
  <c r="P237" i="2"/>
  <c r="P267" i="2"/>
  <c r="P57" i="2"/>
  <c r="P302" i="2"/>
  <c r="P286" i="2"/>
  <c r="P96" i="2"/>
  <c r="P169" i="2"/>
  <c r="P305" i="2"/>
  <c r="P198" i="2"/>
  <c r="P236" i="2"/>
  <c r="P29" i="2"/>
  <c r="P59" i="2"/>
  <c r="P297" i="2"/>
  <c r="P209" i="2"/>
  <c r="P145" i="2"/>
  <c r="P93" i="2"/>
  <c r="P73" i="2"/>
  <c r="P224" i="2"/>
  <c r="E5" i="2"/>
  <c r="O325" i="2"/>
  <c r="O275" i="2"/>
  <c r="O239" i="2"/>
  <c r="O219" i="2"/>
  <c r="O306" i="2"/>
  <c r="O321" i="2"/>
  <c r="O274" i="2"/>
  <c r="O276" i="2"/>
  <c r="O135" i="2"/>
  <c r="O288" i="2"/>
  <c r="O163" i="2"/>
  <c r="O41" i="2"/>
  <c r="O241" i="2"/>
  <c r="O261" i="2"/>
  <c r="O207" i="2"/>
  <c r="O126" i="2"/>
  <c r="O324" i="2"/>
  <c r="O264" i="2"/>
  <c r="O279" i="2"/>
  <c r="O234" i="2"/>
  <c r="O184" i="2"/>
  <c r="O319" i="2"/>
  <c r="O180" i="2"/>
  <c r="O170" i="2"/>
  <c r="O70" i="2"/>
  <c r="O196" i="2"/>
  <c r="O118" i="2"/>
  <c r="O101" i="2"/>
  <c r="O47" i="2"/>
  <c r="O318" i="2"/>
  <c r="O243" i="2"/>
  <c r="O312" i="2"/>
  <c r="O208" i="2"/>
  <c r="O159" i="2"/>
  <c r="O294" i="2"/>
  <c r="O298" i="2"/>
  <c r="O304" i="2"/>
  <c r="O171" i="2"/>
  <c r="O120" i="2"/>
  <c r="O329" i="2"/>
  <c r="O181" i="2"/>
  <c r="O51" i="2"/>
  <c r="O178" i="2"/>
  <c r="O268" i="2"/>
  <c r="O127" i="2"/>
  <c r="O35" i="2"/>
  <c r="O326" i="2"/>
  <c r="O115" i="2"/>
  <c r="O299" i="2"/>
  <c r="O256" i="2"/>
  <c r="O282" i="2"/>
  <c r="O201" i="2"/>
  <c r="O246" i="2"/>
  <c r="O317" i="2"/>
  <c r="O316" i="2"/>
  <c r="O260" i="2"/>
  <c r="O107" i="2"/>
  <c r="O81" i="2"/>
  <c r="O230" i="2"/>
  <c r="O158" i="2"/>
  <c r="O145" i="2"/>
  <c r="O72" i="2"/>
  <c r="O199" i="2"/>
  <c r="O160" i="2"/>
  <c r="O130" i="2"/>
  <c r="O323" i="2"/>
  <c r="O108" i="2"/>
  <c r="O27" i="2"/>
  <c r="O263" i="2"/>
  <c r="O310" i="2"/>
  <c r="O164" i="2"/>
  <c r="O285" i="2"/>
  <c r="O272" i="2"/>
  <c r="O330" i="2"/>
  <c r="O112" i="2"/>
  <c r="O303" i="2"/>
  <c r="O141" i="2"/>
  <c r="O109" i="2"/>
  <c r="O228" i="2"/>
  <c r="O77" i="2"/>
  <c r="O258" i="2"/>
  <c r="O89" i="2"/>
  <c r="O54" i="2"/>
  <c r="O139" i="2"/>
  <c r="O24" i="2"/>
  <c r="O209" i="2"/>
  <c r="O26" i="2"/>
  <c r="O215" i="2"/>
  <c r="O92" i="2"/>
  <c r="O262" i="2"/>
  <c r="O46" i="2"/>
  <c r="O281" i="2"/>
  <c r="O185" i="2"/>
  <c r="O309" i="2"/>
  <c r="O65" i="2"/>
  <c r="O302" i="2"/>
  <c r="O168" i="2"/>
  <c r="O315" i="2"/>
  <c r="O152" i="2"/>
  <c r="O292" i="2"/>
  <c r="O297" i="2"/>
  <c r="O144" i="2"/>
  <c r="O331" i="2"/>
  <c r="O140" i="2"/>
  <c r="O240" i="2"/>
  <c r="O68" i="2"/>
  <c r="O233" i="2"/>
  <c r="O82" i="2"/>
  <c r="O71" i="2"/>
  <c r="O119" i="2"/>
  <c r="O94" i="2"/>
  <c r="O225" i="2"/>
  <c r="O99" i="2"/>
  <c r="O334" i="2"/>
  <c r="O167" i="2"/>
  <c r="O146" i="2"/>
  <c r="O149" i="2"/>
  <c r="O86" i="2"/>
  <c r="O190" i="2"/>
  <c r="O100" i="2"/>
  <c r="O218" i="2"/>
  <c r="O93" i="2"/>
  <c r="O255" i="2"/>
  <c r="O60" i="2"/>
  <c r="O213" i="2"/>
  <c r="O30" i="2"/>
  <c r="O250" i="2"/>
  <c r="O186" i="2"/>
  <c r="O238" i="2"/>
  <c r="O154" i="2"/>
  <c r="O311" i="2"/>
  <c r="O286" i="2"/>
  <c r="O102" i="2"/>
  <c r="O305" i="2"/>
  <c r="O165" i="2"/>
  <c r="O235" i="2"/>
  <c r="O55" i="2"/>
  <c r="O252" i="2"/>
  <c r="O210" i="2"/>
  <c r="O253" i="2"/>
  <c r="O128" i="2"/>
  <c r="O21" i="2"/>
  <c r="O179" i="2"/>
  <c r="O34" i="2"/>
  <c r="O287" i="2"/>
  <c r="O136" i="2"/>
  <c r="O314" i="2"/>
  <c r="O151" i="2"/>
  <c r="O114" i="2"/>
  <c r="O182" i="2"/>
  <c r="O78" i="2"/>
  <c r="O172" i="2"/>
  <c r="O42" i="2"/>
  <c r="O202" i="2"/>
  <c r="O85" i="2"/>
  <c r="O216" i="2"/>
  <c r="O52" i="2"/>
  <c r="O205" i="2"/>
  <c r="O177" i="2"/>
  <c r="O231" i="2"/>
  <c r="O161" i="2"/>
  <c r="O322" i="2"/>
  <c r="O192" i="2"/>
  <c r="O259" i="2"/>
  <c r="O204" i="2"/>
  <c r="O90" i="2"/>
  <c r="O175" i="2"/>
  <c r="O211" i="2"/>
  <c r="O123" i="2"/>
  <c r="O40" i="2"/>
  <c r="O244" i="2"/>
  <c r="O59" i="2"/>
  <c r="O293" i="2"/>
  <c r="O183" i="2"/>
  <c r="O32" i="2"/>
  <c r="O222" i="2"/>
  <c r="O138" i="2"/>
  <c r="O212" i="2"/>
  <c r="O75" i="2"/>
  <c r="O265" i="2"/>
  <c r="O33" i="2"/>
  <c r="O335" i="2"/>
  <c r="O106" i="2"/>
  <c r="O308" i="2"/>
  <c r="O103" i="2"/>
  <c r="O39" i="2"/>
  <c r="O134" i="2"/>
  <c r="O37" i="2"/>
  <c r="O116" i="2"/>
  <c r="O122" i="2"/>
  <c r="O173" i="2"/>
  <c r="O113" i="2"/>
  <c r="O277" i="2"/>
  <c r="O49" i="2"/>
  <c r="O197" i="2"/>
  <c r="O125" i="2"/>
  <c r="O22" i="2"/>
  <c r="O206" i="2"/>
  <c r="O133" i="2"/>
  <c r="O280" i="2"/>
  <c r="O271" i="2"/>
  <c r="O267" i="2"/>
  <c r="O307" i="2"/>
  <c r="O23" i="2"/>
  <c r="O50" i="2"/>
  <c r="O96" i="2"/>
  <c r="O53" i="2"/>
  <c r="O48" i="2"/>
  <c r="O295" i="2"/>
  <c r="O257" i="2"/>
  <c r="O284" i="2"/>
  <c r="O269" i="2"/>
  <c r="O45" i="2"/>
  <c r="O87" i="2"/>
  <c r="O58" i="2"/>
  <c r="O157" i="2"/>
  <c r="O232" i="2"/>
  <c r="O237" i="2"/>
  <c r="O191" i="2"/>
  <c r="O227" i="2"/>
  <c r="O270" i="2"/>
  <c r="O328" i="2"/>
  <c r="O289" i="2"/>
  <c r="O236" i="2"/>
  <c r="O251" i="2"/>
  <c r="O224" i="2"/>
  <c r="O266" i="2"/>
  <c r="O254" i="2"/>
  <c r="O64" i="2"/>
  <c r="O76" i="2"/>
  <c r="O74" i="2"/>
  <c r="O104" i="2"/>
  <c r="O143" i="2"/>
  <c r="O174" i="2"/>
  <c r="O148" i="2"/>
  <c r="O187" i="2"/>
  <c r="O200" i="2"/>
  <c r="O333" i="2"/>
  <c r="O194" i="2"/>
  <c r="O301" i="2"/>
  <c r="O57" i="2"/>
  <c r="O97" i="2"/>
  <c r="O142" i="2"/>
  <c r="O223" i="2"/>
  <c r="O80" i="2"/>
  <c r="O110" i="2"/>
  <c r="O195" i="2"/>
  <c r="O117" i="2"/>
  <c r="O84" i="2"/>
  <c r="O38" i="2"/>
  <c r="O203" i="2"/>
  <c r="O44" i="2"/>
  <c r="O98" i="2"/>
  <c r="O290" i="2"/>
  <c r="O166" i="2"/>
  <c r="O83" i="2"/>
  <c r="O156" i="2"/>
  <c r="O296" i="2"/>
  <c r="O56" i="2"/>
  <c r="O105" i="2"/>
  <c r="O43" i="2"/>
  <c r="O248" i="2"/>
  <c r="O247" i="2"/>
  <c r="O220" i="2"/>
  <c r="O169" i="2"/>
  <c r="O66" i="2"/>
  <c r="O111" i="2"/>
  <c r="O124" i="2"/>
  <c r="O147" i="2"/>
  <c r="O131" i="2"/>
  <c r="O198" i="2"/>
  <c r="O242" i="2"/>
  <c r="O88" i="2"/>
  <c r="O121" i="2"/>
  <c r="O63" i="2"/>
  <c r="O193" i="2"/>
  <c r="O189" i="2"/>
  <c r="O36" i="2"/>
  <c r="O69" i="2"/>
  <c r="O28" i="2"/>
  <c r="O249" i="2"/>
  <c r="O313" i="2"/>
  <c r="O62" i="2"/>
  <c r="O61" i="2"/>
  <c r="O95" i="2"/>
  <c r="O25" i="2"/>
  <c r="O176" i="2"/>
  <c r="O273" i="2"/>
  <c r="O29" i="2"/>
  <c r="O291" i="2"/>
  <c r="O217" i="2"/>
  <c r="O327" i="2"/>
  <c r="O162" i="2"/>
  <c r="O221" i="2"/>
  <c r="O67" i="2"/>
  <c r="O214" i="2"/>
  <c r="O91" i="2"/>
  <c r="O150" i="2"/>
  <c r="O278" i="2"/>
  <c r="O226" i="2"/>
  <c r="O132" i="2"/>
  <c r="O79" i="2"/>
  <c r="O73" i="2"/>
  <c r="O137" i="2"/>
  <c r="O283" i="2"/>
  <c r="O153" i="2"/>
  <c r="O229" i="2"/>
  <c r="O300" i="2"/>
  <c r="O320" i="2"/>
  <c r="O155" i="2"/>
  <c r="O245" i="2"/>
  <c r="O129" i="2"/>
  <c r="O188" i="2"/>
  <c r="O31" i="2"/>
  <c r="O332" i="2"/>
  <c r="E4" i="2"/>
  <c r="Q18" i="2"/>
  <c r="P18" i="2"/>
  <c r="O18" i="2"/>
  <c r="M282" i="2" l="1"/>
  <c r="M236" i="2"/>
  <c r="M206" i="2"/>
  <c r="M118" i="2"/>
  <c r="M119" i="2"/>
  <c r="M242" i="2"/>
  <c r="M156" i="2"/>
  <c r="M93" i="2"/>
  <c r="M324" i="2"/>
  <c r="M274" i="2"/>
  <c r="M172" i="2"/>
  <c r="M108" i="2"/>
  <c r="M192" i="2"/>
  <c r="M331" i="2"/>
  <c r="M62" i="2"/>
  <c r="M168" i="2"/>
  <c r="M213" i="2"/>
  <c r="M104" i="2"/>
  <c r="V4" i="2"/>
  <c r="M277" i="2"/>
  <c r="M88" i="2"/>
  <c r="M32" i="2"/>
  <c r="M103" i="2"/>
  <c r="M66" i="2"/>
  <c r="M126" i="2"/>
  <c r="M101" i="2"/>
  <c r="V9" i="2"/>
  <c r="M28" i="2"/>
  <c r="M261" i="2"/>
  <c r="M235" i="2"/>
  <c r="M50" i="2"/>
  <c r="M160" i="2"/>
  <c r="M99" i="2"/>
  <c r="M237" i="2"/>
  <c r="M148" i="2"/>
  <c r="M240" i="2"/>
  <c r="M325" i="2"/>
  <c r="M313" i="2"/>
  <c r="M269" i="2"/>
  <c r="M279" i="2"/>
  <c r="M55" i="2"/>
  <c r="V18" i="2"/>
  <c r="M320" i="2"/>
  <c r="V7" i="2"/>
  <c r="M91" i="2"/>
  <c r="M65" i="2"/>
  <c r="M185" i="2"/>
  <c r="M75" i="2"/>
  <c r="M87" i="2"/>
  <c r="M332" i="2"/>
  <c r="M106" i="2"/>
  <c r="M74" i="2"/>
  <c r="M46" i="2"/>
  <c r="M251" i="2"/>
  <c r="M188" i="2"/>
  <c r="M317" i="2"/>
  <c r="M97" i="2"/>
  <c r="M178" i="2"/>
  <c r="M112" i="2"/>
  <c r="M305" i="2"/>
  <c r="M137" i="2"/>
  <c r="M333" i="2"/>
  <c r="M264" i="2"/>
  <c r="M268" i="2"/>
  <c r="M166" i="2"/>
  <c r="M174" i="2"/>
  <c r="M121" i="2"/>
  <c r="M191" i="2"/>
  <c r="V11" i="2"/>
  <c r="M133" i="2"/>
  <c r="M229" i="2"/>
  <c r="M244" i="2"/>
  <c r="M139" i="2"/>
  <c r="M72" i="2"/>
  <c r="M80" i="2"/>
  <c r="V3" i="2"/>
  <c r="M310" i="2"/>
  <c r="M334" i="2"/>
  <c r="M266" i="2"/>
  <c r="M33" i="2"/>
  <c r="M267" i="2"/>
  <c r="M335" i="2"/>
  <c r="M67" i="2"/>
  <c r="M228" i="2"/>
  <c r="M223" i="2"/>
  <c r="M116" i="2"/>
  <c r="M105" i="2"/>
  <c r="M147" i="2"/>
  <c r="M26" i="2"/>
  <c r="M328" i="2"/>
  <c r="M246" i="2"/>
  <c r="M64" i="2"/>
  <c r="M295" i="2"/>
  <c r="M169" i="2"/>
  <c r="M82" i="2"/>
  <c r="M199" i="2"/>
  <c r="M260" i="2"/>
  <c r="V14" i="2"/>
  <c r="M21" i="2"/>
  <c r="M38" i="2"/>
  <c r="M293" i="2"/>
  <c r="M202" i="2"/>
  <c r="V8" i="2"/>
  <c r="M210" i="2"/>
  <c r="M195" i="2"/>
  <c r="M304" i="2"/>
  <c r="M41" i="2"/>
  <c r="M323" i="2"/>
  <c r="M164" i="2"/>
  <c r="M152" i="2"/>
  <c r="M58" i="2"/>
  <c r="M45" i="2"/>
  <c r="M114" i="2"/>
  <c r="M76" i="2"/>
  <c r="M316" i="2"/>
  <c r="M39" i="2"/>
  <c r="M311" i="2"/>
  <c r="M131" i="2"/>
  <c r="V19" i="2"/>
  <c r="M193" i="2"/>
  <c r="M290" i="2"/>
  <c r="V15" i="2"/>
  <c r="M198" i="2"/>
  <c r="M163" i="2"/>
  <c r="M319" i="2"/>
  <c r="M122" i="2"/>
  <c r="M86" i="2"/>
  <c r="M314" i="2"/>
  <c r="M96" i="2"/>
  <c r="M155" i="2"/>
  <c r="M113" i="2"/>
  <c r="M272" i="2"/>
  <c r="M327" i="2"/>
  <c r="M230" i="2"/>
  <c r="M175" i="2"/>
  <c r="M248" i="2"/>
  <c r="M130" i="2"/>
  <c r="M142" i="2"/>
  <c r="M217" i="2"/>
  <c r="M315" i="2"/>
  <c r="M37" i="2"/>
  <c r="M245" i="2"/>
  <c r="V20" i="2"/>
  <c r="M201" i="2"/>
  <c r="M71" i="2"/>
  <c r="M271" i="2"/>
  <c r="M40" i="2"/>
  <c r="M285" i="2"/>
  <c r="M239" i="2"/>
  <c r="M23" i="2"/>
  <c r="M63" i="2"/>
  <c r="M35" i="2"/>
  <c r="M322" i="2"/>
  <c r="M145" i="2"/>
  <c r="M124" i="2"/>
  <c r="M153" i="2"/>
  <c r="M280" i="2"/>
  <c r="M173" i="2"/>
  <c r="M183" i="2"/>
  <c r="M68" i="2"/>
  <c r="V10" i="2"/>
  <c r="M291" i="2"/>
  <c r="V6" i="2"/>
  <c r="M138" i="2"/>
  <c r="M292" i="2"/>
  <c r="M276" i="2"/>
  <c r="V17" i="2"/>
  <c r="M162" i="2"/>
  <c r="M109" i="2"/>
  <c r="M309" i="2"/>
  <c r="M176" i="2"/>
  <c r="M83" i="2"/>
  <c r="M227" i="2"/>
  <c r="M140" i="2"/>
  <c r="M212" i="2"/>
  <c r="M115" i="2"/>
  <c r="M270" i="2"/>
  <c r="M22" i="2"/>
  <c r="M284" i="2"/>
  <c r="M78" i="2"/>
  <c r="M179" i="2"/>
  <c r="M233" i="2"/>
  <c r="M247" i="2"/>
  <c r="M289" i="2"/>
  <c r="M258" i="2"/>
  <c r="M303" i="2"/>
  <c r="M219" i="2"/>
  <c r="V5" i="2"/>
  <c r="M151" i="2"/>
  <c r="M128" i="2"/>
  <c r="M89" i="2"/>
  <c r="M141" i="2"/>
  <c r="M44" i="2"/>
  <c r="M214" i="2"/>
  <c r="M231" i="2"/>
  <c r="M301" i="2"/>
  <c r="M144" i="2"/>
  <c r="M180" i="2"/>
  <c r="M79" i="2"/>
  <c r="M286" i="2"/>
  <c r="M150" i="2"/>
  <c r="M197" i="2"/>
  <c r="M209" i="2"/>
  <c r="M294" i="2"/>
  <c r="M275" i="2"/>
  <c r="M186" i="2"/>
  <c r="M296" i="2"/>
  <c r="V13" i="2"/>
  <c r="M111" i="2"/>
  <c r="M283" i="2"/>
  <c r="M94" i="2"/>
  <c r="M81" i="2"/>
  <c r="M250" i="2"/>
  <c r="M265" i="2"/>
  <c r="M127" i="2"/>
  <c r="M56" i="2"/>
  <c r="M194" i="2"/>
  <c r="M330" i="2"/>
  <c r="M329" i="2"/>
  <c r="M204" i="2"/>
  <c r="M27" i="2"/>
  <c r="M177" i="2"/>
  <c r="M263" i="2"/>
  <c r="M24" i="2"/>
  <c r="M243" i="2"/>
  <c r="V16" i="2"/>
  <c r="M51" i="2"/>
  <c r="M308" i="2"/>
  <c r="M69" i="2"/>
  <c r="M47" i="2"/>
  <c r="M154" i="2"/>
  <c r="M221" i="2"/>
  <c r="M281" i="2"/>
  <c r="M42" i="2"/>
  <c r="M70" i="2"/>
  <c r="M326" i="2"/>
  <c r="M120" i="2"/>
  <c r="M205" i="2"/>
  <c r="M203" i="2"/>
  <c r="M224" i="2"/>
  <c r="M92" i="2"/>
  <c r="M226" i="2"/>
  <c r="M299" i="2"/>
  <c r="M190" i="2"/>
  <c r="M167" i="2"/>
  <c r="M232" i="2"/>
  <c r="M49" i="2"/>
  <c r="M256" i="2"/>
  <c r="M218" i="2"/>
  <c r="M98" i="2"/>
  <c r="M159" i="2"/>
  <c r="M171" i="2"/>
  <c r="M300" i="2"/>
  <c r="M225" i="2"/>
  <c r="M273" i="2"/>
  <c r="V12" i="2"/>
  <c r="M29" i="2"/>
  <c r="M59" i="2"/>
  <c r="M208" i="2"/>
  <c r="M252" i="2"/>
  <c r="M143" i="2"/>
  <c r="M234" i="2"/>
  <c r="M287" i="2"/>
  <c r="M211" i="2"/>
  <c r="M254" i="2"/>
  <c r="M52" i="2"/>
  <c r="M182" i="2"/>
  <c r="M73" i="2"/>
  <c r="V21" i="2"/>
  <c r="M302" i="2"/>
  <c r="M216" i="2"/>
  <c r="M85" i="2"/>
  <c r="M90" i="2"/>
  <c r="M77" i="2"/>
  <c r="M102" i="2"/>
  <c r="M255" i="2"/>
  <c r="M30" i="2"/>
  <c r="M257" i="2"/>
  <c r="M215" i="2"/>
  <c r="M60" i="2"/>
  <c r="M107" i="2"/>
  <c r="M222" i="2"/>
  <c r="M241" i="2"/>
  <c r="M135" i="2"/>
  <c r="M100" i="2"/>
  <c r="M170" i="2"/>
  <c r="V2" i="2"/>
  <c r="M132" i="2"/>
  <c r="M307" i="2"/>
  <c r="M149" i="2"/>
  <c r="M321" i="2"/>
  <c r="M125" i="2"/>
  <c r="M158" i="2"/>
  <c r="M288" i="2"/>
  <c r="M34" i="2"/>
  <c r="M84" i="2"/>
  <c r="M200" i="2"/>
  <c r="M306" i="2"/>
  <c r="M136" i="2"/>
  <c r="M57" i="2"/>
  <c r="M249" i="2"/>
  <c r="M123" i="2"/>
  <c r="M117" i="2"/>
  <c r="M129" i="2"/>
  <c r="M161" i="2"/>
  <c r="M54" i="2"/>
  <c r="M48" i="2"/>
  <c r="M187" i="2"/>
  <c r="M36" i="2"/>
  <c r="M146" i="2"/>
  <c r="M312" i="2"/>
  <c r="M318" i="2"/>
  <c r="M220" i="2"/>
  <c r="M238" i="2"/>
  <c r="M157" i="2"/>
  <c r="M165" i="2"/>
  <c r="M134" i="2"/>
  <c r="M189" i="2"/>
  <c r="M25" i="2"/>
  <c r="M298" i="2"/>
  <c r="M31" i="2"/>
  <c r="M207" i="2"/>
  <c r="M262" i="2"/>
  <c r="M61" i="2"/>
  <c r="M184" i="2"/>
  <c r="M53" i="2"/>
  <c r="M297" i="2"/>
  <c r="M196" i="2"/>
  <c r="M259" i="2"/>
  <c r="M253" i="2"/>
  <c r="M95" i="2"/>
  <c r="M110" i="2"/>
  <c r="M278" i="2"/>
  <c r="M43" i="2"/>
  <c r="M181" i="2"/>
  <c r="N123" i="2" l="1"/>
  <c r="R123" i="2"/>
  <c r="R232" i="2"/>
  <c r="N232" i="2"/>
  <c r="N186" i="2"/>
  <c r="R186" i="2"/>
  <c r="R173" i="2"/>
  <c r="N173" i="2"/>
  <c r="N152" i="2"/>
  <c r="R152" i="2"/>
  <c r="R116" i="2"/>
  <c r="N116" i="2"/>
  <c r="R65" i="2"/>
  <c r="N65" i="2"/>
  <c r="N313" i="2"/>
  <c r="R313" i="2"/>
  <c r="R235" i="2"/>
  <c r="N235" i="2"/>
  <c r="N32" i="2"/>
  <c r="R32" i="2"/>
  <c r="R242" i="2"/>
  <c r="N242" i="2"/>
  <c r="N278" i="2"/>
  <c r="R278" i="2"/>
  <c r="R184" i="2"/>
  <c r="N184" i="2"/>
  <c r="N134" i="2"/>
  <c r="R134" i="2"/>
  <c r="R36" i="2"/>
  <c r="N36" i="2"/>
  <c r="N249" i="2"/>
  <c r="R249" i="2"/>
  <c r="R158" i="2"/>
  <c r="N158" i="2"/>
  <c r="R100" i="2"/>
  <c r="N100" i="2"/>
  <c r="N30" i="2"/>
  <c r="R30" i="2"/>
  <c r="R143" i="2"/>
  <c r="N143" i="2"/>
  <c r="R300" i="2"/>
  <c r="N300" i="2"/>
  <c r="N167" i="2"/>
  <c r="R167" i="2"/>
  <c r="N120" i="2"/>
  <c r="R120" i="2"/>
  <c r="R69" i="2"/>
  <c r="N69" i="2"/>
  <c r="N27" i="2"/>
  <c r="R27" i="2"/>
  <c r="N250" i="2"/>
  <c r="R250" i="2"/>
  <c r="R275" i="2"/>
  <c r="N275" i="2"/>
  <c r="R144" i="2"/>
  <c r="N144" i="2"/>
  <c r="N151" i="2"/>
  <c r="R151" i="2"/>
  <c r="N179" i="2"/>
  <c r="R179" i="2"/>
  <c r="N227" i="2"/>
  <c r="R227" i="2"/>
  <c r="N292" i="2"/>
  <c r="R292" i="2"/>
  <c r="N280" i="2"/>
  <c r="R280" i="2"/>
  <c r="R239" i="2"/>
  <c r="N239" i="2"/>
  <c r="N37" i="2"/>
  <c r="R37" i="2"/>
  <c r="R327" i="2"/>
  <c r="N327" i="2"/>
  <c r="R319" i="2"/>
  <c r="N319" i="2"/>
  <c r="R311" i="2"/>
  <c r="N311" i="2"/>
  <c r="N164" i="2"/>
  <c r="R164" i="2"/>
  <c r="R293" i="2"/>
  <c r="N293" i="2"/>
  <c r="R295" i="2"/>
  <c r="N295" i="2"/>
  <c r="N223" i="2"/>
  <c r="R223" i="2"/>
  <c r="N310" i="2"/>
  <c r="R310" i="2"/>
  <c r="N137" i="2"/>
  <c r="R137" i="2"/>
  <c r="N46" i="2"/>
  <c r="R46" i="2"/>
  <c r="N91" i="2"/>
  <c r="R91" i="2"/>
  <c r="R325" i="2"/>
  <c r="N325" i="2"/>
  <c r="N261" i="2"/>
  <c r="R261" i="2"/>
  <c r="N88" i="2"/>
  <c r="R88" i="2"/>
  <c r="N192" i="2"/>
  <c r="R192" i="2"/>
  <c r="R119" i="2"/>
  <c r="N119" i="2"/>
  <c r="N53" i="2"/>
  <c r="R53" i="2"/>
  <c r="R225" i="2"/>
  <c r="N225" i="2"/>
  <c r="R128" i="2"/>
  <c r="N128" i="2"/>
  <c r="N245" i="2"/>
  <c r="R245" i="2"/>
  <c r="N169" i="2"/>
  <c r="R169" i="2"/>
  <c r="R331" i="2"/>
  <c r="N331" i="2"/>
  <c r="R110" i="2"/>
  <c r="N110" i="2"/>
  <c r="N61" i="2"/>
  <c r="R61" i="2"/>
  <c r="R165" i="2"/>
  <c r="N165" i="2"/>
  <c r="R187" i="2"/>
  <c r="N187" i="2"/>
  <c r="N57" i="2"/>
  <c r="R57" i="2"/>
  <c r="R125" i="2"/>
  <c r="N125" i="2"/>
  <c r="R135" i="2"/>
  <c r="N135" i="2"/>
  <c r="N255" i="2"/>
  <c r="R255" i="2"/>
  <c r="R73" i="2"/>
  <c r="N73" i="2"/>
  <c r="R252" i="2"/>
  <c r="N252" i="2"/>
  <c r="R171" i="2"/>
  <c r="N171" i="2"/>
  <c r="N190" i="2"/>
  <c r="R190" i="2"/>
  <c r="R326" i="2"/>
  <c r="N326" i="2"/>
  <c r="R308" i="2"/>
  <c r="N308" i="2"/>
  <c r="N204" i="2"/>
  <c r="R204" i="2"/>
  <c r="R81" i="2"/>
  <c r="N81" i="2"/>
  <c r="R294" i="2"/>
  <c r="N294" i="2"/>
  <c r="N301" i="2"/>
  <c r="R301" i="2"/>
  <c r="R78" i="2"/>
  <c r="N78" i="2"/>
  <c r="R83" i="2"/>
  <c r="N83" i="2"/>
  <c r="R138" i="2"/>
  <c r="N138" i="2"/>
  <c r="R153" i="2"/>
  <c r="N153" i="2"/>
  <c r="R285" i="2"/>
  <c r="N285" i="2"/>
  <c r="N315" i="2"/>
  <c r="R315" i="2"/>
  <c r="R272" i="2"/>
  <c r="N272" i="2"/>
  <c r="R163" i="2"/>
  <c r="N163" i="2"/>
  <c r="N39" i="2"/>
  <c r="R39" i="2"/>
  <c r="N323" i="2"/>
  <c r="R323" i="2"/>
  <c r="R38" i="2"/>
  <c r="N38" i="2"/>
  <c r="R64" i="2"/>
  <c r="N64" i="2"/>
  <c r="R228" i="2"/>
  <c r="N228" i="2"/>
  <c r="R191" i="2"/>
  <c r="N191" i="2"/>
  <c r="N305" i="2"/>
  <c r="R305" i="2"/>
  <c r="N74" i="2"/>
  <c r="R74" i="2"/>
  <c r="N240" i="2"/>
  <c r="R240" i="2"/>
  <c r="N28" i="2"/>
  <c r="R28" i="2"/>
  <c r="R277" i="2"/>
  <c r="N277" i="2"/>
  <c r="N108" i="2"/>
  <c r="R108" i="2"/>
  <c r="N118" i="2"/>
  <c r="R118" i="2"/>
  <c r="R170" i="2"/>
  <c r="N170" i="2"/>
  <c r="N47" i="2"/>
  <c r="R47" i="2"/>
  <c r="N276" i="2"/>
  <c r="R276" i="2"/>
  <c r="R202" i="2"/>
  <c r="N202" i="2"/>
  <c r="N157" i="2"/>
  <c r="R157" i="2"/>
  <c r="N159" i="2"/>
  <c r="R159" i="2"/>
  <c r="R209" i="2"/>
  <c r="N209" i="2"/>
  <c r="R176" i="2"/>
  <c r="N176" i="2"/>
  <c r="R124" i="2"/>
  <c r="N124" i="2"/>
  <c r="R113" i="2"/>
  <c r="N113" i="2"/>
  <c r="R316" i="2"/>
  <c r="N316" i="2"/>
  <c r="N41" i="2"/>
  <c r="R41" i="2"/>
  <c r="R21" i="2"/>
  <c r="N21" i="2"/>
  <c r="N246" i="2"/>
  <c r="R246" i="2"/>
  <c r="N67" i="2"/>
  <c r="R67" i="2"/>
  <c r="N80" i="2"/>
  <c r="R80" i="2"/>
  <c r="N121" i="2"/>
  <c r="R121" i="2"/>
  <c r="N112" i="2"/>
  <c r="R112" i="2"/>
  <c r="N106" i="2"/>
  <c r="R106" i="2"/>
  <c r="N320" i="2"/>
  <c r="R320" i="2"/>
  <c r="N148" i="2"/>
  <c r="R148" i="2"/>
  <c r="N172" i="2"/>
  <c r="R172" i="2"/>
  <c r="N206" i="2"/>
  <c r="R206" i="2"/>
  <c r="N146" i="2"/>
  <c r="R146" i="2"/>
  <c r="R302" i="2"/>
  <c r="N302" i="2"/>
  <c r="R265" i="2"/>
  <c r="N265" i="2"/>
  <c r="N23" i="2"/>
  <c r="R23" i="2"/>
  <c r="R251" i="2"/>
  <c r="N251" i="2"/>
  <c r="R136" i="2"/>
  <c r="N136" i="2"/>
  <c r="R102" i="2"/>
  <c r="N102" i="2"/>
  <c r="N51" i="2"/>
  <c r="R51" i="2"/>
  <c r="N94" i="2"/>
  <c r="R94" i="2"/>
  <c r="R284" i="2"/>
  <c r="N284" i="2"/>
  <c r="N217" i="2"/>
  <c r="R217" i="2"/>
  <c r="N253" i="2"/>
  <c r="R253" i="2"/>
  <c r="R238" i="2"/>
  <c r="N238" i="2"/>
  <c r="N306" i="2"/>
  <c r="R306" i="2"/>
  <c r="N149" i="2"/>
  <c r="R149" i="2"/>
  <c r="R77" i="2"/>
  <c r="N77" i="2"/>
  <c r="R52" i="2"/>
  <c r="N52" i="2"/>
  <c r="N59" i="2"/>
  <c r="R59" i="2"/>
  <c r="N98" i="2"/>
  <c r="R98" i="2"/>
  <c r="N226" i="2"/>
  <c r="R226" i="2"/>
  <c r="N42" i="2"/>
  <c r="R42" i="2"/>
  <c r="R330" i="2"/>
  <c r="N330" i="2"/>
  <c r="N283" i="2"/>
  <c r="R283" i="2"/>
  <c r="N197" i="2"/>
  <c r="R197" i="2"/>
  <c r="R214" i="2"/>
  <c r="N214" i="2"/>
  <c r="R303" i="2"/>
  <c r="N303" i="2"/>
  <c r="R22" i="2"/>
  <c r="N22" i="2"/>
  <c r="N309" i="2"/>
  <c r="R309" i="2"/>
  <c r="N291" i="2"/>
  <c r="R291" i="2"/>
  <c r="N145" i="2"/>
  <c r="R145" i="2"/>
  <c r="R271" i="2"/>
  <c r="N271" i="2"/>
  <c r="N142" i="2"/>
  <c r="R142" i="2"/>
  <c r="R155" i="2"/>
  <c r="N155" i="2"/>
  <c r="R76" i="2"/>
  <c r="N76" i="2"/>
  <c r="N304" i="2"/>
  <c r="R304" i="2"/>
  <c r="R328" i="2"/>
  <c r="N328" i="2"/>
  <c r="N335" i="2"/>
  <c r="R335" i="2"/>
  <c r="N72" i="2"/>
  <c r="R72" i="2"/>
  <c r="N174" i="2"/>
  <c r="R174" i="2"/>
  <c r="N178" i="2"/>
  <c r="R178" i="2"/>
  <c r="R332" i="2"/>
  <c r="N332" i="2"/>
  <c r="R237" i="2"/>
  <c r="N237" i="2"/>
  <c r="N101" i="2"/>
  <c r="R101" i="2"/>
  <c r="R104" i="2"/>
  <c r="N104" i="2"/>
  <c r="R274" i="2"/>
  <c r="N274" i="2"/>
  <c r="N236" i="2"/>
  <c r="R236" i="2"/>
  <c r="R288" i="2"/>
  <c r="N288" i="2"/>
  <c r="R205" i="2"/>
  <c r="N205" i="2"/>
  <c r="R233" i="2"/>
  <c r="N233" i="2"/>
  <c r="R122" i="2"/>
  <c r="N122" i="2"/>
  <c r="N133" i="2"/>
  <c r="R133" i="2"/>
  <c r="N262" i="2"/>
  <c r="R262" i="2"/>
  <c r="N241" i="2"/>
  <c r="R241" i="2"/>
  <c r="R70" i="2"/>
  <c r="N70" i="2"/>
  <c r="R231" i="2"/>
  <c r="N231" i="2"/>
  <c r="R198" i="2"/>
  <c r="N198" i="2"/>
  <c r="R207" i="2"/>
  <c r="N207" i="2"/>
  <c r="R54" i="2"/>
  <c r="N54" i="2"/>
  <c r="R222" i="2"/>
  <c r="N222" i="2"/>
  <c r="N259" i="2"/>
  <c r="R259" i="2"/>
  <c r="R31" i="2"/>
  <c r="N31" i="2"/>
  <c r="R220" i="2"/>
  <c r="N220" i="2"/>
  <c r="N161" i="2"/>
  <c r="R161" i="2"/>
  <c r="N200" i="2"/>
  <c r="R200" i="2"/>
  <c r="R307" i="2"/>
  <c r="N307" i="2"/>
  <c r="R107" i="2"/>
  <c r="N107" i="2"/>
  <c r="N90" i="2"/>
  <c r="R90" i="2"/>
  <c r="N254" i="2"/>
  <c r="R254" i="2"/>
  <c r="R29" i="2"/>
  <c r="N29" i="2"/>
  <c r="R218" i="2"/>
  <c r="N218" i="2"/>
  <c r="N92" i="2"/>
  <c r="R92" i="2"/>
  <c r="N281" i="2"/>
  <c r="R281" i="2"/>
  <c r="N243" i="2"/>
  <c r="R243" i="2"/>
  <c r="N194" i="2"/>
  <c r="R194" i="2"/>
  <c r="R111" i="2"/>
  <c r="N111" i="2"/>
  <c r="R150" i="2"/>
  <c r="N150" i="2"/>
  <c r="N44" i="2"/>
  <c r="R44" i="2"/>
  <c r="N258" i="2"/>
  <c r="R258" i="2"/>
  <c r="R270" i="2"/>
  <c r="N270" i="2"/>
  <c r="R109" i="2"/>
  <c r="N109" i="2"/>
  <c r="N322" i="2"/>
  <c r="R322" i="2"/>
  <c r="N71" i="2"/>
  <c r="R71" i="2"/>
  <c r="R130" i="2"/>
  <c r="N130" i="2"/>
  <c r="R96" i="2"/>
  <c r="N96" i="2"/>
  <c r="N290" i="2"/>
  <c r="R290" i="2"/>
  <c r="R114" i="2"/>
  <c r="N114" i="2"/>
  <c r="R195" i="2"/>
  <c r="N195" i="2"/>
  <c r="N260" i="2"/>
  <c r="R260" i="2"/>
  <c r="N26" i="2"/>
  <c r="R26" i="2"/>
  <c r="N267" i="2"/>
  <c r="R267" i="2"/>
  <c r="R139" i="2"/>
  <c r="N139" i="2"/>
  <c r="N166" i="2"/>
  <c r="R166" i="2"/>
  <c r="N97" i="2"/>
  <c r="R97" i="2"/>
  <c r="N87" i="2"/>
  <c r="R87" i="2"/>
  <c r="N55" i="2"/>
  <c r="R55" i="2"/>
  <c r="N99" i="2"/>
  <c r="R99" i="2"/>
  <c r="N126" i="2"/>
  <c r="R126" i="2"/>
  <c r="R213" i="2"/>
  <c r="N213" i="2"/>
  <c r="R324" i="2"/>
  <c r="N324" i="2"/>
  <c r="N282" i="2"/>
  <c r="R282" i="2"/>
  <c r="N189" i="2"/>
  <c r="R189" i="2"/>
  <c r="N257" i="2"/>
  <c r="R257" i="2"/>
  <c r="R177" i="2"/>
  <c r="N177" i="2"/>
  <c r="N140" i="2"/>
  <c r="R140" i="2"/>
  <c r="R131" i="2"/>
  <c r="N131" i="2"/>
  <c r="R334" i="2"/>
  <c r="N334" i="2"/>
  <c r="N95" i="2"/>
  <c r="R95" i="2"/>
  <c r="R321" i="2"/>
  <c r="N321" i="2"/>
  <c r="N182" i="2"/>
  <c r="R182" i="2"/>
  <c r="R299" i="2"/>
  <c r="N299" i="2"/>
  <c r="R329" i="2"/>
  <c r="N329" i="2"/>
  <c r="N219" i="2"/>
  <c r="R219" i="2"/>
  <c r="N40" i="2"/>
  <c r="R40" i="2"/>
  <c r="N196" i="2"/>
  <c r="R196" i="2"/>
  <c r="R298" i="2"/>
  <c r="N298" i="2"/>
  <c r="R318" i="2"/>
  <c r="N318" i="2"/>
  <c r="N129" i="2"/>
  <c r="R129" i="2"/>
  <c r="R84" i="2"/>
  <c r="N84" i="2"/>
  <c r="R132" i="2"/>
  <c r="N132" i="2"/>
  <c r="N60" i="2"/>
  <c r="R60" i="2"/>
  <c r="N85" i="2"/>
  <c r="R85" i="2"/>
  <c r="R211" i="2"/>
  <c r="N211" i="2"/>
  <c r="N256" i="2"/>
  <c r="R256" i="2"/>
  <c r="R224" i="2"/>
  <c r="N224" i="2"/>
  <c r="R221" i="2"/>
  <c r="N221" i="2"/>
  <c r="N24" i="2"/>
  <c r="R24" i="2"/>
  <c r="R56" i="2"/>
  <c r="N56" i="2"/>
  <c r="N286" i="2"/>
  <c r="R286" i="2"/>
  <c r="N141" i="2"/>
  <c r="R141" i="2"/>
  <c r="R289" i="2"/>
  <c r="N289" i="2"/>
  <c r="N115" i="2"/>
  <c r="R115" i="2"/>
  <c r="N162" i="2"/>
  <c r="R162" i="2"/>
  <c r="R68" i="2"/>
  <c r="N68" i="2"/>
  <c r="R35" i="2"/>
  <c r="N35" i="2"/>
  <c r="R201" i="2"/>
  <c r="N201" i="2"/>
  <c r="N248" i="2"/>
  <c r="R248" i="2"/>
  <c r="N314" i="2"/>
  <c r="R314" i="2"/>
  <c r="N193" i="2"/>
  <c r="R193" i="2"/>
  <c r="N45" i="2"/>
  <c r="R45" i="2"/>
  <c r="N210" i="2"/>
  <c r="R210" i="2"/>
  <c r="N199" i="2"/>
  <c r="R199" i="2"/>
  <c r="N147" i="2"/>
  <c r="R147" i="2"/>
  <c r="N33" i="2"/>
  <c r="R33" i="2"/>
  <c r="N244" i="2"/>
  <c r="R244" i="2"/>
  <c r="R268" i="2"/>
  <c r="N268" i="2"/>
  <c r="N317" i="2"/>
  <c r="R317" i="2"/>
  <c r="N75" i="2"/>
  <c r="R75" i="2"/>
  <c r="N279" i="2"/>
  <c r="R279" i="2"/>
  <c r="N160" i="2"/>
  <c r="R160" i="2"/>
  <c r="N66" i="2"/>
  <c r="R66" i="2"/>
  <c r="N168" i="2"/>
  <c r="R168" i="2"/>
  <c r="R93" i="2"/>
  <c r="N93" i="2"/>
  <c r="N43" i="2"/>
  <c r="R43" i="2"/>
  <c r="R234" i="2"/>
  <c r="N234" i="2"/>
  <c r="R180" i="2"/>
  <c r="N180" i="2"/>
  <c r="R230" i="2"/>
  <c r="N230" i="2"/>
  <c r="N333" i="2"/>
  <c r="R333" i="2"/>
  <c r="N48" i="2"/>
  <c r="R48" i="2"/>
  <c r="N208" i="2"/>
  <c r="R208" i="2"/>
  <c r="N181" i="2"/>
  <c r="R181" i="2"/>
  <c r="N297" i="2"/>
  <c r="R297" i="2"/>
  <c r="R25" i="2"/>
  <c r="N25" i="2"/>
  <c r="R312" i="2"/>
  <c r="N312" i="2"/>
  <c r="R117" i="2"/>
  <c r="N117" i="2"/>
  <c r="N34" i="2"/>
  <c r="R34" i="2"/>
  <c r="N215" i="2"/>
  <c r="R215" i="2"/>
  <c r="N216" i="2"/>
  <c r="R216" i="2"/>
  <c r="R287" i="2"/>
  <c r="N287" i="2"/>
  <c r="R273" i="2"/>
  <c r="N273" i="2"/>
  <c r="N49" i="2"/>
  <c r="R49" i="2"/>
  <c r="R203" i="2"/>
  <c r="N203" i="2"/>
  <c r="R154" i="2"/>
  <c r="N154" i="2"/>
  <c r="R263" i="2"/>
  <c r="N263" i="2"/>
  <c r="N127" i="2"/>
  <c r="R127" i="2"/>
  <c r="R296" i="2"/>
  <c r="N296" i="2"/>
  <c r="R79" i="2"/>
  <c r="N79" i="2"/>
  <c r="R89" i="2"/>
  <c r="N89" i="2"/>
  <c r="R247" i="2"/>
  <c r="N247" i="2"/>
  <c r="R212" i="2"/>
  <c r="N212" i="2"/>
  <c r="R183" i="2"/>
  <c r="N183" i="2"/>
  <c r="N63" i="2"/>
  <c r="R63" i="2"/>
  <c r="R175" i="2"/>
  <c r="N175" i="2"/>
  <c r="N86" i="2"/>
  <c r="R86" i="2"/>
  <c r="R58" i="2"/>
  <c r="N58" i="2"/>
  <c r="N82" i="2"/>
  <c r="R82" i="2"/>
  <c r="N105" i="2"/>
  <c r="R105" i="2"/>
  <c r="R266" i="2"/>
  <c r="N266" i="2"/>
  <c r="N229" i="2"/>
  <c r="R229" i="2"/>
  <c r="N264" i="2"/>
  <c r="R264" i="2"/>
  <c r="N188" i="2"/>
  <c r="R188" i="2"/>
  <c r="N185" i="2"/>
  <c r="R185" i="2"/>
  <c r="R269" i="2"/>
  <c r="N269" i="2"/>
  <c r="N50" i="2"/>
  <c r="R50" i="2"/>
  <c r="R103" i="2"/>
  <c r="N103" i="2"/>
  <c r="R62" i="2"/>
  <c r="N62" i="2"/>
  <c r="R156" i="2"/>
  <c r="N156" i="2"/>
  <c r="N18" i="2"/>
  <c r="E7" i="2" l="1"/>
  <c r="F4" i="2" l="1"/>
  <c r="H4" i="2" s="1"/>
  <c r="F5" i="2"/>
  <c r="H5" i="2" s="1"/>
  <c r="F6" i="2"/>
  <c r="H6" i="2" s="1"/>
  <c r="F9" i="2" s="1"/>
  <c r="F10" i="2" s="1"/>
  <c r="F8" i="2"/>
  <c r="G9" i="2"/>
</calcChain>
</file>

<file path=xl/sharedStrings.xml><?xml version="1.0" encoding="utf-8"?>
<sst xmlns="http://schemas.openxmlformats.org/spreadsheetml/2006/main" count="762" uniqueCount="404">
  <si>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</si>
  <si>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</si>
  <si>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</si>
  <si>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</si>
  <si>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</si>
  <si>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</si>
  <si>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</si>
  <si>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</si>
  <si>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</si>
  <si>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</si>
  <si>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</si>
  <si>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</si>
  <si>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</si>
  <si>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</si>
  <si>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</si>
  <si>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</si>
  <si>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</si>
  <si>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</si>
  <si>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</si>
  <si>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</si>
  <si>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</si>
  <si>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</si>
  <si>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</si>
  <si>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</si>
  <si>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IBVS 5484</t>
  </si>
  <si>
    <t>Krobusek B</t>
  </si>
  <si>
    <t>BBSAG Bull.115</t>
  </si>
  <si>
    <t>B</t>
  </si>
  <si>
    <t>II</t>
  </si>
  <si>
    <t xml:space="preserve">BBSAG Bull.115     </t>
  </si>
  <si>
    <t>IBVS 5017</t>
  </si>
  <si>
    <t>I</t>
  </si>
  <si>
    <t>IBVS 4912</t>
  </si>
  <si>
    <t>IBVS 4606</t>
  </si>
  <si>
    <t>IBVS 4132</t>
  </si>
  <si>
    <t>See IBVS 4132 for light curve</t>
  </si>
  <si>
    <t>EW/KE</t>
  </si>
  <si>
    <t>IBVS 4383</t>
  </si>
  <si>
    <t>IBVS 5296</t>
  </si>
  <si>
    <t># of data points:</t>
  </si>
  <si>
    <t>IBVS 5438</t>
  </si>
  <si>
    <t>IBVS 5027</t>
  </si>
  <si>
    <t>IBVS 5657</t>
  </si>
  <si>
    <t>IBVS 5224</t>
  </si>
  <si>
    <t>ROTSE</t>
  </si>
  <si>
    <t>BAD</t>
  </si>
  <si>
    <t>Q.fit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</si>
  <si>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</si>
  <si>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</si>
  <si>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</si>
  <si>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</si>
  <si>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</si>
  <si>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</si>
  <si>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</si>
  <si>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</si>
  <si>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</si>
  <si>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</si>
  <si>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</si>
  <si>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</si>
  <si>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</si>
  <si>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</si>
  <si>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</si>
  <si>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</si>
  <si>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</si>
  <si>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</si>
  <si>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</si>
  <si>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</si>
  <si>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</si>
  <si>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</si>
  <si>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</si>
  <si>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</si>
  <si>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</si>
  <si>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</si>
  <si>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</si>
  <si>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</si>
  <si>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</si>
  <si>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</si>
  <si>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</si>
  <si>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</si>
  <si>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</si>
  <si>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</si>
  <si>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</si>
  <si>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</si>
  <si>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</si>
  <si>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</si>
  <si>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</si>
  <si>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</si>
  <si>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</si>
  <si>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</si>
  <si>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</si>
  <si>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</si>
  <si>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</si>
  <si>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</si>
  <si>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</si>
  <si>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</si>
  <si>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</si>
  <si>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</si>
  <si>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</si>
  <si>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</si>
  <si>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</si>
  <si>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</si>
  <si>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</si>
  <si>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</si>
  <si>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</si>
  <si>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</si>
  <si>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</si>
  <si>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</si>
  <si>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</si>
  <si>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</si>
  <si>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</si>
  <si>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</si>
  <si>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</si>
  <si>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</si>
  <si>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</si>
  <si>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</si>
  <si>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</si>
  <si>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</si>
  <si>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</si>
  <si>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</si>
  <si>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IBVS 5945</t>
  </si>
  <si>
    <t>Period confirmed by ToMcat</t>
  </si>
  <si>
    <t>(Period search software)</t>
  </si>
  <si>
    <r>
      <t>Diff</t>
    </r>
    <r>
      <rPr>
        <b/>
        <vertAlign val="superscript"/>
        <sz val="10"/>
        <rFont val="Arial"/>
        <family val="2"/>
      </rPr>
      <t>2</t>
    </r>
  </si>
  <si>
    <r>
      <t>Wt*Diff</t>
    </r>
    <r>
      <rPr>
        <b/>
        <vertAlign val="superscript"/>
        <sz val="10"/>
        <rFont val="Arial"/>
        <family val="2"/>
      </rPr>
      <t>2</t>
    </r>
  </si>
  <si>
    <t>Wt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</si>
  <si>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</si>
  <si>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</si>
  <si>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</si>
  <si>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</si>
  <si>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</si>
  <si>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</si>
  <si>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</si>
  <si>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</si>
  <si>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</si>
  <si>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</si>
  <si>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</si>
  <si>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</si>
  <si>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</si>
  <si>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</si>
  <si>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</si>
  <si>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</si>
  <si>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t>My time zone &gt;&gt;&gt;&gt;&gt;</t>
  </si>
  <si>
    <t>(PST=8, PDT=MDT=7, MDT=CST=6, etc.)</t>
  </si>
  <si>
    <t>Start of linear fit (row #)</t>
  </si>
  <si>
    <t>Add cycle</t>
  </si>
  <si>
    <t>JD today</t>
  </si>
  <si>
    <t>Old Cycle</t>
  </si>
  <si>
    <t>New Cycle</t>
  </si>
  <si>
    <t>Next ToM</t>
  </si>
  <si>
    <t>Linear Ephemeris =</t>
  </si>
  <si>
    <t>Quad. Ephemeris =</t>
  </si>
  <si>
    <t>OEJV 0137</t>
  </si>
  <si>
    <t>PE</t>
  </si>
  <si>
    <t>IBVS 6010</t>
  </si>
  <si>
    <t>OEJV 0160</t>
  </si>
  <si>
    <t>pg</t>
  </si>
  <si>
    <t>vis</t>
  </si>
  <si>
    <t>CCD</t>
  </si>
  <si>
    <t>s5</t>
  </si>
  <si>
    <t>s6</t>
  </si>
  <si>
    <t>s7</t>
  </si>
  <si>
    <t>Minima from the Lichtenknecker Database of the BAV</t>
  </si>
  <si>
    <t>http://www.bav-astro.de/LkDB/index.php?lang=en&amp;sprache_dial=en</t>
  </si>
  <si>
    <t> -0.003 </t>
  </si>
  <si>
    <t>F </t>
  </si>
  <si>
    <t>2429321.61 </t>
  </si>
  <si>
    <t> 27.02.1939 02:38 </t>
  </si>
  <si>
    <t> -0.07 </t>
  </si>
  <si>
    <t>P </t>
  </si>
  <si>
    <t> P.P.Parenago </t>
  </si>
  <si>
    <t> PZ 6.30 </t>
  </si>
  <si>
    <t>2429365.52 </t>
  </si>
  <si>
    <t> 12.04.1939 00:28 </t>
  </si>
  <si>
    <t> 0.01 </t>
  </si>
  <si>
    <t>2429403.41 </t>
  </si>
  <si>
    <t> 19.05.1939 21:50 </t>
  </si>
  <si>
    <t> 0.12 </t>
  </si>
  <si>
    <t>2429495.46 </t>
  </si>
  <si>
    <t> 19.08.1939 23:02 </t>
  </si>
  <si>
    <t> -0.02 </t>
  </si>
  <si>
    <t>2429515.29 </t>
  </si>
  <si>
    <t> 08.09.1939 18:57 </t>
  </si>
  <si>
    <t> 0.16 </t>
  </si>
  <si>
    <t>2429527.36 </t>
  </si>
  <si>
    <t> 20.09.1939 20:38 </t>
  </si>
  <si>
    <t> 0.14 </t>
  </si>
  <si>
    <t>2438525.540 </t>
  </si>
  <si>
    <t> 10.05.1964 00:57 </t>
  </si>
  <si>
    <t> 0.040 </t>
  </si>
  <si>
    <t> L.Meinunger </t>
  </si>
  <si>
    <t> MVS 5.129 </t>
  </si>
  <si>
    <t>2438528.520 </t>
  </si>
  <si>
    <t> 13.05.1964 00:28 </t>
  </si>
  <si>
    <t>2438550.470 </t>
  </si>
  <si>
    <t> 03.06.1964 23:16 </t>
  </si>
  <si>
    <t> 0.034 </t>
  </si>
  <si>
    <t>2438553.470 </t>
  </si>
  <si>
    <t> 06.06.1964 23:16 </t>
  </si>
  <si>
    <t> 0.011 </t>
  </si>
  <si>
    <t>2438556.510 </t>
  </si>
  <si>
    <t> 10.06.1964 00:14 </t>
  </si>
  <si>
    <t> 0.028 </t>
  </si>
  <si>
    <t>2438559.510 </t>
  </si>
  <si>
    <t> 13.06.1964 00:14 </t>
  </si>
  <si>
    <t> 0.006 </t>
  </si>
  <si>
    <t>2438584.490 </t>
  </si>
  <si>
    <t> 07.07.1964 23:45 </t>
  </si>
  <si>
    <t> 0.049 </t>
  </si>
  <si>
    <t>2438587.520 </t>
  </si>
  <si>
    <t> 11.07.1964 00:28 </t>
  </si>
  <si>
    <t> 0.057 </t>
  </si>
  <si>
    <t>2438640.424 </t>
  </si>
  <si>
    <t> 01.09.1964 22:10 </t>
  </si>
  <si>
    <t> 0.065 </t>
  </si>
  <si>
    <t>2438883.570 </t>
  </si>
  <si>
    <t> 03.05.1965 01:40 </t>
  </si>
  <si>
    <t> -0.108 </t>
  </si>
  <si>
    <t>2439021.309 </t>
  </si>
  <si>
    <t> 17.09.1965 19:24 </t>
  </si>
  <si>
    <t> 0.103 </t>
  </si>
  <si>
    <t>2439024.310 </t>
  </si>
  <si>
    <t> 20.09.1965 19:26 </t>
  </si>
  <si>
    <t> 0.081 </t>
  </si>
  <si>
    <t>2439027.348 </t>
  </si>
  <si>
    <t> 23.09.1965 20:21 </t>
  </si>
  <si>
    <t> 0.096 </t>
  </si>
  <si>
    <t>2439052.300 </t>
  </si>
  <si>
    <t> 18.10.1965 19:12 </t>
  </si>
  <si>
    <t> 0.112 </t>
  </si>
  <si>
    <t>2439286.501 </t>
  </si>
  <si>
    <t> 10.06.1966 00:01 </t>
  </si>
  <si>
    <t> 0.061 </t>
  </si>
  <si>
    <t>2439289.502 </t>
  </si>
  <si>
    <t> 13.06.1966 00:02 </t>
  </si>
  <si>
    <t>2439348.395 </t>
  </si>
  <si>
    <t> 10.08.1966 21:28 </t>
  </si>
  <si>
    <t> -0.008 </t>
  </si>
  <si>
    <t>2439351.422 </t>
  </si>
  <si>
    <t> 13.08.1966 22:07 </t>
  </si>
  <si>
    <t>2439376.325 </t>
  </si>
  <si>
    <t> 07.09.1966 19:48 </t>
  </si>
  <si>
    <t> -0.037 </t>
  </si>
  <si>
    <t>2439619.536 </t>
  </si>
  <si>
    <t> 09.05.1967 00:51 </t>
  </si>
  <si>
    <t> -0.145 </t>
  </si>
  <si>
    <t>2439709.486 </t>
  </si>
  <si>
    <t> 06.08.1967 23:39 </t>
  </si>
  <si>
    <t> -0.118 </t>
  </si>
  <si>
    <t>2439760.295 </t>
  </si>
  <si>
    <t> 26.09.1967 19:04 </t>
  </si>
  <si>
    <t> 0.063 </t>
  </si>
  <si>
    <t>2440150.274 </t>
  </si>
  <si>
    <t> 20.10.1968 18:34 </t>
  </si>
  <si>
    <t> 0.127 </t>
  </si>
  <si>
    <t>2447969.609 </t>
  </si>
  <si>
    <t> 19.03.1990 02:36 </t>
  </si>
  <si>
    <t> 0.751 </t>
  </si>
  <si>
    <t> Moschner&amp;Kleikamp </t>
  </si>
  <si>
    <t>BAVM 56 </t>
  </si>
  <si>
    <t>2448013.520 </t>
  </si>
  <si>
    <t> 02.05.1990 00:28 </t>
  </si>
  <si>
    <t> 0.834 </t>
  </si>
  <si>
    <t>BAVM 72 </t>
  </si>
  <si>
    <t>2448016.530 </t>
  </si>
  <si>
    <t> 05.05.1990 00:43 </t>
  </si>
  <si>
    <t> 0.822 </t>
  </si>
  <si>
    <t>2448746.477 </t>
  </si>
  <si>
    <t> 03.05.1992 23:26 </t>
  </si>
  <si>
    <t> 0.811 </t>
  </si>
  <si>
    <t>2449216.4598 </t>
  </si>
  <si>
    <t> 16.08.1993 23:02 </t>
  </si>
  <si>
    <t> 0.7792 </t>
  </si>
  <si>
    <t>E </t>
  </si>
  <si>
    <t>o</t>
  </si>
  <si>
    <t> F.Agerer </t>
  </si>
  <si>
    <t>2449250.4595 </t>
  </si>
  <si>
    <t> 19.09.1993 23:01 </t>
  </si>
  <si>
    <t> 0.7747 </t>
  </si>
  <si>
    <t>2449485.4519 </t>
  </si>
  <si>
    <t> 12.05.1994 22:50 </t>
  </si>
  <si>
    <t> 0.7600 </t>
  </si>
  <si>
    <t> W.Moschner </t>
  </si>
  <si>
    <t>2449525.4758 </t>
  </si>
  <si>
    <t> 21.06.1994 23:25 </t>
  </si>
  <si>
    <t> 0.7344 </t>
  </si>
  <si>
    <t>2449547.4292 </t>
  </si>
  <si>
    <t> 13.07.1994 22:18 </t>
  </si>
  <si>
    <t> 0.7739 </t>
  </si>
  <si>
    <t>2449568.5188 </t>
  </si>
  <si>
    <t> 04.08.1994 00:27 </t>
  </si>
  <si>
    <t> 0.7053 </t>
  </si>
  <si>
    <t>2449580.5682 </t>
  </si>
  <si>
    <t> 16.08.1994 01:38 </t>
  </si>
  <si>
    <t> 0.6643 </t>
  </si>
  <si>
    <t>2449597.3529 </t>
  </si>
  <si>
    <t> 01.09.1994 20:28 </t>
  </si>
  <si>
    <t> 0.8247 </t>
  </si>
  <si>
    <t>2449625.3281 </t>
  </si>
  <si>
    <t> 29.09.1994 19:52 </t>
  </si>
  <si>
    <t> 0.8409 </t>
  </si>
  <si>
    <t>2449787.5855 </t>
  </si>
  <si>
    <t> 11.03.1995 02:03 </t>
  </si>
  <si>
    <t> 0.6335 </t>
  </si>
  <si>
    <t>BAVM 91 </t>
  </si>
  <si>
    <t>2450649.6528 </t>
  </si>
  <si>
    <t> 20.07.1997 03:40 </t>
  </si>
  <si>
    <t> 0.5042 </t>
  </si>
  <si>
    <t>?</t>
  </si>
  <si>
    <t> B.Krobusek </t>
  </si>
  <si>
    <t> BBS 115 </t>
  </si>
  <si>
    <t>2450713.3506 </t>
  </si>
  <si>
    <t> 21.09.1997 20:24 </t>
  </si>
  <si>
    <t> 0.7274 </t>
  </si>
  <si>
    <t>BAVM 111 </t>
  </si>
  <si>
    <t>2451265.9702 </t>
  </si>
  <si>
    <t> 28.03.1999 11:17 </t>
  </si>
  <si>
    <t> 0.9668 </t>
  </si>
  <si>
    <t> R.Diethelm </t>
  </si>
  <si>
    <t>IBVS 5027 </t>
  </si>
  <si>
    <t>2451271.5636 </t>
  </si>
  <si>
    <t> 03.04.1999 01:31 </t>
  </si>
  <si>
    <t> 1.2707 </t>
  </si>
  <si>
    <t>BAVM 128 </t>
  </si>
  <si>
    <t>2451306.8668 </t>
  </si>
  <si>
    <t> 08.05.1999 08:48 </t>
  </si>
  <si>
    <t> 1.0583 </t>
  </si>
  <si>
    <t>2451399.3920 </t>
  </si>
  <si>
    <t> 08.08.1999 21:24 </t>
  </si>
  <si>
    <t> 0.6386 </t>
  </si>
  <si>
    <t>BAVM 133 </t>
  </si>
  <si>
    <t>2451680.4347 </t>
  </si>
  <si>
    <t> 15.05.2000 22:25 </t>
  </si>
  <si>
    <t> 1.3351 </t>
  </si>
  <si>
    <t>BAVM 152 </t>
  </si>
  <si>
    <t>2452416.4024 </t>
  </si>
  <si>
    <t> 21.05.2002 21:39 </t>
  </si>
  <si>
    <t> 1.2997 </t>
  </si>
  <si>
    <t>-I</t>
  </si>
  <si>
    <t>BAVM 158 </t>
  </si>
  <si>
    <t>2452509.3662 </t>
  </si>
  <si>
    <t> 22.08.2002 20:47 </t>
  </si>
  <si>
    <t>9252</t>
  </si>
  <si>
    <t> 1.3186 </t>
  </si>
  <si>
    <t> E.Blättler </t>
  </si>
  <si>
    <t> BBS 129 </t>
  </si>
  <si>
    <t>2452533.4688 </t>
  </si>
  <si>
    <t> 15.09.2002 23:15 </t>
  </si>
  <si>
    <t>9268</t>
  </si>
  <si>
    <t> 1.2404 </t>
  </si>
  <si>
    <t>2453145.4862 </t>
  </si>
  <si>
    <t> 19.05.2004 23:40 </t>
  </si>
  <si>
    <t>9673</t>
  </si>
  <si>
    <t> 1.1813 </t>
  </si>
  <si>
    <t> K. &amp; M.Rätz </t>
  </si>
  <si>
    <t>BAVM 173 </t>
  </si>
  <si>
    <t>2455310.3610 </t>
  </si>
  <si>
    <t> 23.04.2010 20:39 </t>
  </si>
  <si>
    <t>11105.5</t>
  </si>
  <si>
    <t> 1.1188 </t>
  </si>
  <si>
    <t>C </t>
  </si>
  <si>
    <t> J.Trnka </t>
  </si>
  <si>
    <t>OEJV 0137 </t>
  </si>
  <si>
    <t>2455338.7672 </t>
  </si>
  <si>
    <t> 22.05.2010 06:24 </t>
  </si>
  <si>
    <t>11124</t>
  </si>
  <si>
    <t> 1.5660 </t>
  </si>
  <si>
    <t>IBVS 5945 </t>
  </si>
  <si>
    <t>2455446.3681 </t>
  </si>
  <si>
    <t> 06.09.2010 20:50 </t>
  </si>
  <si>
    <t>11195.5</t>
  </si>
  <si>
    <t> 1.1089 </t>
  </si>
  <si>
    <t> M.&amp; K.Rätz </t>
  </si>
  <si>
    <t>BAVM 220 </t>
  </si>
  <si>
    <t>2455649.5135 </t>
  </si>
  <si>
    <t> 29.03.2011 00:19 </t>
  </si>
  <si>
    <t>11330</t>
  </si>
  <si>
    <t> 0.9845 </t>
  </si>
  <si>
    <t> W.Moschner &amp; P.Frank </t>
  </si>
  <si>
    <t>2455649.51464 </t>
  </si>
  <si>
    <t> 29.03.2011 00:21 </t>
  </si>
  <si>
    <t> 0.98564 </t>
  </si>
  <si>
    <t> L.Brat </t>
  </si>
  <si>
    <t>OEJV 0160 </t>
  </si>
  <si>
    <t>2455661.56604 </t>
  </si>
  <si>
    <t> 10.04.2011 01:35 </t>
  </si>
  <si>
    <t>11338</t>
  </si>
  <si>
    <t> 0.94664 </t>
  </si>
  <si>
    <t>2456413.46343 </t>
  </si>
  <si>
    <t> 30.04.2013 23:07 </t>
  </si>
  <si>
    <t>11835.5</t>
  </si>
  <si>
    <t> 0.97228 </t>
  </si>
  <si>
    <t> M.Vraš?ak </t>
  </si>
  <si>
    <t>2456413.4637 </t>
  </si>
  <si>
    <t> 0.9725 </t>
  </si>
  <si>
    <t>2456413.46477 </t>
  </si>
  <si>
    <t> 30.04.2013 23:09 </t>
  </si>
  <si>
    <t> 0.97362 </t>
  </si>
  <si>
    <t>BBS 115 </t>
  </si>
  <si>
    <t>V0406 Lyr / GSC 3113-1685</t>
  </si>
  <si>
    <t>OEJV 0168</t>
  </si>
  <si>
    <t>IBVS 6196</t>
  </si>
  <si>
    <t>OEJV 0179</t>
  </si>
  <si>
    <t>OEJV 0211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</si>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</sst>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_);\(&quot;$&quot;#,##0\)"/>
    <numFmt numFmtId="176" formatCode="0.00000"/>
    <numFmt numFmtId="178" formatCode="0.E+00"/>
    <numFmt numFmtId="179" formatCode="0.0%"/>
    <numFmt numFmtId="186" formatCode="0.0000E+00"/>
  </numFmts>
  <fonts count="4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trike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i/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9">
    <xf numFmtId="0" fontId="0" fillId="0" borderId="0">
      <alignment vertical="top"/>
    </xf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3" borderId="0" applyNumberFormat="0" applyBorder="0" applyAlignment="0" applyProtection="0"/>
    <xf numFmtId="0" fontId="35" fillId="20" borderId="1" applyNumberFormat="0" applyAlignment="0" applyProtection="0"/>
    <xf numFmtId="0" fontId="36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9" fillId="0" borderId="3" applyNumberFormat="0" applyFill="0" applyAlignment="0" applyProtection="0"/>
    <xf numFmtId="0" fontId="3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40" fillId="7" borderId="1" applyNumberFormat="0" applyAlignment="0" applyProtection="0"/>
    <xf numFmtId="0" fontId="41" fillId="0" borderId="4" applyNumberFormat="0" applyFill="0" applyAlignment="0" applyProtection="0"/>
    <xf numFmtId="0" fontId="42" fillId="22" borderId="0" applyNumberFormat="0" applyBorder="0" applyAlignment="0" applyProtection="0"/>
    <xf numFmtId="0" fontId="32" fillId="0" borderId="0"/>
    <xf numFmtId="0" fontId="11" fillId="0" borderId="0"/>
    <xf numFmtId="0" fontId="32" fillId="23" borderId="5" applyNumberFormat="0" applyFont="0" applyAlignment="0" applyProtection="0"/>
    <xf numFmtId="0" fontId="43" fillId="20" borderId="6" applyNumberFormat="0" applyAlignment="0" applyProtection="0"/>
    <xf numFmtId="0" fontId="4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45" fillId="0" borderId="0" applyNumberFormat="0" applyFill="0" applyBorder="0" applyAlignment="0" applyProtection="0"/>
  </cellStyleXfs>
  <cellXfs count="14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3" fillId="0" borderId="0" xfId="0" applyFont="1">
      <alignment vertical="top"/>
    </xf>
    <xf numFmtId="0" fontId="7" fillId="0" borderId="0" xfId="0" applyFont="1">
      <alignment vertical="top"/>
    </xf>
    <xf numFmtId="0" fontId="18" fillId="0" borderId="0" xfId="0" applyFont="1">
      <alignment vertical="top"/>
    </xf>
    <xf numFmtId="0" fontId="20" fillId="0" borderId="0" xfId="0" applyFont="1">
      <alignment vertical="top"/>
    </xf>
    <xf numFmtId="0" fontId="7" fillId="0" borderId="0" xfId="0" applyFont="1" applyAlignment="1">
      <alignment horizontal="center"/>
    </xf>
    <xf numFmtId="0" fontId="7" fillId="0" borderId="16" xfId="0" applyFont="1" applyBorder="1">
      <alignment vertical="top"/>
    </xf>
    <xf numFmtId="0" fontId="9" fillId="0" borderId="17" xfId="0" applyFont="1" applyBorder="1">
      <alignment vertical="top"/>
    </xf>
    <xf numFmtId="0" fontId="13" fillId="0" borderId="11" xfId="0" applyFont="1" applyBorder="1">
      <alignment vertical="top"/>
    </xf>
    <xf numFmtId="178" fontId="13" fillId="0" borderId="11" xfId="0" applyNumberFormat="1" applyFont="1" applyBorder="1" applyAlignment="1">
      <alignment horizontal="center"/>
    </xf>
    <xf numFmtId="179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18" xfId="0" applyFont="1" applyBorder="1">
      <alignment vertical="top"/>
    </xf>
    <xf numFmtId="0" fontId="9" fillId="0" borderId="19" xfId="0" applyFont="1" applyBorder="1">
      <alignment vertical="top"/>
    </xf>
    <xf numFmtId="0" fontId="13" fillId="0" borderId="12" xfId="0" applyFont="1" applyBorder="1">
      <alignment vertical="top"/>
    </xf>
    <xf numFmtId="178" fontId="13" fillId="0" borderId="12" xfId="0" applyNumberFormat="1" applyFont="1" applyBorder="1" applyAlignment="1">
      <alignment horizontal="center"/>
    </xf>
    <xf numFmtId="0" fontId="7" fillId="0" borderId="20" xfId="0" applyFont="1" applyBorder="1">
      <alignment vertical="top"/>
    </xf>
    <xf numFmtId="0" fontId="9" fillId="0" borderId="21" xfId="0" applyFont="1" applyBorder="1">
      <alignment vertical="top"/>
    </xf>
    <xf numFmtId="0" fontId="13" fillId="0" borderId="13" xfId="0" applyFont="1" applyBorder="1">
      <alignment vertical="top"/>
    </xf>
    <xf numFmtId="178" fontId="13" fillId="0" borderId="13" xfId="0" applyNumberFormat="1" applyFont="1" applyBorder="1" applyAlignment="1">
      <alignment horizontal="center"/>
    </xf>
    <xf numFmtId="0" fontId="20" fillId="0" borderId="8" xfId="0" applyFont="1" applyBorder="1">
      <alignment vertical="top"/>
    </xf>
    <xf numFmtId="0" fontId="0" fillId="0" borderId="8" xfId="0" applyBorder="1">
      <alignment vertical="top"/>
    </xf>
    <xf numFmtId="0" fontId="7" fillId="0" borderId="0" xfId="0" applyFont="1" applyFill="1" applyBorder="1">
      <alignment vertical="top"/>
    </xf>
    <xf numFmtId="0" fontId="9" fillId="0" borderId="0" xfId="0" applyFont="1">
      <alignment vertical="top"/>
    </xf>
    <xf numFmtId="178" fontId="13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179" fontId="21" fillId="0" borderId="0" xfId="0" applyNumberFormat="1" applyFont="1">
      <alignment vertical="top"/>
    </xf>
    <xf numFmtId="10" fontId="21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13" fillId="0" borderId="0" xfId="0" applyFont="1" applyFill="1">
      <alignment vertical="top"/>
    </xf>
    <xf numFmtId="0" fontId="16" fillId="0" borderId="0" xfId="0" applyFont="1" applyAlignment="1">
      <alignment horizontal="center"/>
    </xf>
    <xf numFmtId="0" fontId="22" fillId="0" borderId="0" xfId="0" applyFont="1">
      <alignment vertical="top"/>
    </xf>
    <xf numFmtId="0" fontId="23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8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6" fillId="24" borderId="5" xfId="0" applyFont="1" applyFill="1" applyBorder="1">
      <alignment vertical="top"/>
    </xf>
    <xf numFmtId="0" fontId="13" fillId="0" borderId="22" xfId="0" applyFont="1" applyFill="1" applyBorder="1">
      <alignment vertical="top"/>
    </xf>
    <xf numFmtId="0" fontId="16" fillId="0" borderId="0" xfId="0" applyFont="1" applyAlignment="1" applyProtection="1">
      <alignment horizontal="left"/>
      <protection locked="0"/>
    </xf>
    <xf numFmtId="10" fontId="7" fillId="0" borderId="0" xfId="0" applyNumberFormat="1" applyFont="1" applyFill="1" applyBorder="1">
      <alignment vertical="top"/>
    </xf>
    <xf numFmtId="0" fontId="25" fillId="0" borderId="0" xfId="0" applyFont="1">
      <alignment vertical="top"/>
    </xf>
    <xf numFmtId="0" fontId="16" fillId="24" borderId="22" xfId="0" applyFont="1" applyFill="1" applyBorder="1">
      <alignment vertical="top"/>
    </xf>
    <xf numFmtId="0" fontId="13" fillId="0" borderId="0" xfId="0" applyFont="1" applyAlignment="1">
      <alignment horizontal="left"/>
    </xf>
    <xf numFmtId="0" fontId="26" fillId="0" borderId="0" xfId="0" applyFont="1">
      <alignment vertical="top"/>
    </xf>
    <xf numFmtId="0" fontId="26" fillId="0" borderId="0" xfId="0" applyFont="1" applyAlignment="1">
      <alignment horizontal="left"/>
    </xf>
    <xf numFmtId="186" fontId="21" fillId="0" borderId="0" xfId="0" applyNumberFormat="1" applyFont="1">
      <alignment vertical="top"/>
    </xf>
    <xf numFmtId="0" fontId="29" fillId="0" borderId="0" xfId="0" applyFont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30" fillId="0" borderId="0" xfId="38" applyAlignment="1" applyProtection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>
      <alignment vertical="top"/>
    </xf>
    <xf numFmtId="0" fontId="0" fillId="0" borderId="0" xfId="0" quotePrefix="1">
      <alignment vertical="top"/>
    </xf>
    <xf numFmtId="0" fontId="0" fillId="25" borderId="23" xfId="0" applyFill="1" applyBorder="1" applyAlignment="1">
      <alignment horizontal="left" wrapText="1" indent="1"/>
    </xf>
    <xf numFmtId="0" fontId="0" fillId="25" borderId="23" xfId="0" applyFill="1" applyBorder="1" applyAlignment="1">
      <alignment horizontal="center" wrapText="1"/>
    </xf>
    <xf numFmtId="0" fontId="0" fillId="25" borderId="23" xfId="0" applyFill="1" applyBorder="1" applyAlignment="1">
      <alignment horizontal="right" wrapText="1"/>
    </xf>
    <xf numFmtId="0" fontId="30" fillId="25" borderId="23" xfId="38" applyFill="1" applyBorder="1" applyAlignment="1" applyProtection="1">
      <alignment horizontal="right" wrapText="1"/>
    </xf>
    <xf numFmtId="0" fontId="0" fillId="25" borderId="24" xfId="0" applyFill="1" applyBorder="1" applyAlignment="1">
      <alignment horizontal="left" wrapText="1" indent="1"/>
    </xf>
    <xf numFmtId="0" fontId="0" fillId="25" borderId="24" xfId="0" applyFill="1" applyBorder="1" applyAlignment="1">
      <alignment horizontal="center" wrapText="1"/>
    </xf>
    <xf numFmtId="0" fontId="0" fillId="25" borderId="24" xfId="0" applyFill="1" applyBorder="1" applyAlignment="1">
      <alignment horizontal="right" wrapText="1"/>
    </xf>
    <xf numFmtId="0" fontId="30" fillId="25" borderId="24" xfId="38" applyFill="1" applyBorder="1" applyAlignment="1" applyProtection="1">
      <alignment horizontal="righ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>
      <alignment vertical="top"/>
    </xf>
    <xf numFmtId="0" fontId="0" fillId="0" borderId="0" xfId="0" quotePrefix="1" applyBorder="1">
      <alignment vertical="top"/>
    </xf>
    <xf numFmtId="0" fontId="5" fillId="25" borderId="0" xfId="0" applyFont="1" applyFill="1" applyBorder="1" applyAlignment="1">
      <alignment horizontal="left" vertical="top" wrapText="1" indent="1"/>
    </xf>
    <xf numFmtId="0" fontId="5" fillId="25" borderId="0" xfId="0" applyFont="1" applyFill="1" applyBorder="1" applyAlignment="1">
      <alignment horizontal="center" vertical="top" wrapText="1"/>
    </xf>
    <xf numFmtId="0" fontId="5" fillId="25" borderId="0" xfId="0" applyFont="1" applyFill="1" applyBorder="1" applyAlignment="1">
      <alignment horizontal="right" vertical="top" wrapText="1"/>
    </xf>
    <xf numFmtId="0" fontId="30" fillId="25" borderId="0" xfId="38" applyFill="1" applyBorder="1" applyAlignment="1" applyProtection="1">
      <alignment horizontal="right" vertical="top"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1" fontId="0" fillId="0" borderId="0" xfId="0" applyNumberFormat="1" applyAlignment="1">
      <alignment vertical="center"/>
    </xf>
    <xf numFmtId="186" fontId="0" fillId="0" borderId="0" xfId="0" applyNumberFormat="1" applyAlignment="1">
      <alignment horizontal="center" vertical="center"/>
    </xf>
    <xf numFmtId="0" fontId="0" fillId="0" borderId="13" xfId="0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NumberFormat="1" applyFont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22" fontId="13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4" fontId="27" fillId="0" borderId="0" xfId="0" applyNumberFormat="1" applyFont="1" applyAlignment="1">
      <alignment vertical="center"/>
    </xf>
    <xf numFmtId="176" fontId="27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46" fillId="0" borderId="0" xfId="43" applyFont="1" applyAlignment="1">
      <alignment vertical="center"/>
    </xf>
    <xf numFmtId="0" fontId="46" fillId="0" borderId="0" xfId="43" applyFont="1" applyAlignment="1">
      <alignment horizontal="center" vertical="center"/>
    </xf>
    <xf numFmtId="0" fontId="46" fillId="0" borderId="0" xfId="43" applyFont="1" applyAlignment="1">
      <alignment horizontal="left" vertical="center"/>
    </xf>
    <xf numFmtId="0" fontId="46" fillId="0" borderId="0" xfId="42" applyFont="1" applyAlignment="1">
      <alignment vertical="center" wrapText="1"/>
    </xf>
    <xf numFmtId="0" fontId="46" fillId="0" borderId="0" xfId="42" applyFont="1" applyAlignment="1">
      <alignment horizontal="center" vertical="center" wrapText="1"/>
    </xf>
    <xf numFmtId="0" fontId="46" fillId="0" borderId="0" xfId="42" applyFont="1" applyAlignment="1">
      <alignment horizontal="left" vertical="center" wrapText="1"/>
    </xf>
    <xf numFmtId="0" fontId="46" fillId="0" borderId="0" xfId="42" applyFont="1" applyAlignment="1">
      <alignment vertical="center"/>
    </xf>
    <xf numFmtId="0" fontId="46" fillId="0" borderId="0" xfId="42" applyFont="1" applyAlignment="1">
      <alignment horizontal="center" vertical="center"/>
    </xf>
    <xf numFmtId="0" fontId="46" fillId="0" borderId="0" xfId="42" applyFont="1" applyAlignment="1">
      <alignment horizontal="left" vertical="center"/>
    </xf>
    <xf numFmtId="0" fontId="46" fillId="0" borderId="0" xfId="42" applyNumberFormat="1" applyFont="1" applyAlignment="1">
      <alignment horizontal="left"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V406 Lyr - O-C Diagr.</a:t>
            </a:r>
          </a:p>
        </c:rich>
      </c:tx>
      <c:layout>
        <c:manualLayout>
          <c:xMode val="edge"/>
          <c:yMode val="edge"/>
          <c:x val="0.3772455089820359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21556886227546"/>
          <c:y val="0.14634168126798494"/>
          <c:w val="0.81137724550898205"/>
          <c:h val="0.6615863507323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1'!$H$21:$H$989</c:f>
              <c:numCache>
                <c:formatCode>General</c:formatCode>
                <c:ptCount val="969"/>
                <c:pt idx="0">
                  <c:v>-8.0716799999208888E-2</c:v>
                </c:pt>
                <c:pt idx="1">
                  <c:v>-7.0466199998918455E-2</c:v>
                </c:pt>
                <c:pt idx="2">
                  <c:v>-5.4759800001193071E-2</c:v>
                </c:pt>
                <c:pt idx="3">
                  <c:v>-0.1081555999990087</c:v>
                </c:pt>
                <c:pt idx="4">
                  <c:v>-7.6081799998064525E-2</c:v>
                </c:pt>
                <c:pt idx="5">
                  <c:v>-5.699339999773656E-2</c:v>
                </c:pt>
                <c:pt idx="6">
                  <c:v>-7.4451299995416775E-2</c:v>
                </c:pt>
                <c:pt idx="7">
                  <c:v>-3.445129999454366E-2</c:v>
                </c:pt>
                <c:pt idx="8">
                  <c:v>-6.7179199999372941E-2</c:v>
                </c:pt>
                <c:pt idx="9">
                  <c:v>-6.7053899998427369E-2</c:v>
                </c:pt>
                <c:pt idx="10">
                  <c:v>-7.9781799999182113E-2</c:v>
                </c:pt>
                <c:pt idx="11">
                  <c:v>-5.2509699999063741E-2</c:v>
                </c:pt>
                <c:pt idx="12">
                  <c:v>-6.5237599999818485E-2</c:v>
                </c:pt>
                <c:pt idx="13">
                  <c:v>-4.784020000079181E-2</c:v>
                </c:pt>
                <c:pt idx="14">
                  <c:v>-3.0568100002710707E-2</c:v>
                </c:pt>
                <c:pt idx="15">
                  <c:v>-6.4501200002268888E-2</c:v>
                </c:pt>
                <c:pt idx="16">
                  <c:v>-8.8681699999142438E-2</c:v>
                </c:pt>
                <c:pt idx="17">
                  <c:v>-7.4385699997947086E-2</c:v>
                </c:pt>
                <c:pt idx="18">
                  <c:v>-8.6113600002136081E-2</c:v>
                </c:pt>
                <c:pt idx="20">
                  <c:v>-7.1444099994550925E-2</c:v>
                </c:pt>
                <c:pt idx="21">
                  <c:v>-2.4409000034211203E-3</c:v>
                </c:pt>
                <c:pt idx="22">
                  <c:v>-1.4168800000334159E-2</c:v>
                </c:pt>
                <c:pt idx="23">
                  <c:v>-8.4557700000004843E-2</c:v>
                </c:pt>
                <c:pt idx="24">
                  <c:v>-7.0285599998896942E-2</c:v>
                </c:pt>
                <c:pt idx="25">
                  <c:v>-0.12988820000464329</c:v>
                </c:pt>
                <c:pt idx="26">
                  <c:v>-8.9068699999188539E-2</c:v>
                </c:pt>
                <c:pt idx="27">
                  <c:v>-9.0516000003844965E-2</c:v>
                </c:pt>
                <c:pt idx="28">
                  <c:v>-6.7500600001949351E-2</c:v>
                </c:pt>
                <c:pt idx="29">
                  <c:v>-2.1568800002569333E-2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AF-40E2-A859-66412E096F24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1'!$D$21:$D$989</c:f>
                <c:numCache>
                  <c:formatCode>General</c:formatCode>
                  <c:ptCount val="969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2.9999999999999997E-4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2.0000000000000001E-4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1.9E-3</c:v>
                  </c:pt>
                  <c:pt idx="76">
                    <c:v>1E-4</c:v>
                  </c:pt>
                  <c:pt idx="77">
                    <c:v>2E-3</c:v>
                  </c:pt>
                  <c:pt idx="78">
                    <c:v>1E-4</c:v>
                  </c:pt>
                  <c:pt idx="79">
                    <c:v>1E-4</c:v>
                  </c:pt>
                </c:numCache>
              </c:numRef>
            </c:plus>
            <c:minus>
              <c:numRef>
                <c:f>'Active 1'!$D$21:$D$989</c:f>
                <c:numCache>
                  <c:formatCode>General</c:formatCode>
                  <c:ptCount val="969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2.9999999999999997E-4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2.0000000000000001E-4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1.9E-3</c:v>
                  </c:pt>
                  <c:pt idx="76">
                    <c:v>1E-4</c:v>
                  </c:pt>
                  <c:pt idx="77">
                    <c:v>2E-3</c:v>
                  </c:pt>
                  <c:pt idx="78">
                    <c:v>1E-4</c:v>
                  </c:pt>
                  <c:pt idx="7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1'!$I$21:$I$989</c:f>
              <c:numCache>
                <c:formatCode>General</c:formatCode>
                <c:ptCount val="969"/>
                <c:pt idx="30">
                  <c:v>-6.638400001975242E-3</c:v>
                </c:pt>
                <c:pt idx="31">
                  <c:v>4.6121999985189177E-3</c:v>
                </c:pt>
                <c:pt idx="32">
                  <c:v>1.884299999801442E-3</c:v>
                </c:pt>
                <c:pt idx="33">
                  <c:v>7.9531000010319985E-3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AF-40E2-A859-66412E096F24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1'!$D$21:$D$43</c:f>
                <c:numCache>
                  <c:formatCode>General</c:formatCode>
                  <c:ptCount val="23"/>
                  <c:pt idx="6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'Active 1'!$D$21:$D$43</c:f>
                <c:numCache>
                  <c:formatCode>General</c:formatCode>
                  <c:ptCount val="23"/>
                  <c:pt idx="6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1'!$J$21:$J$989</c:f>
              <c:numCache>
                <c:formatCode>General</c:formatCode>
                <c:ptCount val="969"/>
                <c:pt idx="19">
                  <c:v>-6.0841500002425164E-2</c:v>
                </c:pt>
                <c:pt idx="45">
                  <c:v>4.9970000691246241E-4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AF-40E2-A859-66412E096F24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plus>
            <c:min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1'!$K$21:$K$989</c:f>
              <c:numCache>
                <c:formatCode>General</c:formatCode>
                <c:ptCount val="969"/>
                <c:pt idx="34">
                  <c:v>5.2006999976583757E-3</c:v>
                </c:pt>
                <c:pt idx="35">
                  <c:v>4.1143999987980351E-3</c:v>
                </c:pt>
                <c:pt idx="36">
                  <c:v>3.7382000009529293E-3</c:v>
                </c:pt>
                <c:pt idx="37">
                  <c:v>1.3961000004201196E-3</c:v>
                </c:pt>
                <c:pt idx="38">
                  <c:v>4.9214000027859583E-3</c:v>
                </c:pt>
                <c:pt idx="39">
                  <c:v>5.4260999968391843E-3</c:v>
                </c:pt>
                <c:pt idx="40">
                  <c:v>3.9145000046119094E-3</c:v>
                </c:pt>
                <c:pt idx="41">
                  <c:v>3.4162000010837801E-3</c:v>
                </c:pt>
                <c:pt idx="42">
                  <c:v>3.2856999969226308E-3</c:v>
                </c:pt>
                <c:pt idx="43">
                  <c:v>3.7688000011257827E-3</c:v>
                </c:pt>
                <c:pt idx="44">
                  <c:v>-3.0029999470571056E-4</c:v>
                </c:pt>
                <c:pt idx="46">
                  <c:v>6.2410000100499019E-4</c:v>
                </c:pt>
                <c:pt idx="48">
                  <c:v>-1.5069999790284783E-4</c:v>
                </c:pt>
                <c:pt idx="49">
                  <c:v>-1.8167999951401725E-3</c:v>
                </c:pt>
                <c:pt idx="55">
                  <c:v>8.423000035691075E-4</c:v>
                </c:pt>
                <c:pt idx="56">
                  <c:v>-9.3180000112624839E-4</c:v>
                </c:pt>
                <c:pt idx="58">
                  <c:v>3.8119999953778461E-4</c:v>
                </c:pt>
                <c:pt idx="59">
                  <c:v>0</c:v>
                </c:pt>
                <c:pt idx="60">
                  <c:v>5.9999947552569211E-6</c:v>
                </c:pt>
                <c:pt idx="61">
                  <c:v>7.8280000161612406E-4</c:v>
                </c:pt>
                <c:pt idx="62">
                  <c:v>4.0293999991263263E-3</c:v>
                </c:pt>
                <c:pt idx="63">
                  <c:v>1.8638399997144006E-2</c:v>
                </c:pt>
                <c:pt idx="64">
                  <c:v>1.911820000532316E-2</c:v>
                </c:pt>
                <c:pt idx="65">
                  <c:v>2.2593200003029779E-2</c:v>
                </c:pt>
                <c:pt idx="66">
                  <c:v>2.4054800000158139E-2</c:v>
                </c:pt>
                <c:pt idx="67">
                  <c:v>2.5194800000463147E-2</c:v>
                </c:pt>
                <c:pt idx="68">
                  <c:v>2.5683200001367368E-2</c:v>
                </c:pt>
                <c:pt idx="69">
                  <c:v>3.2267300004605204E-2</c:v>
                </c:pt>
                <c:pt idx="70">
                  <c:v>3.2537300001422409E-2</c:v>
                </c:pt>
                <c:pt idx="71">
                  <c:v>3.3607299999857787E-2</c:v>
                </c:pt>
                <c:pt idx="72">
                  <c:v>3.771950000373181E-2</c:v>
                </c:pt>
                <c:pt idx="73">
                  <c:v>3.8759499999287073E-2</c:v>
                </c:pt>
                <c:pt idx="74">
                  <c:v>3.9119500004744623E-2</c:v>
                </c:pt>
                <c:pt idx="75">
                  <c:v>3.8216599998122547E-2</c:v>
                </c:pt>
                <c:pt idx="76">
                  <c:v>4.7819400002481416E-2</c:v>
                </c:pt>
                <c:pt idx="77">
                  <c:v>5.0484200000937562E-2</c:v>
                </c:pt>
                <c:pt idx="78">
                  <c:v>5.6892800115747377E-2</c:v>
                </c:pt>
                <c:pt idx="79">
                  <c:v>5.7052799937082455E-2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AF-40E2-A859-66412E096F24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plus>
            <c:min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AF-40E2-A859-66412E096F24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plus>
            <c:min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AF-40E2-A859-66412E096F24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plus>
            <c:min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AF-40E2-A859-66412E096F24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1'!$O$21:$O$989</c:f>
              <c:numCache>
                <c:formatCode>General</c:formatCode>
                <c:ptCount val="969"/>
                <c:pt idx="19">
                  <c:v>-0.19728490330363135</c:v>
                </c:pt>
                <c:pt idx="45">
                  <c:v>-4.2681872054862485E-2</c:v>
                </c:pt>
                <c:pt idx="55">
                  <c:v>-3.2708591043332513E-2</c:v>
                </c:pt>
                <c:pt idx="56">
                  <c:v>-2.8970041961513295E-2</c:v>
                </c:pt>
                <c:pt idx="57">
                  <c:v>-2.4389889947033401E-2</c:v>
                </c:pt>
                <c:pt idx="58">
                  <c:v>-1.9179967030562517E-2</c:v>
                </c:pt>
                <c:pt idx="59">
                  <c:v>-1.8057829787014944E-2</c:v>
                </c:pt>
                <c:pt idx="60">
                  <c:v>-1.7943325986652946E-2</c:v>
                </c:pt>
                <c:pt idx="61">
                  <c:v>-1.7622715345639355E-2</c:v>
                </c:pt>
                <c:pt idx="62">
                  <c:v>-9.48149513990134E-3</c:v>
                </c:pt>
                <c:pt idx="63">
                  <c:v>1.9316210651141003E-2</c:v>
                </c:pt>
                <c:pt idx="64">
                  <c:v>1.9694073192335591E-2</c:v>
                </c:pt>
                <c:pt idx="65">
                  <c:v>2.112537069686056E-2</c:v>
                </c:pt>
                <c:pt idx="66">
                  <c:v>2.3827660385403703E-2</c:v>
                </c:pt>
                <c:pt idx="67">
                  <c:v>2.3827660385403703E-2</c:v>
                </c:pt>
                <c:pt idx="68">
                  <c:v>2.3987965705910497E-2</c:v>
                </c:pt>
                <c:pt idx="69">
                  <c:v>3.3989872667530965E-2</c:v>
                </c:pt>
                <c:pt idx="70">
                  <c:v>3.3989872667530965E-2</c:v>
                </c:pt>
                <c:pt idx="71">
                  <c:v>3.3989872667530965E-2</c:v>
                </c:pt>
                <c:pt idx="72">
                  <c:v>3.8421169741540265E-2</c:v>
                </c:pt>
                <c:pt idx="73">
                  <c:v>3.8421169741540265E-2</c:v>
                </c:pt>
                <c:pt idx="74">
                  <c:v>3.8421169741540265E-2</c:v>
                </c:pt>
                <c:pt idx="75">
                  <c:v>4.390017658886184E-2</c:v>
                </c:pt>
                <c:pt idx="76">
                  <c:v>4.8915443044717323E-2</c:v>
                </c:pt>
                <c:pt idx="77">
                  <c:v>4.9579565086816914E-2</c:v>
                </c:pt>
                <c:pt idx="78">
                  <c:v>5.4514678882419003E-2</c:v>
                </c:pt>
                <c:pt idx="79">
                  <c:v>5.4514678882419003E-2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AF-40E2-A859-66412E096F24}"/>
            </c:ext>
          </c:extLst>
        </c:ser>
        <c:ser>
          <c:idx val="8"/>
          <c:order val="8"/>
          <c:tx>
            <c:strRef>
              <c:f>'Active 1'!$W$1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1'!$V$2:$V$21</c:f>
              <c:numCache>
                <c:formatCode>General</c:formatCode>
                <c:ptCount val="20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</c:numCache>
            </c:numRef>
          </c:xVal>
          <c:yVal>
            <c:numRef>
              <c:f>'Active 1'!$W$2:$W$21</c:f>
              <c:numCache>
                <c:formatCode>General</c:formatCode>
                <c:ptCount val="20"/>
                <c:pt idx="0">
                  <c:v>2.4815312135962578E-3</c:v>
                </c:pt>
                <c:pt idx="1">
                  <c:v>-1.9180963873773238E-3</c:v>
                </c:pt>
                <c:pt idx="2">
                  <c:v>-5.8234212037721897E-3</c:v>
                </c:pt>
                <c:pt idx="3">
                  <c:v>-9.2344432355883389E-3</c:v>
                </c:pt>
                <c:pt idx="4">
                  <c:v>-1.2151162482825772E-2</c:v>
                </c:pt>
                <c:pt idx="5">
                  <c:v>-1.4573578945484493E-2</c:v>
                </c:pt>
                <c:pt idx="6">
                  <c:v>-1.6501692623564494E-2</c:v>
                </c:pt>
                <c:pt idx="7">
                  <c:v>-1.7935503517065778E-2</c:v>
                </c:pt>
                <c:pt idx="8">
                  <c:v>-1.8875011625988345E-2</c:v>
                </c:pt>
                <c:pt idx="9">
                  <c:v>-1.9320216950332203E-2</c:v>
                </c:pt>
                <c:pt idx="10">
                  <c:v>-1.9271119490097344E-2</c:v>
                </c:pt>
                <c:pt idx="11">
                  <c:v>-1.8727719245283766E-2</c:v>
                </c:pt>
                <c:pt idx="12">
                  <c:v>-1.7690016215891467E-2</c:v>
                </c:pt>
                <c:pt idx="13">
                  <c:v>-1.6158010401920463E-2</c:v>
                </c:pt>
                <c:pt idx="14">
                  <c:v>-1.4131701803370728E-2</c:v>
                </c:pt>
                <c:pt idx="15">
                  <c:v>-1.1611090420242297E-2</c:v>
                </c:pt>
                <c:pt idx="16">
                  <c:v>-8.5961762525351287E-3</c:v>
                </c:pt>
                <c:pt idx="17">
                  <c:v>-5.0869593002492719E-3</c:v>
                </c:pt>
                <c:pt idx="18">
                  <c:v>-1.0834395633846777E-3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AF-40E2-A859-66412E096F24}"/>
            </c:ext>
          </c:extLst>
        </c:ser>
        <c:ser>
          <c:idx val="9"/>
          <c:order val="9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1'!$R$21:$R$989</c:f>
              <c:numCache>
                <c:formatCode>General</c:formatCode>
                <c:ptCount val="969"/>
                <c:pt idx="47">
                  <c:v>-2.4281359997985419E-2</c:v>
                </c:pt>
                <c:pt idx="50">
                  <c:v>2.0784400039701723E-3</c:v>
                </c:pt>
                <c:pt idx="51">
                  <c:v>2.1032119999290444E-2</c:v>
                </c:pt>
                <c:pt idx="52">
                  <c:v>-5.3457600006368011E-3</c:v>
                </c:pt>
                <c:pt idx="53">
                  <c:v>9.4278000033227727E-3</c:v>
                </c:pt>
                <c:pt idx="54">
                  <c:v>-3.2031640002969652E-2</c:v>
                </c:pt>
                <c:pt idx="57">
                  <c:v>4.8683680004614871E-2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5AF-40E2-A859-66412E096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272160"/>
        <c:axId val="1"/>
      </c:scatterChart>
      <c:valAx>
        <c:axId val="667272160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44311377245512"/>
              <c:y val="0.868903719352154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2.5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0119760479042E-2"/>
              <c:y val="0.384146981627296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7272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68263473053892"/>
          <c:y val="0.92073298764483702"/>
          <c:w val="0.77544910179640714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V406 Lyr - O-C Diagr.</a:t>
            </a:r>
          </a:p>
        </c:rich>
      </c:tx>
      <c:layout>
        <c:manualLayout>
          <c:xMode val="edge"/>
          <c:yMode val="edge"/>
          <c:x val="0.36333385826771653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0023600298828"/>
          <c:y val="0.14893617021276595"/>
          <c:w val="0.80166797146479729"/>
          <c:h val="0.6595744680851063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1'!$H$21:$H$989</c:f>
              <c:numCache>
                <c:formatCode>General</c:formatCode>
                <c:ptCount val="969"/>
                <c:pt idx="0">
                  <c:v>-8.0716799999208888E-2</c:v>
                </c:pt>
                <c:pt idx="1">
                  <c:v>-7.0466199998918455E-2</c:v>
                </c:pt>
                <c:pt idx="2">
                  <c:v>-5.4759800001193071E-2</c:v>
                </c:pt>
                <c:pt idx="3">
                  <c:v>-0.1081555999990087</c:v>
                </c:pt>
                <c:pt idx="4">
                  <c:v>-7.6081799998064525E-2</c:v>
                </c:pt>
                <c:pt idx="5">
                  <c:v>-5.699339999773656E-2</c:v>
                </c:pt>
                <c:pt idx="6">
                  <c:v>-7.4451299995416775E-2</c:v>
                </c:pt>
                <c:pt idx="7">
                  <c:v>-3.445129999454366E-2</c:v>
                </c:pt>
                <c:pt idx="8">
                  <c:v>-6.7179199999372941E-2</c:v>
                </c:pt>
                <c:pt idx="9">
                  <c:v>-6.7053899998427369E-2</c:v>
                </c:pt>
                <c:pt idx="10">
                  <c:v>-7.9781799999182113E-2</c:v>
                </c:pt>
                <c:pt idx="11">
                  <c:v>-5.2509699999063741E-2</c:v>
                </c:pt>
                <c:pt idx="12">
                  <c:v>-6.5237599999818485E-2</c:v>
                </c:pt>
                <c:pt idx="13">
                  <c:v>-4.784020000079181E-2</c:v>
                </c:pt>
                <c:pt idx="14">
                  <c:v>-3.0568100002710707E-2</c:v>
                </c:pt>
                <c:pt idx="15">
                  <c:v>-6.4501200002268888E-2</c:v>
                </c:pt>
                <c:pt idx="16">
                  <c:v>-8.8681699999142438E-2</c:v>
                </c:pt>
                <c:pt idx="17">
                  <c:v>-7.4385699997947086E-2</c:v>
                </c:pt>
                <c:pt idx="18">
                  <c:v>-8.6113600002136081E-2</c:v>
                </c:pt>
                <c:pt idx="20">
                  <c:v>-7.1444099994550925E-2</c:v>
                </c:pt>
                <c:pt idx="21">
                  <c:v>-2.4409000034211203E-3</c:v>
                </c:pt>
                <c:pt idx="22">
                  <c:v>-1.4168800000334159E-2</c:v>
                </c:pt>
                <c:pt idx="23">
                  <c:v>-8.4557700000004843E-2</c:v>
                </c:pt>
                <c:pt idx="24">
                  <c:v>-7.0285599998896942E-2</c:v>
                </c:pt>
                <c:pt idx="25">
                  <c:v>-0.12988820000464329</c:v>
                </c:pt>
                <c:pt idx="26">
                  <c:v>-8.9068699999188539E-2</c:v>
                </c:pt>
                <c:pt idx="27">
                  <c:v>-9.0516000003844965E-2</c:v>
                </c:pt>
                <c:pt idx="28">
                  <c:v>-6.7500600001949351E-2</c:v>
                </c:pt>
                <c:pt idx="29">
                  <c:v>-2.1568800002569333E-2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A8-4379-A7AE-7C6E49E15AB2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1'!$D$21:$D$989</c:f>
                <c:numCache>
                  <c:formatCode>General</c:formatCode>
                  <c:ptCount val="969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2.9999999999999997E-4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2.0000000000000001E-4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1.9E-3</c:v>
                  </c:pt>
                  <c:pt idx="76">
                    <c:v>1E-4</c:v>
                  </c:pt>
                  <c:pt idx="77">
                    <c:v>2E-3</c:v>
                  </c:pt>
                  <c:pt idx="78">
                    <c:v>1E-4</c:v>
                  </c:pt>
                  <c:pt idx="79">
                    <c:v>1E-4</c:v>
                  </c:pt>
                </c:numCache>
              </c:numRef>
            </c:plus>
            <c:minus>
              <c:numRef>
                <c:f>'Active 1'!$D$21:$D$989</c:f>
                <c:numCache>
                  <c:formatCode>General</c:formatCode>
                  <c:ptCount val="969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2.9999999999999997E-4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2.0000000000000001E-4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1.9E-3</c:v>
                  </c:pt>
                  <c:pt idx="76">
                    <c:v>1E-4</c:v>
                  </c:pt>
                  <c:pt idx="77">
                    <c:v>2E-3</c:v>
                  </c:pt>
                  <c:pt idx="78">
                    <c:v>1E-4</c:v>
                  </c:pt>
                  <c:pt idx="7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1'!$I$21:$I$989</c:f>
              <c:numCache>
                <c:formatCode>General</c:formatCode>
                <c:ptCount val="969"/>
                <c:pt idx="30">
                  <c:v>-6.638400001975242E-3</c:v>
                </c:pt>
                <c:pt idx="31">
                  <c:v>4.6121999985189177E-3</c:v>
                </c:pt>
                <c:pt idx="32">
                  <c:v>1.884299999801442E-3</c:v>
                </c:pt>
                <c:pt idx="33">
                  <c:v>7.9531000010319985E-3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A8-4379-A7AE-7C6E49E15AB2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1'!$D$21:$D$43</c:f>
                <c:numCache>
                  <c:formatCode>General</c:formatCode>
                  <c:ptCount val="23"/>
                  <c:pt idx="6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'Active 1'!$D$21:$D$43</c:f>
                <c:numCache>
                  <c:formatCode>General</c:formatCode>
                  <c:ptCount val="23"/>
                  <c:pt idx="6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1'!$J$21:$J$989</c:f>
              <c:numCache>
                <c:formatCode>General</c:formatCode>
                <c:ptCount val="969"/>
                <c:pt idx="19">
                  <c:v>-6.0841500002425164E-2</c:v>
                </c:pt>
                <c:pt idx="45">
                  <c:v>4.9970000691246241E-4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A8-4379-A7AE-7C6E49E15AB2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plus>
            <c:min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1'!$K$21:$K$989</c:f>
              <c:numCache>
                <c:formatCode>General</c:formatCode>
                <c:ptCount val="969"/>
                <c:pt idx="34">
                  <c:v>5.2006999976583757E-3</c:v>
                </c:pt>
                <c:pt idx="35">
                  <c:v>4.1143999987980351E-3</c:v>
                </c:pt>
                <c:pt idx="36">
                  <c:v>3.7382000009529293E-3</c:v>
                </c:pt>
                <c:pt idx="37">
                  <c:v>1.3961000004201196E-3</c:v>
                </c:pt>
                <c:pt idx="38">
                  <c:v>4.9214000027859583E-3</c:v>
                </c:pt>
                <c:pt idx="39">
                  <c:v>5.4260999968391843E-3</c:v>
                </c:pt>
                <c:pt idx="40">
                  <c:v>3.9145000046119094E-3</c:v>
                </c:pt>
                <c:pt idx="41">
                  <c:v>3.4162000010837801E-3</c:v>
                </c:pt>
                <c:pt idx="42">
                  <c:v>3.2856999969226308E-3</c:v>
                </c:pt>
                <c:pt idx="43">
                  <c:v>3.7688000011257827E-3</c:v>
                </c:pt>
                <c:pt idx="44">
                  <c:v>-3.0029999470571056E-4</c:v>
                </c:pt>
                <c:pt idx="46">
                  <c:v>6.2410000100499019E-4</c:v>
                </c:pt>
                <c:pt idx="48">
                  <c:v>-1.5069999790284783E-4</c:v>
                </c:pt>
                <c:pt idx="49">
                  <c:v>-1.8167999951401725E-3</c:v>
                </c:pt>
                <c:pt idx="55">
                  <c:v>8.423000035691075E-4</c:v>
                </c:pt>
                <c:pt idx="56">
                  <c:v>-9.3180000112624839E-4</c:v>
                </c:pt>
                <c:pt idx="58">
                  <c:v>3.8119999953778461E-4</c:v>
                </c:pt>
                <c:pt idx="59">
                  <c:v>0</c:v>
                </c:pt>
                <c:pt idx="60">
                  <c:v>5.9999947552569211E-6</c:v>
                </c:pt>
                <c:pt idx="61">
                  <c:v>7.8280000161612406E-4</c:v>
                </c:pt>
                <c:pt idx="62">
                  <c:v>4.0293999991263263E-3</c:v>
                </c:pt>
                <c:pt idx="63">
                  <c:v>1.8638399997144006E-2</c:v>
                </c:pt>
                <c:pt idx="64">
                  <c:v>1.911820000532316E-2</c:v>
                </c:pt>
                <c:pt idx="65">
                  <c:v>2.2593200003029779E-2</c:v>
                </c:pt>
                <c:pt idx="66">
                  <c:v>2.4054800000158139E-2</c:v>
                </c:pt>
                <c:pt idx="67">
                  <c:v>2.5194800000463147E-2</c:v>
                </c:pt>
                <c:pt idx="68">
                  <c:v>2.5683200001367368E-2</c:v>
                </c:pt>
                <c:pt idx="69">
                  <c:v>3.2267300004605204E-2</c:v>
                </c:pt>
                <c:pt idx="70">
                  <c:v>3.2537300001422409E-2</c:v>
                </c:pt>
                <c:pt idx="71">
                  <c:v>3.3607299999857787E-2</c:v>
                </c:pt>
                <c:pt idx="72">
                  <c:v>3.771950000373181E-2</c:v>
                </c:pt>
                <c:pt idx="73">
                  <c:v>3.8759499999287073E-2</c:v>
                </c:pt>
                <c:pt idx="74">
                  <c:v>3.9119500004744623E-2</c:v>
                </c:pt>
                <c:pt idx="75">
                  <c:v>3.8216599998122547E-2</c:v>
                </c:pt>
                <c:pt idx="76">
                  <c:v>4.7819400002481416E-2</c:v>
                </c:pt>
                <c:pt idx="77">
                  <c:v>5.0484200000937562E-2</c:v>
                </c:pt>
                <c:pt idx="78">
                  <c:v>5.6892800115747377E-2</c:v>
                </c:pt>
                <c:pt idx="79">
                  <c:v>5.7052799937082455E-2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A8-4379-A7AE-7C6E49E15AB2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plus>
            <c:min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A8-4379-A7AE-7C6E49E15AB2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plus>
            <c:min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A8-4379-A7AE-7C6E49E15AB2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plus>
            <c:min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A8-4379-A7AE-7C6E49E15AB2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1'!$O$21:$O$989</c:f>
              <c:numCache>
                <c:formatCode>General</c:formatCode>
                <c:ptCount val="969"/>
                <c:pt idx="19">
                  <c:v>-0.19728490330363135</c:v>
                </c:pt>
                <c:pt idx="45">
                  <c:v>-4.2681872054862485E-2</c:v>
                </c:pt>
                <c:pt idx="55">
                  <c:v>-3.2708591043332513E-2</c:v>
                </c:pt>
                <c:pt idx="56">
                  <c:v>-2.8970041961513295E-2</c:v>
                </c:pt>
                <c:pt idx="57">
                  <c:v>-2.4389889947033401E-2</c:v>
                </c:pt>
                <c:pt idx="58">
                  <c:v>-1.9179967030562517E-2</c:v>
                </c:pt>
                <c:pt idx="59">
                  <c:v>-1.8057829787014944E-2</c:v>
                </c:pt>
                <c:pt idx="60">
                  <c:v>-1.7943325986652946E-2</c:v>
                </c:pt>
                <c:pt idx="61">
                  <c:v>-1.7622715345639355E-2</c:v>
                </c:pt>
                <c:pt idx="62">
                  <c:v>-9.48149513990134E-3</c:v>
                </c:pt>
                <c:pt idx="63">
                  <c:v>1.9316210651141003E-2</c:v>
                </c:pt>
                <c:pt idx="64">
                  <c:v>1.9694073192335591E-2</c:v>
                </c:pt>
                <c:pt idx="65">
                  <c:v>2.112537069686056E-2</c:v>
                </c:pt>
                <c:pt idx="66">
                  <c:v>2.3827660385403703E-2</c:v>
                </c:pt>
                <c:pt idx="67">
                  <c:v>2.3827660385403703E-2</c:v>
                </c:pt>
                <c:pt idx="68">
                  <c:v>2.3987965705910497E-2</c:v>
                </c:pt>
                <c:pt idx="69">
                  <c:v>3.3989872667530965E-2</c:v>
                </c:pt>
                <c:pt idx="70">
                  <c:v>3.3989872667530965E-2</c:v>
                </c:pt>
                <c:pt idx="71">
                  <c:v>3.3989872667530965E-2</c:v>
                </c:pt>
                <c:pt idx="72">
                  <c:v>3.8421169741540265E-2</c:v>
                </c:pt>
                <c:pt idx="73">
                  <c:v>3.8421169741540265E-2</c:v>
                </c:pt>
                <c:pt idx="74">
                  <c:v>3.8421169741540265E-2</c:v>
                </c:pt>
                <c:pt idx="75">
                  <c:v>4.390017658886184E-2</c:v>
                </c:pt>
                <c:pt idx="76">
                  <c:v>4.8915443044717323E-2</c:v>
                </c:pt>
                <c:pt idx="77">
                  <c:v>4.9579565086816914E-2</c:v>
                </c:pt>
                <c:pt idx="78">
                  <c:v>5.4514678882419003E-2</c:v>
                </c:pt>
                <c:pt idx="79">
                  <c:v>5.4514678882419003E-2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A8-4379-A7AE-7C6E49E15AB2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FFFF99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1'!$R$21:$R$989</c:f>
              <c:numCache>
                <c:formatCode>General</c:formatCode>
                <c:ptCount val="969"/>
                <c:pt idx="47">
                  <c:v>-2.4281359997985419E-2</c:v>
                </c:pt>
                <c:pt idx="50">
                  <c:v>2.0784400039701723E-3</c:v>
                </c:pt>
                <c:pt idx="51">
                  <c:v>2.1032119999290444E-2</c:v>
                </c:pt>
                <c:pt idx="52">
                  <c:v>-5.3457600006368011E-3</c:v>
                </c:pt>
                <c:pt idx="53">
                  <c:v>9.4278000033227727E-3</c:v>
                </c:pt>
                <c:pt idx="54">
                  <c:v>-3.2031640002969652E-2</c:v>
                </c:pt>
                <c:pt idx="57">
                  <c:v>4.8683680004614871E-2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AA8-4379-A7AE-7C6E49E15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96720"/>
        <c:axId val="1"/>
      </c:scatterChart>
      <c:valAx>
        <c:axId val="420596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3420822397203"/>
              <c:y val="0.8693009118541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66666666666666E-2"/>
              <c:y val="0.38601823708206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0596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000017497812771"/>
          <c:y val="0.92097264437689974"/>
          <c:w val="0.77166789151356086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5.  V0406 Lyr -- [49250.4582, 0.86078384]</a:t>
            </a:r>
          </a:p>
        </c:rich>
      </c:tx>
      <c:layout>
        <c:manualLayout>
          <c:xMode val="edge"/>
          <c:yMode val="edge"/>
          <c:x val="0.16594827586206898"/>
          <c:y val="1.94552529182879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2413793103449"/>
          <c:y val="0.13229571984435798"/>
          <c:w val="0.84267241379310343"/>
          <c:h val="0.731517509727626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1'!$G$21:$G$989</c:f>
              <c:numCache>
                <c:formatCode>General</c:formatCode>
                <c:ptCount val="969"/>
                <c:pt idx="0">
                  <c:v>-8.0716799999208888E-2</c:v>
                </c:pt>
                <c:pt idx="1">
                  <c:v>-7.0466199998918455E-2</c:v>
                </c:pt>
                <c:pt idx="2">
                  <c:v>-5.4759800001193071E-2</c:v>
                </c:pt>
                <c:pt idx="3">
                  <c:v>-0.1081555999990087</c:v>
                </c:pt>
                <c:pt idx="4">
                  <c:v>-7.6081799998064525E-2</c:v>
                </c:pt>
                <c:pt idx="5">
                  <c:v>-5.699339999773656E-2</c:v>
                </c:pt>
                <c:pt idx="6">
                  <c:v>-7.4451299995416775E-2</c:v>
                </c:pt>
                <c:pt idx="7">
                  <c:v>-3.445129999454366E-2</c:v>
                </c:pt>
                <c:pt idx="8">
                  <c:v>-6.7179199999372941E-2</c:v>
                </c:pt>
                <c:pt idx="9">
                  <c:v>-6.7053899998427369E-2</c:v>
                </c:pt>
                <c:pt idx="10">
                  <c:v>-7.9781799999182113E-2</c:v>
                </c:pt>
                <c:pt idx="11">
                  <c:v>-5.2509699999063741E-2</c:v>
                </c:pt>
                <c:pt idx="12">
                  <c:v>-6.5237599999818485E-2</c:v>
                </c:pt>
                <c:pt idx="13">
                  <c:v>-4.784020000079181E-2</c:v>
                </c:pt>
                <c:pt idx="14">
                  <c:v>-3.0568100002710707E-2</c:v>
                </c:pt>
                <c:pt idx="15">
                  <c:v>-6.4501200002268888E-2</c:v>
                </c:pt>
                <c:pt idx="16">
                  <c:v>-8.8681699999142438E-2</c:v>
                </c:pt>
                <c:pt idx="17">
                  <c:v>-7.4385699997947086E-2</c:v>
                </c:pt>
                <c:pt idx="18">
                  <c:v>-8.6113600002136081E-2</c:v>
                </c:pt>
                <c:pt idx="19">
                  <c:v>-6.0841500002425164E-2</c:v>
                </c:pt>
                <c:pt idx="20">
                  <c:v>-7.1444099994550925E-2</c:v>
                </c:pt>
                <c:pt idx="21">
                  <c:v>-2.4409000034211203E-3</c:v>
                </c:pt>
                <c:pt idx="22">
                  <c:v>-1.4168800000334159E-2</c:v>
                </c:pt>
                <c:pt idx="23">
                  <c:v>-8.4557700000004843E-2</c:v>
                </c:pt>
                <c:pt idx="24">
                  <c:v>-7.0285599998896942E-2</c:v>
                </c:pt>
                <c:pt idx="25">
                  <c:v>-0.12988820000464329</c:v>
                </c:pt>
                <c:pt idx="26">
                  <c:v>-8.9068699999188539E-2</c:v>
                </c:pt>
                <c:pt idx="27">
                  <c:v>-9.0516000003844965E-2</c:v>
                </c:pt>
                <c:pt idx="28">
                  <c:v>-6.7500600001949351E-2</c:v>
                </c:pt>
                <c:pt idx="29">
                  <c:v>-2.1568800002569333E-2</c:v>
                </c:pt>
                <c:pt idx="30">
                  <c:v>-6.638400001975242E-3</c:v>
                </c:pt>
                <c:pt idx="31">
                  <c:v>4.6121999985189177E-3</c:v>
                </c:pt>
                <c:pt idx="32">
                  <c:v>1.884299999801442E-3</c:v>
                </c:pt>
                <c:pt idx="33">
                  <c:v>7.9531000010319985E-3</c:v>
                </c:pt>
                <c:pt idx="34">
                  <c:v>5.2006999976583757E-3</c:v>
                </c:pt>
                <c:pt idx="35">
                  <c:v>4.1143999987980351E-3</c:v>
                </c:pt>
                <c:pt idx="36">
                  <c:v>3.7382000009529293E-3</c:v>
                </c:pt>
                <c:pt idx="37">
                  <c:v>1.3961000004201196E-3</c:v>
                </c:pt>
                <c:pt idx="38">
                  <c:v>4.9214000027859583E-3</c:v>
                </c:pt>
                <c:pt idx="39">
                  <c:v>5.4260999968391843E-3</c:v>
                </c:pt>
                <c:pt idx="40">
                  <c:v>3.9145000046119094E-3</c:v>
                </c:pt>
                <c:pt idx="41">
                  <c:v>3.4162000010837801E-3</c:v>
                </c:pt>
                <c:pt idx="42">
                  <c:v>3.2856999969226308E-3</c:v>
                </c:pt>
                <c:pt idx="43">
                  <c:v>3.7688000011257827E-3</c:v>
                </c:pt>
                <c:pt idx="44">
                  <c:v>-3.0029999470571056E-4</c:v>
                </c:pt>
                <c:pt idx="45">
                  <c:v>4.9970000691246241E-4</c:v>
                </c:pt>
                <c:pt idx="46">
                  <c:v>6.2410000100499019E-4</c:v>
                </c:pt>
                <c:pt idx="48">
                  <c:v>-1.5069999790284783E-4</c:v>
                </c:pt>
                <c:pt idx="49">
                  <c:v>-1.8167999951401725E-3</c:v>
                </c:pt>
                <c:pt idx="55">
                  <c:v>8.423000035691075E-4</c:v>
                </c:pt>
                <c:pt idx="56">
                  <c:v>-9.3180000112624839E-4</c:v>
                </c:pt>
                <c:pt idx="58">
                  <c:v>3.8119999953778461E-4</c:v>
                </c:pt>
                <c:pt idx="59">
                  <c:v>0</c:v>
                </c:pt>
                <c:pt idx="60">
                  <c:v>5.9999947552569211E-6</c:v>
                </c:pt>
                <c:pt idx="61">
                  <c:v>7.8280000161612406E-4</c:v>
                </c:pt>
                <c:pt idx="62">
                  <c:v>4.0293999991263263E-3</c:v>
                </c:pt>
                <c:pt idx="63">
                  <c:v>1.8638399997144006E-2</c:v>
                </c:pt>
                <c:pt idx="64">
                  <c:v>1.911820000532316E-2</c:v>
                </c:pt>
                <c:pt idx="65">
                  <c:v>2.2593200003029779E-2</c:v>
                </c:pt>
                <c:pt idx="66">
                  <c:v>2.4054800000158139E-2</c:v>
                </c:pt>
                <c:pt idx="67">
                  <c:v>2.5194800000463147E-2</c:v>
                </c:pt>
                <c:pt idx="68">
                  <c:v>2.5683200001367368E-2</c:v>
                </c:pt>
                <c:pt idx="69">
                  <c:v>3.2267300004605204E-2</c:v>
                </c:pt>
                <c:pt idx="70">
                  <c:v>3.2537300001422409E-2</c:v>
                </c:pt>
                <c:pt idx="71">
                  <c:v>3.3607299999857787E-2</c:v>
                </c:pt>
                <c:pt idx="72">
                  <c:v>3.771950000373181E-2</c:v>
                </c:pt>
                <c:pt idx="73">
                  <c:v>3.8759499999287073E-2</c:v>
                </c:pt>
                <c:pt idx="74">
                  <c:v>3.9119500004744623E-2</c:v>
                </c:pt>
                <c:pt idx="75">
                  <c:v>3.8216599998122547E-2</c:v>
                </c:pt>
                <c:pt idx="76">
                  <c:v>4.7819400002481416E-2</c:v>
                </c:pt>
                <c:pt idx="77">
                  <c:v>5.0484200000937562E-2</c:v>
                </c:pt>
                <c:pt idx="78">
                  <c:v>5.6892800115747377E-2</c:v>
                </c:pt>
                <c:pt idx="79">
                  <c:v>5.7052799937082455E-2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44-4802-9521-41414C4972FA}"/>
            </c:ext>
          </c:extLst>
        </c:ser>
        <c:ser>
          <c:idx val="8"/>
          <c:order val="1"/>
          <c:tx>
            <c:strRef>
              <c:f>'Active 1'!$W$1</c:f>
              <c:strCache>
                <c:ptCount val="1"/>
                <c:pt idx="0">
                  <c:v>Q.fit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1'!$V$2:$V$21</c:f>
              <c:numCache>
                <c:formatCode>General</c:formatCode>
                <c:ptCount val="20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</c:numCache>
            </c:numRef>
          </c:xVal>
          <c:yVal>
            <c:numRef>
              <c:f>'Active 1'!$W$2:$W$21</c:f>
              <c:numCache>
                <c:formatCode>General</c:formatCode>
                <c:ptCount val="20"/>
                <c:pt idx="0">
                  <c:v>2.4815312135962578E-3</c:v>
                </c:pt>
                <c:pt idx="1">
                  <c:v>-1.9180963873773238E-3</c:v>
                </c:pt>
                <c:pt idx="2">
                  <c:v>-5.8234212037721897E-3</c:v>
                </c:pt>
                <c:pt idx="3">
                  <c:v>-9.2344432355883389E-3</c:v>
                </c:pt>
                <c:pt idx="4">
                  <c:v>-1.2151162482825772E-2</c:v>
                </c:pt>
                <c:pt idx="5">
                  <c:v>-1.4573578945484493E-2</c:v>
                </c:pt>
                <c:pt idx="6">
                  <c:v>-1.6501692623564494E-2</c:v>
                </c:pt>
                <c:pt idx="7">
                  <c:v>-1.7935503517065778E-2</c:v>
                </c:pt>
                <c:pt idx="8">
                  <c:v>-1.8875011625988345E-2</c:v>
                </c:pt>
                <c:pt idx="9">
                  <c:v>-1.9320216950332203E-2</c:v>
                </c:pt>
                <c:pt idx="10">
                  <c:v>-1.9271119490097344E-2</c:v>
                </c:pt>
                <c:pt idx="11">
                  <c:v>-1.8727719245283766E-2</c:v>
                </c:pt>
                <c:pt idx="12">
                  <c:v>-1.7690016215891467E-2</c:v>
                </c:pt>
                <c:pt idx="13">
                  <c:v>-1.6158010401920463E-2</c:v>
                </c:pt>
                <c:pt idx="14">
                  <c:v>-1.4131701803370728E-2</c:v>
                </c:pt>
                <c:pt idx="15">
                  <c:v>-1.1611090420242297E-2</c:v>
                </c:pt>
                <c:pt idx="16">
                  <c:v>-8.5961762525351287E-3</c:v>
                </c:pt>
                <c:pt idx="17">
                  <c:v>-5.0869593002492719E-3</c:v>
                </c:pt>
                <c:pt idx="18">
                  <c:v>-1.0834395633846777E-3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44-4802-9521-41414C497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7024512"/>
        <c:axId val="1"/>
      </c:scatterChart>
      <c:valAx>
        <c:axId val="657024512"/>
        <c:scaling>
          <c:orientation val="minMax"/>
          <c:max val="900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.0000000000000001E-3"/>
          <c:min val="-2.5000000000000001E-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02451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5.  V0406 Lyr -- [49250.4582, 0.86078384]</a:t>
            </a:r>
          </a:p>
        </c:rich>
      </c:tx>
      <c:layout>
        <c:manualLayout>
          <c:xMode val="edge"/>
          <c:yMode val="edge"/>
          <c:x val="0.16738219954265374"/>
          <c:y val="1.93050193050193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3402475148449"/>
          <c:y val="0.1312743787599141"/>
          <c:w val="0.84334852315723408"/>
          <c:h val="0.733592116599520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1'!$G$21:$G$989</c:f>
              <c:numCache>
                <c:formatCode>General</c:formatCode>
                <c:ptCount val="969"/>
                <c:pt idx="0">
                  <c:v>-8.0716799999208888E-2</c:v>
                </c:pt>
                <c:pt idx="1">
                  <c:v>-7.0466199998918455E-2</c:v>
                </c:pt>
                <c:pt idx="2">
                  <c:v>-5.4759800001193071E-2</c:v>
                </c:pt>
                <c:pt idx="3">
                  <c:v>-0.1081555999990087</c:v>
                </c:pt>
                <c:pt idx="4">
                  <c:v>-7.6081799998064525E-2</c:v>
                </c:pt>
                <c:pt idx="5">
                  <c:v>-5.699339999773656E-2</c:v>
                </c:pt>
                <c:pt idx="6">
                  <c:v>-7.4451299995416775E-2</c:v>
                </c:pt>
                <c:pt idx="7">
                  <c:v>-3.445129999454366E-2</c:v>
                </c:pt>
                <c:pt idx="8">
                  <c:v>-6.7179199999372941E-2</c:v>
                </c:pt>
                <c:pt idx="9">
                  <c:v>-6.7053899998427369E-2</c:v>
                </c:pt>
                <c:pt idx="10">
                  <c:v>-7.9781799999182113E-2</c:v>
                </c:pt>
                <c:pt idx="11">
                  <c:v>-5.2509699999063741E-2</c:v>
                </c:pt>
                <c:pt idx="12">
                  <c:v>-6.5237599999818485E-2</c:v>
                </c:pt>
                <c:pt idx="13">
                  <c:v>-4.784020000079181E-2</c:v>
                </c:pt>
                <c:pt idx="14">
                  <c:v>-3.0568100002710707E-2</c:v>
                </c:pt>
                <c:pt idx="15">
                  <c:v>-6.4501200002268888E-2</c:v>
                </c:pt>
                <c:pt idx="16">
                  <c:v>-8.8681699999142438E-2</c:v>
                </c:pt>
                <c:pt idx="17">
                  <c:v>-7.4385699997947086E-2</c:v>
                </c:pt>
                <c:pt idx="18">
                  <c:v>-8.6113600002136081E-2</c:v>
                </c:pt>
                <c:pt idx="19">
                  <c:v>-6.0841500002425164E-2</c:v>
                </c:pt>
                <c:pt idx="20">
                  <c:v>-7.1444099994550925E-2</c:v>
                </c:pt>
                <c:pt idx="21">
                  <c:v>-2.4409000034211203E-3</c:v>
                </c:pt>
                <c:pt idx="22">
                  <c:v>-1.4168800000334159E-2</c:v>
                </c:pt>
                <c:pt idx="23">
                  <c:v>-8.4557700000004843E-2</c:v>
                </c:pt>
                <c:pt idx="24">
                  <c:v>-7.0285599998896942E-2</c:v>
                </c:pt>
                <c:pt idx="25">
                  <c:v>-0.12988820000464329</c:v>
                </c:pt>
                <c:pt idx="26">
                  <c:v>-8.9068699999188539E-2</c:v>
                </c:pt>
                <c:pt idx="27">
                  <c:v>-9.0516000003844965E-2</c:v>
                </c:pt>
                <c:pt idx="28">
                  <c:v>-6.7500600001949351E-2</c:v>
                </c:pt>
                <c:pt idx="29">
                  <c:v>-2.1568800002569333E-2</c:v>
                </c:pt>
                <c:pt idx="30">
                  <c:v>-6.638400001975242E-3</c:v>
                </c:pt>
                <c:pt idx="31">
                  <c:v>4.6121999985189177E-3</c:v>
                </c:pt>
                <c:pt idx="32">
                  <c:v>1.884299999801442E-3</c:v>
                </c:pt>
                <c:pt idx="33">
                  <c:v>7.9531000010319985E-3</c:v>
                </c:pt>
                <c:pt idx="34">
                  <c:v>5.2006999976583757E-3</c:v>
                </c:pt>
                <c:pt idx="35">
                  <c:v>4.1143999987980351E-3</c:v>
                </c:pt>
                <c:pt idx="36">
                  <c:v>3.7382000009529293E-3</c:v>
                </c:pt>
                <c:pt idx="37">
                  <c:v>1.3961000004201196E-3</c:v>
                </c:pt>
                <c:pt idx="38">
                  <c:v>4.9214000027859583E-3</c:v>
                </c:pt>
                <c:pt idx="39">
                  <c:v>5.4260999968391843E-3</c:v>
                </c:pt>
                <c:pt idx="40">
                  <c:v>3.9145000046119094E-3</c:v>
                </c:pt>
                <c:pt idx="41">
                  <c:v>3.4162000010837801E-3</c:v>
                </c:pt>
                <c:pt idx="42">
                  <c:v>3.2856999969226308E-3</c:v>
                </c:pt>
                <c:pt idx="43">
                  <c:v>3.7688000011257827E-3</c:v>
                </c:pt>
                <c:pt idx="44">
                  <c:v>-3.0029999470571056E-4</c:v>
                </c:pt>
                <c:pt idx="45">
                  <c:v>4.9970000691246241E-4</c:v>
                </c:pt>
                <c:pt idx="46">
                  <c:v>6.2410000100499019E-4</c:v>
                </c:pt>
                <c:pt idx="48">
                  <c:v>-1.5069999790284783E-4</c:v>
                </c:pt>
                <c:pt idx="49">
                  <c:v>-1.8167999951401725E-3</c:v>
                </c:pt>
                <c:pt idx="55">
                  <c:v>8.423000035691075E-4</c:v>
                </c:pt>
                <c:pt idx="56">
                  <c:v>-9.3180000112624839E-4</c:v>
                </c:pt>
                <c:pt idx="58">
                  <c:v>3.8119999953778461E-4</c:v>
                </c:pt>
                <c:pt idx="59">
                  <c:v>0</c:v>
                </c:pt>
                <c:pt idx="60">
                  <c:v>5.9999947552569211E-6</c:v>
                </c:pt>
                <c:pt idx="61">
                  <c:v>7.8280000161612406E-4</c:v>
                </c:pt>
                <c:pt idx="62">
                  <c:v>4.0293999991263263E-3</c:v>
                </c:pt>
                <c:pt idx="63">
                  <c:v>1.8638399997144006E-2</c:v>
                </c:pt>
                <c:pt idx="64">
                  <c:v>1.911820000532316E-2</c:v>
                </c:pt>
                <c:pt idx="65">
                  <c:v>2.2593200003029779E-2</c:v>
                </c:pt>
                <c:pt idx="66">
                  <c:v>2.4054800000158139E-2</c:v>
                </c:pt>
                <c:pt idx="67">
                  <c:v>2.5194800000463147E-2</c:v>
                </c:pt>
                <c:pt idx="68">
                  <c:v>2.5683200001367368E-2</c:v>
                </c:pt>
                <c:pt idx="69">
                  <c:v>3.2267300004605204E-2</c:v>
                </c:pt>
                <c:pt idx="70">
                  <c:v>3.2537300001422409E-2</c:v>
                </c:pt>
                <c:pt idx="71">
                  <c:v>3.3607299999857787E-2</c:v>
                </c:pt>
                <c:pt idx="72">
                  <c:v>3.771950000373181E-2</c:v>
                </c:pt>
                <c:pt idx="73">
                  <c:v>3.8759499999287073E-2</c:v>
                </c:pt>
                <c:pt idx="74">
                  <c:v>3.9119500004744623E-2</c:v>
                </c:pt>
                <c:pt idx="75">
                  <c:v>3.8216599998122547E-2</c:v>
                </c:pt>
                <c:pt idx="76">
                  <c:v>4.7819400002481416E-2</c:v>
                </c:pt>
                <c:pt idx="77">
                  <c:v>5.0484200000937562E-2</c:v>
                </c:pt>
                <c:pt idx="78">
                  <c:v>5.6892800115747377E-2</c:v>
                </c:pt>
                <c:pt idx="79">
                  <c:v>5.7052799937082455E-2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A0-4B55-BF1B-67B97DCC2D3F}"/>
            </c:ext>
          </c:extLst>
        </c:ser>
        <c:ser>
          <c:idx val="8"/>
          <c:order val="1"/>
          <c:tx>
            <c:strRef>
              <c:f>'Active 1'!$W$1</c:f>
              <c:strCache>
                <c:ptCount val="1"/>
                <c:pt idx="0">
                  <c:v>Q.fit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1'!$V$2:$V$21</c:f>
              <c:numCache>
                <c:formatCode>General</c:formatCode>
                <c:ptCount val="20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</c:numCache>
            </c:numRef>
          </c:xVal>
          <c:yVal>
            <c:numRef>
              <c:f>'Active 1'!$W$2:$W$21</c:f>
              <c:numCache>
                <c:formatCode>General</c:formatCode>
                <c:ptCount val="20"/>
                <c:pt idx="0">
                  <c:v>2.4815312135962578E-3</c:v>
                </c:pt>
                <c:pt idx="1">
                  <c:v>-1.9180963873773238E-3</c:v>
                </c:pt>
                <c:pt idx="2">
                  <c:v>-5.8234212037721897E-3</c:v>
                </c:pt>
                <c:pt idx="3">
                  <c:v>-9.2344432355883389E-3</c:v>
                </c:pt>
                <c:pt idx="4">
                  <c:v>-1.2151162482825772E-2</c:v>
                </c:pt>
                <c:pt idx="5">
                  <c:v>-1.4573578945484493E-2</c:v>
                </c:pt>
                <c:pt idx="6">
                  <c:v>-1.6501692623564494E-2</c:v>
                </c:pt>
                <c:pt idx="7">
                  <c:v>-1.7935503517065778E-2</c:v>
                </c:pt>
                <c:pt idx="8">
                  <c:v>-1.8875011625988345E-2</c:v>
                </c:pt>
                <c:pt idx="9">
                  <c:v>-1.9320216950332203E-2</c:v>
                </c:pt>
                <c:pt idx="10">
                  <c:v>-1.9271119490097344E-2</c:v>
                </c:pt>
                <c:pt idx="11">
                  <c:v>-1.8727719245283766E-2</c:v>
                </c:pt>
                <c:pt idx="12">
                  <c:v>-1.7690016215891467E-2</c:v>
                </c:pt>
                <c:pt idx="13">
                  <c:v>-1.6158010401920463E-2</c:v>
                </c:pt>
                <c:pt idx="14">
                  <c:v>-1.4131701803370728E-2</c:v>
                </c:pt>
                <c:pt idx="15">
                  <c:v>-1.1611090420242297E-2</c:v>
                </c:pt>
                <c:pt idx="16">
                  <c:v>-8.5961762525351287E-3</c:v>
                </c:pt>
                <c:pt idx="17">
                  <c:v>-5.0869593002492719E-3</c:v>
                </c:pt>
                <c:pt idx="18">
                  <c:v>-1.0834395633846777E-3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A0-4B55-BF1B-67B97DCC2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11200"/>
        <c:axId val="1"/>
      </c:scatterChart>
      <c:valAx>
        <c:axId val="147211200"/>
        <c:scaling>
          <c:orientation val="minMax"/>
          <c:max val="900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1000"/>
      </c:valAx>
      <c:valAx>
        <c:axId val="1"/>
        <c:scaling>
          <c:orientation val="minMax"/>
          <c:max val="5.0000000000000001E-3"/>
          <c:min val="-2.5000000000000001E-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21120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V406 Lyr -- Eclipse Timing Differences (O-C)</a:t>
            </a:r>
          </a:p>
        </c:rich>
      </c:tx>
      <c:layout>
        <c:manualLayout>
          <c:xMode val="edge"/>
          <c:yMode val="edge"/>
          <c:x val="0.28733264675592174"/>
          <c:y val="9.38086303939962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538619979402682E-2"/>
          <c:y val="8.0675422138836772E-2"/>
          <c:w val="0.88671472708547894"/>
          <c:h val="0.812382739212007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1'!$G$21:$G$989</c:f>
              <c:numCache>
                <c:formatCode>General</c:formatCode>
                <c:ptCount val="969"/>
                <c:pt idx="0">
                  <c:v>-8.0716799999208888E-2</c:v>
                </c:pt>
                <c:pt idx="1">
                  <c:v>-7.0466199998918455E-2</c:v>
                </c:pt>
                <c:pt idx="2">
                  <c:v>-5.4759800001193071E-2</c:v>
                </c:pt>
                <c:pt idx="3">
                  <c:v>-0.1081555999990087</c:v>
                </c:pt>
                <c:pt idx="4">
                  <c:v>-7.6081799998064525E-2</c:v>
                </c:pt>
                <c:pt idx="5">
                  <c:v>-5.699339999773656E-2</c:v>
                </c:pt>
                <c:pt idx="6">
                  <c:v>-7.4451299995416775E-2</c:v>
                </c:pt>
                <c:pt idx="7">
                  <c:v>-3.445129999454366E-2</c:v>
                </c:pt>
                <c:pt idx="8">
                  <c:v>-6.7179199999372941E-2</c:v>
                </c:pt>
                <c:pt idx="9">
                  <c:v>-6.7053899998427369E-2</c:v>
                </c:pt>
                <c:pt idx="10">
                  <c:v>-7.9781799999182113E-2</c:v>
                </c:pt>
                <c:pt idx="11">
                  <c:v>-5.2509699999063741E-2</c:v>
                </c:pt>
                <c:pt idx="12">
                  <c:v>-6.5237599999818485E-2</c:v>
                </c:pt>
                <c:pt idx="13">
                  <c:v>-4.784020000079181E-2</c:v>
                </c:pt>
                <c:pt idx="14">
                  <c:v>-3.0568100002710707E-2</c:v>
                </c:pt>
                <c:pt idx="15">
                  <c:v>-6.4501200002268888E-2</c:v>
                </c:pt>
                <c:pt idx="16">
                  <c:v>-8.8681699999142438E-2</c:v>
                </c:pt>
                <c:pt idx="17">
                  <c:v>-7.4385699997947086E-2</c:v>
                </c:pt>
                <c:pt idx="18">
                  <c:v>-8.6113600002136081E-2</c:v>
                </c:pt>
                <c:pt idx="19">
                  <c:v>-6.0841500002425164E-2</c:v>
                </c:pt>
                <c:pt idx="20">
                  <c:v>-7.1444099994550925E-2</c:v>
                </c:pt>
                <c:pt idx="21">
                  <c:v>-2.4409000034211203E-3</c:v>
                </c:pt>
                <c:pt idx="22">
                  <c:v>-1.4168800000334159E-2</c:v>
                </c:pt>
                <c:pt idx="23">
                  <c:v>-8.4557700000004843E-2</c:v>
                </c:pt>
                <c:pt idx="24">
                  <c:v>-7.0285599998896942E-2</c:v>
                </c:pt>
                <c:pt idx="25">
                  <c:v>-0.12988820000464329</c:v>
                </c:pt>
                <c:pt idx="26">
                  <c:v>-8.9068699999188539E-2</c:v>
                </c:pt>
                <c:pt idx="27">
                  <c:v>-9.0516000003844965E-2</c:v>
                </c:pt>
                <c:pt idx="28">
                  <c:v>-6.7500600001949351E-2</c:v>
                </c:pt>
                <c:pt idx="29">
                  <c:v>-2.1568800002569333E-2</c:v>
                </c:pt>
                <c:pt idx="30">
                  <c:v>-6.638400001975242E-3</c:v>
                </c:pt>
                <c:pt idx="31">
                  <c:v>4.6121999985189177E-3</c:v>
                </c:pt>
                <c:pt idx="32">
                  <c:v>1.884299999801442E-3</c:v>
                </c:pt>
                <c:pt idx="33">
                  <c:v>7.9531000010319985E-3</c:v>
                </c:pt>
                <c:pt idx="34">
                  <c:v>5.2006999976583757E-3</c:v>
                </c:pt>
                <c:pt idx="35">
                  <c:v>4.1143999987980351E-3</c:v>
                </c:pt>
                <c:pt idx="36">
                  <c:v>3.7382000009529293E-3</c:v>
                </c:pt>
                <c:pt idx="37">
                  <c:v>1.3961000004201196E-3</c:v>
                </c:pt>
                <c:pt idx="38">
                  <c:v>4.9214000027859583E-3</c:v>
                </c:pt>
                <c:pt idx="39">
                  <c:v>5.4260999968391843E-3</c:v>
                </c:pt>
                <c:pt idx="40">
                  <c:v>3.9145000046119094E-3</c:v>
                </c:pt>
                <c:pt idx="41">
                  <c:v>3.4162000010837801E-3</c:v>
                </c:pt>
                <c:pt idx="42">
                  <c:v>3.2856999969226308E-3</c:v>
                </c:pt>
                <c:pt idx="43">
                  <c:v>3.7688000011257827E-3</c:v>
                </c:pt>
                <c:pt idx="44">
                  <c:v>-3.0029999470571056E-4</c:v>
                </c:pt>
                <c:pt idx="45">
                  <c:v>4.9970000691246241E-4</c:v>
                </c:pt>
                <c:pt idx="46">
                  <c:v>6.2410000100499019E-4</c:v>
                </c:pt>
                <c:pt idx="48">
                  <c:v>-1.5069999790284783E-4</c:v>
                </c:pt>
                <c:pt idx="49">
                  <c:v>-1.8167999951401725E-3</c:v>
                </c:pt>
                <c:pt idx="55">
                  <c:v>8.423000035691075E-4</c:v>
                </c:pt>
                <c:pt idx="56">
                  <c:v>-9.3180000112624839E-4</c:v>
                </c:pt>
                <c:pt idx="58">
                  <c:v>3.8119999953778461E-4</c:v>
                </c:pt>
                <c:pt idx="59">
                  <c:v>0</c:v>
                </c:pt>
                <c:pt idx="60">
                  <c:v>5.9999947552569211E-6</c:v>
                </c:pt>
                <c:pt idx="61">
                  <c:v>7.8280000161612406E-4</c:v>
                </c:pt>
                <c:pt idx="62">
                  <c:v>4.0293999991263263E-3</c:v>
                </c:pt>
                <c:pt idx="63">
                  <c:v>1.8638399997144006E-2</c:v>
                </c:pt>
                <c:pt idx="64">
                  <c:v>1.911820000532316E-2</c:v>
                </c:pt>
                <c:pt idx="65">
                  <c:v>2.2593200003029779E-2</c:v>
                </c:pt>
                <c:pt idx="66">
                  <c:v>2.4054800000158139E-2</c:v>
                </c:pt>
                <c:pt idx="67">
                  <c:v>2.5194800000463147E-2</c:v>
                </c:pt>
                <c:pt idx="68">
                  <c:v>2.5683200001367368E-2</c:v>
                </c:pt>
                <c:pt idx="69">
                  <c:v>3.2267300004605204E-2</c:v>
                </c:pt>
                <c:pt idx="70">
                  <c:v>3.2537300001422409E-2</c:v>
                </c:pt>
                <c:pt idx="71">
                  <c:v>3.3607299999857787E-2</c:v>
                </c:pt>
                <c:pt idx="72">
                  <c:v>3.771950000373181E-2</c:v>
                </c:pt>
                <c:pt idx="73">
                  <c:v>3.8759499999287073E-2</c:v>
                </c:pt>
                <c:pt idx="74">
                  <c:v>3.9119500004744623E-2</c:v>
                </c:pt>
                <c:pt idx="75">
                  <c:v>3.8216599998122547E-2</c:v>
                </c:pt>
                <c:pt idx="76">
                  <c:v>4.7819400002481416E-2</c:v>
                </c:pt>
                <c:pt idx="77">
                  <c:v>5.0484200000937562E-2</c:v>
                </c:pt>
                <c:pt idx="78">
                  <c:v>5.6892800115747377E-2</c:v>
                </c:pt>
                <c:pt idx="79">
                  <c:v>5.7052799937082455E-2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99-415A-A856-34E1570A95E4}"/>
            </c:ext>
          </c:extLst>
        </c:ser>
        <c:ser>
          <c:idx val="8"/>
          <c:order val="1"/>
          <c:tx>
            <c:strRef>
              <c:f>'Active 1'!$W$1</c:f>
              <c:strCache>
                <c:ptCount val="1"/>
                <c:pt idx="0">
                  <c:v>Q.fit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1'!$V$2:$V$21</c:f>
              <c:numCache>
                <c:formatCode>General</c:formatCode>
                <c:ptCount val="20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</c:numCache>
            </c:numRef>
          </c:xVal>
          <c:yVal>
            <c:numRef>
              <c:f>'Active 1'!$W$2:$W$21</c:f>
              <c:numCache>
                <c:formatCode>General</c:formatCode>
                <c:ptCount val="20"/>
                <c:pt idx="0">
                  <c:v>2.4815312135962578E-3</c:v>
                </c:pt>
                <c:pt idx="1">
                  <c:v>-1.9180963873773238E-3</c:v>
                </c:pt>
                <c:pt idx="2">
                  <c:v>-5.8234212037721897E-3</c:v>
                </c:pt>
                <c:pt idx="3">
                  <c:v>-9.2344432355883389E-3</c:v>
                </c:pt>
                <c:pt idx="4">
                  <c:v>-1.2151162482825772E-2</c:v>
                </c:pt>
                <c:pt idx="5">
                  <c:v>-1.4573578945484493E-2</c:v>
                </c:pt>
                <c:pt idx="6">
                  <c:v>-1.6501692623564494E-2</c:v>
                </c:pt>
                <c:pt idx="7">
                  <c:v>-1.7935503517065778E-2</c:v>
                </c:pt>
                <c:pt idx="8">
                  <c:v>-1.8875011625988345E-2</c:v>
                </c:pt>
                <c:pt idx="9">
                  <c:v>-1.9320216950332203E-2</c:v>
                </c:pt>
                <c:pt idx="10">
                  <c:v>-1.9271119490097344E-2</c:v>
                </c:pt>
                <c:pt idx="11">
                  <c:v>-1.8727719245283766E-2</c:v>
                </c:pt>
                <c:pt idx="12">
                  <c:v>-1.7690016215891467E-2</c:v>
                </c:pt>
                <c:pt idx="13">
                  <c:v>-1.6158010401920463E-2</c:v>
                </c:pt>
                <c:pt idx="14">
                  <c:v>-1.4131701803370728E-2</c:v>
                </c:pt>
                <c:pt idx="15">
                  <c:v>-1.1611090420242297E-2</c:v>
                </c:pt>
                <c:pt idx="16">
                  <c:v>-8.5961762525351287E-3</c:v>
                </c:pt>
                <c:pt idx="17">
                  <c:v>-5.0869593002492719E-3</c:v>
                </c:pt>
                <c:pt idx="18">
                  <c:v>-1.0834395633846777E-3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99-415A-A856-34E1570A9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7026672"/>
        <c:axId val="1"/>
      </c:scatterChart>
      <c:valAx>
        <c:axId val="657026672"/>
        <c:scaling>
          <c:orientation val="minMax"/>
          <c:max val="900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79711637487126674"/>
              <c:y val="0.93808630393996251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1000"/>
      </c:valAx>
      <c:valAx>
        <c:axId val="1"/>
        <c:scaling>
          <c:orientation val="minMax"/>
          <c:max val="5.0000000000000001E-3"/>
          <c:min val="-2.5000000000000001E-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5.1493305870236872E-3"/>
              <c:y val="0.40525328330206378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0266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V406 Lyr - O-C Diagr.</a:t>
            </a:r>
          </a:p>
        </c:rich>
      </c:tx>
      <c:layout>
        <c:manualLayout>
          <c:xMode val="edge"/>
          <c:yMode val="edge"/>
          <c:x val="0.3643930282425179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5885304997291"/>
          <c:y val="0.15384663538735535"/>
          <c:w val="0.8086529032446762"/>
          <c:h val="0.64423278568455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1'!$H$21:$H$989</c:f>
              <c:numCache>
                <c:formatCode>General</c:formatCode>
                <c:ptCount val="969"/>
                <c:pt idx="0">
                  <c:v>-8.0716799999208888E-2</c:v>
                </c:pt>
                <c:pt idx="1">
                  <c:v>-7.0466199998918455E-2</c:v>
                </c:pt>
                <c:pt idx="2">
                  <c:v>-5.4759800001193071E-2</c:v>
                </c:pt>
                <c:pt idx="3">
                  <c:v>-0.1081555999990087</c:v>
                </c:pt>
                <c:pt idx="4">
                  <c:v>-7.6081799998064525E-2</c:v>
                </c:pt>
                <c:pt idx="5">
                  <c:v>-5.699339999773656E-2</c:v>
                </c:pt>
                <c:pt idx="6">
                  <c:v>-7.4451299995416775E-2</c:v>
                </c:pt>
                <c:pt idx="7">
                  <c:v>-3.445129999454366E-2</c:v>
                </c:pt>
                <c:pt idx="8">
                  <c:v>-6.7179199999372941E-2</c:v>
                </c:pt>
                <c:pt idx="9">
                  <c:v>-6.7053899998427369E-2</c:v>
                </c:pt>
                <c:pt idx="10">
                  <c:v>-7.9781799999182113E-2</c:v>
                </c:pt>
                <c:pt idx="11">
                  <c:v>-5.2509699999063741E-2</c:v>
                </c:pt>
                <c:pt idx="12">
                  <c:v>-6.5237599999818485E-2</c:v>
                </c:pt>
                <c:pt idx="13">
                  <c:v>-4.784020000079181E-2</c:v>
                </c:pt>
                <c:pt idx="14">
                  <c:v>-3.0568100002710707E-2</c:v>
                </c:pt>
                <c:pt idx="15">
                  <c:v>-6.4501200002268888E-2</c:v>
                </c:pt>
                <c:pt idx="16">
                  <c:v>-8.8681699999142438E-2</c:v>
                </c:pt>
                <c:pt idx="17">
                  <c:v>-7.4385699997947086E-2</c:v>
                </c:pt>
                <c:pt idx="18">
                  <c:v>-8.6113600002136081E-2</c:v>
                </c:pt>
                <c:pt idx="20">
                  <c:v>-7.1444099994550925E-2</c:v>
                </c:pt>
                <c:pt idx="21">
                  <c:v>-2.4409000034211203E-3</c:v>
                </c:pt>
                <c:pt idx="22">
                  <c:v>-1.4168800000334159E-2</c:v>
                </c:pt>
                <c:pt idx="23">
                  <c:v>-8.4557700000004843E-2</c:v>
                </c:pt>
                <c:pt idx="24">
                  <c:v>-7.0285599998896942E-2</c:v>
                </c:pt>
                <c:pt idx="25">
                  <c:v>-0.12988820000464329</c:v>
                </c:pt>
                <c:pt idx="26">
                  <c:v>-8.9068699999188539E-2</c:v>
                </c:pt>
                <c:pt idx="27">
                  <c:v>-9.0516000003844965E-2</c:v>
                </c:pt>
                <c:pt idx="28">
                  <c:v>-6.7500600001949351E-2</c:v>
                </c:pt>
                <c:pt idx="29">
                  <c:v>-2.1568800002569333E-2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4E-4B4E-BC8A-E441D40959BE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1'!$D$21:$D$989</c:f>
                <c:numCache>
                  <c:formatCode>General</c:formatCode>
                  <c:ptCount val="969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2.9999999999999997E-4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2.0000000000000001E-4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1.9E-3</c:v>
                  </c:pt>
                  <c:pt idx="76">
                    <c:v>1E-4</c:v>
                  </c:pt>
                  <c:pt idx="77">
                    <c:v>2E-3</c:v>
                  </c:pt>
                  <c:pt idx="78">
                    <c:v>1E-4</c:v>
                  </c:pt>
                  <c:pt idx="79">
                    <c:v>1E-4</c:v>
                  </c:pt>
                </c:numCache>
              </c:numRef>
            </c:plus>
            <c:minus>
              <c:numRef>
                <c:f>'Active 1'!$D$21:$D$989</c:f>
                <c:numCache>
                  <c:formatCode>General</c:formatCode>
                  <c:ptCount val="969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2.9999999999999997E-4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2.0000000000000001E-4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1.9E-3</c:v>
                  </c:pt>
                  <c:pt idx="76">
                    <c:v>1E-4</c:v>
                  </c:pt>
                  <c:pt idx="77">
                    <c:v>2E-3</c:v>
                  </c:pt>
                  <c:pt idx="78">
                    <c:v>1E-4</c:v>
                  </c:pt>
                  <c:pt idx="7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1'!$I$21:$I$989</c:f>
              <c:numCache>
                <c:formatCode>General</c:formatCode>
                <c:ptCount val="969"/>
                <c:pt idx="30">
                  <c:v>-6.638400001975242E-3</c:v>
                </c:pt>
                <c:pt idx="31">
                  <c:v>4.6121999985189177E-3</c:v>
                </c:pt>
                <c:pt idx="32">
                  <c:v>1.884299999801442E-3</c:v>
                </c:pt>
                <c:pt idx="33">
                  <c:v>7.9531000010319985E-3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4E-4B4E-BC8A-E441D40959B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1'!$D$21:$D$43</c:f>
                <c:numCache>
                  <c:formatCode>General</c:formatCode>
                  <c:ptCount val="23"/>
                  <c:pt idx="6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'Active 1'!$D$21:$D$43</c:f>
                <c:numCache>
                  <c:formatCode>General</c:formatCode>
                  <c:ptCount val="23"/>
                  <c:pt idx="6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1'!$J$21:$J$989</c:f>
              <c:numCache>
                <c:formatCode>General</c:formatCode>
                <c:ptCount val="969"/>
                <c:pt idx="19">
                  <c:v>-6.0841500002425164E-2</c:v>
                </c:pt>
                <c:pt idx="45">
                  <c:v>4.9970000691246241E-4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4E-4B4E-BC8A-E441D40959B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plus>
            <c:min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1'!$K$21:$K$989</c:f>
              <c:numCache>
                <c:formatCode>General</c:formatCode>
                <c:ptCount val="969"/>
                <c:pt idx="34">
                  <c:v>5.2006999976583757E-3</c:v>
                </c:pt>
                <c:pt idx="35">
                  <c:v>4.1143999987980351E-3</c:v>
                </c:pt>
                <c:pt idx="36">
                  <c:v>3.7382000009529293E-3</c:v>
                </c:pt>
                <c:pt idx="37">
                  <c:v>1.3961000004201196E-3</c:v>
                </c:pt>
                <c:pt idx="38">
                  <c:v>4.9214000027859583E-3</c:v>
                </c:pt>
                <c:pt idx="39">
                  <c:v>5.4260999968391843E-3</c:v>
                </c:pt>
                <c:pt idx="40">
                  <c:v>3.9145000046119094E-3</c:v>
                </c:pt>
                <c:pt idx="41">
                  <c:v>3.4162000010837801E-3</c:v>
                </c:pt>
                <c:pt idx="42">
                  <c:v>3.2856999969226308E-3</c:v>
                </c:pt>
                <c:pt idx="43">
                  <c:v>3.7688000011257827E-3</c:v>
                </c:pt>
                <c:pt idx="44">
                  <c:v>-3.0029999470571056E-4</c:v>
                </c:pt>
                <c:pt idx="46">
                  <c:v>6.2410000100499019E-4</c:v>
                </c:pt>
                <c:pt idx="48">
                  <c:v>-1.5069999790284783E-4</c:v>
                </c:pt>
                <c:pt idx="49">
                  <c:v>-1.8167999951401725E-3</c:v>
                </c:pt>
                <c:pt idx="55">
                  <c:v>8.423000035691075E-4</c:v>
                </c:pt>
                <c:pt idx="56">
                  <c:v>-9.3180000112624839E-4</c:v>
                </c:pt>
                <c:pt idx="58">
                  <c:v>3.8119999953778461E-4</c:v>
                </c:pt>
                <c:pt idx="59">
                  <c:v>0</c:v>
                </c:pt>
                <c:pt idx="60">
                  <c:v>5.9999947552569211E-6</c:v>
                </c:pt>
                <c:pt idx="61">
                  <c:v>7.8280000161612406E-4</c:v>
                </c:pt>
                <c:pt idx="62">
                  <c:v>4.0293999991263263E-3</c:v>
                </c:pt>
                <c:pt idx="63">
                  <c:v>1.8638399997144006E-2</c:v>
                </c:pt>
                <c:pt idx="64">
                  <c:v>1.911820000532316E-2</c:v>
                </c:pt>
                <c:pt idx="65">
                  <c:v>2.2593200003029779E-2</c:v>
                </c:pt>
                <c:pt idx="66">
                  <c:v>2.4054800000158139E-2</c:v>
                </c:pt>
                <c:pt idx="67">
                  <c:v>2.5194800000463147E-2</c:v>
                </c:pt>
                <c:pt idx="68">
                  <c:v>2.5683200001367368E-2</c:v>
                </c:pt>
                <c:pt idx="69">
                  <c:v>3.2267300004605204E-2</c:v>
                </c:pt>
                <c:pt idx="70">
                  <c:v>3.2537300001422409E-2</c:v>
                </c:pt>
                <c:pt idx="71">
                  <c:v>3.3607299999857787E-2</c:v>
                </c:pt>
                <c:pt idx="72">
                  <c:v>3.771950000373181E-2</c:v>
                </c:pt>
                <c:pt idx="73">
                  <c:v>3.8759499999287073E-2</c:v>
                </c:pt>
                <c:pt idx="74">
                  <c:v>3.9119500004744623E-2</c:v>
                </c:pt>
                <c:pt idx="75">
                  <c:v>3.8216599998122547E-2</c:v>
                </c:pt>
                <c:pt idx="76">
                  <c:v>4.7819400002481416E-2</c:v>
                </c:pt>
                <c:pt idx="77">
                  <c:v>5.0484200000937562E-2</c:v>
                </c:pt>
                <c:pt idx="78">
                  <c:v>5.6892800115747377E-2</c:v>
                </c:pt>
                <c:pt idx="79">
                  <c:v>5.7052799937082455E-2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4E-4B4E-BC8A-E441D40959B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plus>
            <c:min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4E-4B4E-BC8A-E441D40959B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plus>
            <c:min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4E-4B4E-BC8A-E441D40959B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plus>
            <c:minus>
              <c:numRef>
                <c:f>'Active 1'!$D$21:$D$85</c:f>
                <c:numCache>
                  <c:formatCode>General</c:formatCode>
                  <c:ptCount val="65"/>
                  <c:pt idx="6">
                    <c:v>0</c:v>
                  </c:pt>
                  <c:pt idx="19">
                    <c:v>0</c:v>
                  </c:pt>
                  <c:pt idx="43">
                    <c:v>2.0000000000000001E-4</c:v>
                  </c:pt>
                  <c:pt idx="44">
                    <c:v>1.4E-3</c:v>
                  </c:pt>
                  <c:pt idx="45">
                    <c:v>0</c:v>
                  </c:pt>
                  <c:pt idx="46">
                    <c:v>4.0000000000000002E-4</c:v>
                  </c:pt>
                  <c:pt idx="48">
                    <c:v>1.5E-3</c:v>
                  </c:pt>
                  <c:pt idx="49">
                    <c:v>5.0000000000000001E-4</c:v>
                  </c:pt>
                  <c:pt idx="53">
                    <c:v>1.5E-3</c:v>
                  </c:pt>
                  <c:pt idx="55">
                    <c:v>6.9999999999999999E-4</c:v>
                  </c:pt>
                  <c:pt idx="56">
                    <c:v>4.0000000000000002E-4</c:v>
                  </c:pt>
                  <c:pt idx="57">
                    <c:v>3.0000000000000003E-4</c:v>
                  </c:pt>
                  <c:pt idx="58">
                    <c:v>4.0000000000000002E-4</c:v>
                  </c:pt>
                  <c:pt idx="60">
                    <c:v>1.4E-3</c:v>
                  </c:pt>
                  <c:pt idx="61">
                    <c:v>6.9999999999999999E-4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4E-4B4E-BC8A-E441D40959B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1'!$O$21:$O$989</c:f>
              <c:numCache>
                <c:formatCode>General</c:formatCode>
                <c:ptCount val="969"/>
                <c:pt idx="19">
                  <c:v>-0.19728490330363135</c:v>
                </c:pt>
                <c:pt idx="45">
                  <c:v>-4.2681872054862485E-2</c:v>
                </c:pt>
                <c:pt idx="55">
                  <c:v>-3.2708591043332513E-2</c:v>
                </c:pt>
                <c:pt idx="56">
                  <c:v>-2.8970041961513295E-2</c:v>
                </c:pt>
                <c:pt idx="57">
                  <c:v>-2.4389889947033401E-2</c:v>
                </c:pt>
                <c:pt idx="58">
                  <c:v>-1.9179967030562517E-2</c:v>
                </c:pt>
                <c:pt idx="59">
                  <c:v>-1.8057829787014944E-2</c:v>
                </c:pt>
                <c:pt idx="60">
                  <c:v>-1.7943325986652946E-2</c:v>
                </c:pt>
                <c:pt idx="61">
                  <c:v>-1.7622715345639355E-2</c:v>
                </c:pt>
                <c:pt idx="62">
                  <c:v>-9.48149513990134E-3</c:v>
                </c:pt>
                <c:pt idx="63">
                  <c:v>1.9316210651141003E-2</c:v>
                </c:pt>
                <c:pt idx="64">
                  <c:v>1.9694073192335591E-2</c:v>
                </c:pt>
                <c:pt idx="65">
                  <c:v>2.112537069686056E-2</c:v>
                </c:pt>
                <c:pt idx="66">
                  <c:v>2.3827660385403703E-2</c:v>
                </c:pt>
                <c:pt idx="67">
                  <c:v>2.3827660385403703E-2</c:v>
                </c:pt>
                <c:pt idx="68">
                  <c:v>2.3987965705910497E-2</c:v>
                </c:pt>
                <c:pt idx="69">
                  <c:v>3.3989872667530965E-2</c:v>
                </c:pt>
                <c:pt idx="70">
                  <c:v>3.3989872667530965E-2</c:v>
                </c:pt>
                <c:pt idx="71">
                  <c:v>3.3989872667530965E-2</c:v>
                </c:pt>
                <c:pt idx="72">
                  <c:v>3.8421169741540265E-2</c:v>
                </c:pt>
                <c:pt idx="73">
                  <c:v>3.8421169741540265E-2</c:v>
                </c:pt>
                <c:pt idx="74">
                  <c:v>3.8421169741540265E-2</c:v>
                </c:pt>
                <c:pt idx="75">
                  <c:v>4.390017658886184E-2</c:v>
                </c:pt>
                <c:pt idx="76">
                  <c:v>4.8915443044717323E-2</c:v>
                </c:pt>
                <c:pt idx="77">
                  <c:v>4.9579565086816914E-2</c:v>
                </c:pt>
                <c:pt idx="78">
                  <c:v>5.4514678882419003E-2</c:v>
                </c:pt>
                <c:pt idx="79">
                  <c:v>5.4514678882419003E-2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4E-4B4E-BC8A-E441D40959BE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FFFF99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-26928</c:v>
                </c:pt>
                <c:pt idx="1">
                  <c:v>-26877</c:v>
                </c:pt>
                <c:pt idx="2">
                  <c:v>-26833</c:v>
                </c:pt>
                <c:pt idx="3">
                  <c:v>-26726</c:v>
                </c:pt>
                <c:pt idx="4">
                  <c:v>-26703</c:v>
                </c:pt>
                <c:pt idx="5">
                  <c:v>-26689</c:v>
                </c:pt>
                <c:pt idx="6">
                  <c:v>-16235.5</c:v>
                </c:pt>
                <c:pt idx="7">
                  <c:v>-16235.5</c:v>
                </c:pt>
                <c:pt idx="8">
                  <c:v>-16232</c:v>
                </c:pt>
                <c:pt idx="9">
                  <c:v>-16206.5</c:v>
                </c:pt>
                <c:pt idx="10">
                  <c:v>-16203</c:v>
                </c:pt>
                <c:pt idx="11">
                  <c:v>-16199.5</c:v>
                </c:pt>
                <c:pt idx="12">
                  <c:v>-16196</c:v>
                </c:pt>
                <c:pt idx="13">
                  <c:v>-16167</c:v>
                </c:pt>
                <c:pt idx="14">
                  <c:v>-16163.5</c:v>
                </c:pt>
                <c:pt idx="15">
                  <c:v>-16102</c:v>
                </c:pt>
                <c:pt idx="16">
                  <c:v>-15819.5</c:v>
                </c:pt>
                <c:pt idx="17">
                  <c:v>-15659.5</c:v>
                </c:pt>
                <c:pt idx="18">
                  <c:v>-15656</c:v>
                </c:pt>
                <c:pt idx="19">
                  <c:v>-15652.5</c:v>
                </c:pt>
                <c:pt idx="20">
                  <c:v>-15623.5</c:v>
                </c:pt>
                <c:pt idx="21">
                  <c:v>-15351.5</c:v>
                </c:pt>
                <c:pt idx="22">
                  <c:v>-15348</c:v>
                </c:pt>
                <c:pt idx="23">
                  <c:v>-15279.5</c:v>
                </c:pt>
                <c:pt idx="24">
                  <c:v>-15276</c:v>
                </c:pt>
                <c:pt idx="25">
                  <c:v>-15247</c:v>
                </c:pt>
                <c:pt idx="26">
                  <c:v>-14964.5</c:v>
                </c:pt>
                <c:pt idx="27">
                  <c:v>-14860</c:v>
                </c:pt>
                <c:pt idx="28">
                  <c:v>-14801</c:v>
                </c:pt>
                <c:pt idx="29">
                  <c:v>-14348</c:v>
                </c:pt>
                <c:pt idx="30">
                  <c:v>-5264</c:v>
                </c:pt>
                <c:pt idx="31">
                  <c:v>-5213</c:v>
                </c:pt>
                <c:pt idx="32">
                  <c:v>-5209.5</c:v>
                </c:pt>
                <c:pt idx="33">
                  <c:v>-4361.5</c:v>
                </c:pt>
                <c:pt idx="34">
                  <c:v>-3815.5</c:v>
                </c:pt>
                <c:pt idx="35">
                  <c:v>-3776</c:v>
                </c:pt>
                <c:pt idx="36">
                  <c:v>-3503</c:v>
                </c:pt>
                <c:pt idx="37">
                  <c:v>-3456.5</c:v>
                </c:pt>
                <c:pt idx="38">
                  <c:v>-3431</c:v>
                </c:pt>
                <c:pt idx="39">
                  <c:v>-3406.5</c:v>
                </c:pt>
                <c:pt idx="40">
                  <c:v>-3392.5</c:v>
                </c:pt>
                <c:pt idx="41">
                  <c:v>-3373</c:v>
                </c:pt>
                <c:pt idx="42">
                  <c:v>-3340.5</c:v>
                </c:pt>
                <c:pt idx="43">
                  <c:v>-3152</c:v>
                </c:pt>
                <c:pt idx="44">
                  <c:v>-2150.5</c:v>
                </c:pt>
                <c:pt idx="45">
                  <c:v>-2150.5</c:v>
                </c:pt>
                <c:pt idx="46">
                  <c:v>-2076.5</c:v>
                </c:pt>
                <c:pt idx="47">
                  <c:v>-1434.5</c:v>
                </c:pt>
                <c:pt idx="48">
                  <c:v>-1434.5</c:v>
                </c:pt>
                <c:pt idx="49">
                  <c:v>-1428</c:v>
                </c:pt>
                <c:pt idx="50">
                  <c:v>-1404.5</c:v>
                </c:pt>
                <c:pt idx="51">
                  <c:v>-1394</c:v>
                </c:pt>
                <c:pt idx="52">
                  <c:v>-1387</c:v>
                </c:pt>
                <c:pt idx="53">
                  <c:v>-1387</c:v>
                </c:pt>
                <c:pt idx="54">
                  <c:v>-1380</c:v>
                </c:pt>
                <c:pt idx="55">
                  <c:v>-1279.5</c:v>
                </c:pt>
                <c:pt idx="56">
                  <c:v>-953</c:v>
                </c:pt>
                <c:pt idx="57">
                  <c:v>-553</c:v>
                </c:pt>
                <c:pt idx="58">
                  <c:v>-98</c:v>
                </c:pt>
                <c:pt idx="59">
                  <c:v>0</c:v>
                </c:pt>
                <c:pt idx="60">
                  <c:v>10</c:v>
                </c:pt>
                <c:pt idx="61">
                  <c:v>38</c:v>
                </c:pt>
                <c:pt idx="62">
                  <c:v>749</c:v>
                </c:pt>
                <c:pt idx="63">
                  <c:v>3264</c:v>
                </c:pt>
                <c:pt idx="64">
                  <c:v>3297</c:v>
                </c:pt>
                <c:pt idx="65">
                  <c:v>3422</c:v>
                </c:pt>
                <c:pt idx="66">
                  <c:v>3658</c:v>
                </c:pt>
                <c:pt idx="67">
                  <c:v>3658</c:v>
                </c:pt>
                <c:pt idx="68">
                  <c:v>3672</c:v>
                </c:pt>
                <c:pt idx="69">
                  <c:v>4545.5</c:v>
                </c:pt>
                <c:pt idx="70">
                  <c:v>4545.5</c:v>
                </c:pt>
                <c:pt idx="71">
                  <c:v>4545.5</c:v>
                </c:pt>
                <c:pt idx="72">
                  <c:v>4932.5</c:v>
                </c:pt>
                <c:pt idx="73">
                  <c:v>4932.5</c:v>
                </c:pt>
                <c:pt idx="74">
                  <c:v>4932.5</c:v>
                </c:pt>
                <c:pt idx="75">
                  <c:v>5411</c:v>
                </c:pt>
                <c:pt idx="76">
                  <c:v>5849</c:v>
                </c:pt>
                <c:pt idx="77">
                  <c:v>5907</c:v>
                </c:pt>
                <c:pt idx="78">
                  <c:v>6338</c:v>
                </c:pt>
                <c:pt idx="79">
                  <c:v>6338</c:v>
                </c:pt>
              </c:numCache>
            </c:numRef>
          </c:xVal>
          <c:yVal>
            <c:numRef>
              <c:f>'Active 1'!$R$21:$R$989</c:f>
              <c:numCache>
                <c:formatCode>General</c:formatCode>
                <c:ptCount val="969"/>
                <c:pt idx="47">
                  <c:v>-2.4281359997985419E-2</c:v>
                </c:pt>
                <c:pt idx="50">
                  <c:v>2.0784400039701723E-3</c:v>
                </c:pt>
                <c:pt idx="51">
                  <c:v>2.1032119999290444E-2</c:v>
                </c:pt>
                <c:pt idx="52">
                  <c:v>-5.3457600006368011E-3</c:v>
                </c:pt>
                <c:pt idx="53">
                  <c:v>9.4278000033227727E-3</c:v>
                </c:pt>
                <c:pt idx="54">
                  <c:v>-3.2031640002969652E-2</c:v>
                </c:pt>
                <c:pt idx="57">
                  <c:v>4.8683680004614871E-2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B4E-4B4E-BC8A-E441D4095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900352"/>
        <c:axId val="1"/>
      </c:scatterChart>
      <c:valAx>
        <c:axId val="718900352"/>
        <c:scaling>
          <c:orientation val="minMax"/>
          <c:max val="5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5459230241809"/>
              <c:y val="0.862182179150683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580698835274545E-2"/>
              <c:y val="0.378206474190726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900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72563225769823"/>
          <c:y val="0.91666969513426211"/>
          <c:w val="0.77038339425541857"/>
          <c:h val="6.41029005989636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V406 Lyr -- O-C Diagram</a:t>
            </a:r>
          </a:p>
        </c:rich>
      </c:tx>
      <c:layout>
        <c:manualLayout>
          <c:xMode val="edge"/>
          <c:yMode val="edge"/>
          <c:x val="0.38985770201862641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748087692594596E-2"/>
          <c:y val="0.10914485718812565"/>
          <c:w val="0.84310683307964873"/>
          <c:h val="0.72861566825586588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Q_fit!$D$21:$D$144</c:f>
              <c:numCache>
                <c:formatCode>General</c:formatCode>
                <c:ptCount val="124"/>
                <c:pt idx="0">
                  <c:v>-3.9500000000000004E-3</c:v>
                </c:pt>
                <c:pt idx="1">
                  <c:v>0</c:v>
                </c:pt>
                <c:pt idx="2">
                  <c:v>2.7300000000000001E-2</c:v>
                </c:pt>
                <c:pt idx="3">
                  <c:v>3.1949999999999999E-2</c:v>
                </c:pt>
                <c:pt idx="4">
                  <c:v>3.4500000000000003E-2</c:v>
                </c:pt>
                <c:pt idx="5">
                  <c:v>3.6949999999999997E-2</c:v>
                </c:pt>
                <c:pt idx="6">
                  <c:v>3.8350000000000002E-2</c:v>
                </c:pt>
                <c:pt idx="7">
                  <c:v>4.0300000000000002E-2</c:v>
                </c:pt>
                <c:pt idx="8">
                  <c:v>4.3549999999999998E-2</c:v>
                </c:pt>
                <c:pt idx="9">
                  <c:v>6.2399999999999997E-2</c:v>
                </c:pt>
                <c:pt idx="10">
                  <c:v>0.16255</c:v>
                </c:pt>
                <c:pt idx="11">
                  <c:v>0.16994999999999999</c:v>
                </c:pt>
                <c:pt idx="12">
                  <c:v>0.23415</c:v>
                </c:pt>
                <c:pt idx="13">
                  <c:v>0.23480000000000001</c:v>
                </c:pt>
                <c:pt idx="14">
                  <c:v>0.24965000000000001</c:v>
                </c:pt>
                <c:pt idx="15">
                  <c:v>0.2823</c:v>
                </c:pt>
                <c:pt idx="16">
                  <c:v>0.36780000000000002</c:v>
                </c:pt>
                <c:pt idx="17">
                  <c:v>0.37859999999999999</c:v>
                </c:pt>
                <c:pt idx="18">
                  <c:v>0.38140000000000002</c:v>
                </c:pt>
                <c:pt idx="19">
                  <c:v>0.45250000000000001</c:v>
                </c:pt>
                <c:pt idx="20">
                  <c:v>0.70399999999999996</c:v>
                </c:pt>
                <c:pt idx="21">
                  <c:v>0.70730000000000004</c:v>
                </c:pt>
                <c:pt idx="22">
                  <c:v>0.7198</c:v>
                </c:pt>
                <c:pt idx="23">
                  <c:v>0.74339999999999995</c:v>
                </c:pt>
                <c:pt idx="24">
                  <c:v>0.74339999999999995</c:v>
                </c:pt>
                <c:pt idx="25">
                  <c:v>0.74480000000000002</c:v>
                </c:pt>
                <c:pt idx="26">
                  <c:v>0.83214999999999995</c:v>
                </c:pt>
                <c:pt idx="27">
                  <c:v>0.83214999999999995</c:v>
                </c:pt>
                <c:pt idx="28">
                  <c:v>0.83214999999999995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</c:numCache>
            </c:numRef>
          </c:xVal>
          <c:yVal>
            <c:numRef>
              <c:f>Q_fit!$E$21:$E$144</c:f>
              <c:numCache>
                <c:formatCode>General</c:formatCode>
                <c:ptCount val="124"/>
                <c:pt idx="0">
                  <c:v>2.5616799975978211E-3</c:v>
                </c:pt>
                <c:pt idx="1">
                  <c:v>1.2999999962630682E-3</c:v>
                </c:pt>
                <c:pt idx="2">
                  <c:v>-2.8831999952672049E-4</c:v>
                </c:pt>
                <c:pt idx="3">
                  <c:v>-2.8368799976306036E-3</c:v>
                </c:pt>
                <c:pt idx="4">
                  <c:v>5.7519999973010272E-4</c:v>
                </c:pt>
                <c:pt idx="5">
                  <c:v>9.7111999639309943E-4</c:v>
                </c:pt>
                <c:pt idx="6">
                  <c:v>-6.0264000057941303E-4</c:v>
                </c:pt>
                <c:pt idx="7">
                  <c:v>-1.1875199998030439E-3</c:v>
                </c:pt>
                <c:pt idx="8">
                  <c:v>-1.4623200040659867E-3</c:v>
                </c:pt>
                <c:pt idx="9">
                  <c:v>-1.816160001908429E-3</c:v>
                </c:pt>
                <c:pt idx="10">
                  <c:v>-1.0331919998861849E-2</c:v>
                </c:pt>
                <c:pt idx="11">
                  <c:v>-9.7360800064052455E-3</c:v>
                </c:pt>
                <c:pt idx="12">
                  <c:v>-1.3361359997361433E-2</c:v>
                </c:pt>
                <c:pt idx="13">
                  <c:v>-1.5056320000439882E-2</c:v>
                </c:pt>
                <c:pt idx="14">
                  <c:v>-1.305656000477029E-2</c:v>
                </c:pt>
                <c:pt idx="15">
                  <c:v>-1.6280320000078063E-2</c:v>
                </c:pt>
                <c:pt idx="16">
                  <c:v>-1.8763520005450118E-2</c:v>
                </c:pt>
                <c:pt idx="17">
                  <c:v>-1.9618240003183018E-2</c:v>
                </c:pt>
                <c:pt idx="18">
                  <c:v>-1.8965759998536669E-2</c:v>
                </c:pt>
                <c:pt idx="19">
                  <c:v>-1.8876000001910143E-2</c:v>
                </c:pt>
                <c:pt idx="20">
                  <c:v>-1.5433600005053449E-2</c:v>
                </c:pt>
                <c:pt idx="21">
                  <c:v>-1.510032000078354E-2</c:v>
                </c:pt>
                <c:pt idx="22">
                  <c:v>-1.2180320001789369E-2</c:v>
                </c:pt>
                <c:pt idx="23">
                  <c:v>-1.1766559997340664E-2</c:v>
                </c:pt>
                <c:pt idx="24">
                  <c:v>-1.0626559997035656E-2</c:v>
                </c:pt>
                <c:pt idx="25">
                  <c:v>-1.0200320000876673E-2</c:v>
                </c:pt>
                <c:pt idx="26">
                  <c:v>-7.4945599990314804E-3</c:v>
                </c:pt>
                <c:pt idx="27">
                  <c:v>-7.2245600022142753E-3</c:v>
                </c:pt>
                <c:pt idx="28">
                  <c:v>-6.1545600037788972E-3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75-4907-BF19-BF22D25BB5B9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Q_fit!$U$2:$U$22</c:f>
              <c:numCache>
                <c:formatCode>General</c:formatCode>
                <c:ptCount val="21"/>
                <c:pt idx="0">
                  <c:v>-0.05</c:v>
                </c:pt>
                <c:pt idx="1">
                  <c:v>0</c:v>
                </c:pt>
                <c:pt idx="2">
                  <c:v>0.05</c:v>
                </c:pt>
                <c:pt idx="3">
                  <c:v>0.1</c:v>
                </c:pt>
                <c:pt idx="4">
                  <c:v>0.15</c:v>
                </c:pt>
                <c:pt idx="5">
                  <c:v>0.2</c:v>
                </c:pt>
                <c:pt idx="6">
                  <c:v>0.25</c:v>
                </c:pt>
                <c:pt idx="7">
                  <c:v>0.3</c:v>
                </c:pt>
                <c:pt idx="8">
                  <c:v>0.35</c:v>
                </c:pt>
                <c:pt idx="9">
                  <c:v>0.4</c:v>
                </c:pt>
                <c:pt idx="10">
                  <c:v>0.45</c:v>
                </c:pt>
                <c:pt idx="11">
                  <c:v>0.5</c:v>
                </c:pt>
                <c:pt idx="12">
                  <c:v>0.55000000000000004</c:v>
                </c:pt>
                <c:pt idx="13">
                  <c:v>0.6</c:v>
                </c:pt>
                <c:pt idx="14">
                  <c:v>0.65</c:v>
                </c:pt>
                <c:pt idx="15">
                  <c:v>0.7</c:v>
                </c:pt>
                <c:pt idx="16">
                  <c:v>0.75</c:v>
                </c:pt>
                <c:pt idx="17">
                  <c:v>0.8</c:v>
                </c:pt>
                <c:pt idx="18">
                  <c:v>0.85</c:v>
                </c:pt>
                <c:pt idx="19">
                  <c:v>0.9</c:v>
                </c:pt>
              </c:numCache>
            </c:numRef>
          </c:xVal>
          <c:yVal>
            <c:numRef>
              <c:f>Q_fit!$V$2:$V$22</c:f>
              <c:numCache>
                <c:formatCode>General</c:formatCode>
                <c:ptCount val="21"/>
                <c:pt idx="0">
                  <c:v>7.3347682765371475E-3</c:v>
                </c:pt>
                <c:pt idx="1">
                  <c:v>2.4586875821761161E-3</c:v>
                </c:pt>
                <c:pt idx="2">
                  <c:v>-1.9256584060112431E-3</c:v>
                </c:pt>
                <c:pt idx="3">
                  <c:v>-5.8182696880249296E-3</c:v>
                </c:pt>
                <c:pt idx="4">
                  <c:v>-9.2191462638649413E-3</c:v>
                </c:pt>
                <c:pt idx="5">
                  <c:v>-1.2128288133531282E-2</c:v>
                </c:pt>
                <c:pt idx="6">
                  <c:v>-1.454569529702395E-2</c:v>
                </c:pt>
                <c:pt idx="7">
                  <c:v>-1.6471367754342943E-2</c:v>
                </c:pt>
                <c:pt idx="8">
                  <c:v>-1.7905305505488269E-2</c:v>
                </c:pt>
                <c:pt idx="9">
                  <c:v>-1.884750855045992E-2</c:v>
                </c:pt>
                <c:pt idx="10">
                  <c:v>-1.9297976889257894E-2</c:v>
                </c:pt>
                <c:pt idx="11">
                  <c:v>-1.92567105218822E-2</c:v>
                </c:pt>
                <c:pt idx="12">
                  <c:v>-1.8723709448332827E-2</c:v>
                </c:pt>
                <c:pt idx="13">
                  <c:v>-1.7698973668609785E-2</c:v>
                </c:pt>
                <c:pt idx="14">
                  <c:v>-1.6182503182713068E-2</c:v>
                </c:pt>
                <c:pt idx="15">
                  <c:v>-1.4174297990642695E-2</c:v>
                </c:pt>
                <c:pt idx="16">
                  <c:v>-1.1674358092398633E-2</c:v>
                </c:pt>
                <c:pt idx="17">
                  <c:v>-8.6826834879808884E-3</c:v>
                </c:pt>
                <c:pt idx="18">
                  <c:v>-5.1992741773894957E-3</c:v>
                </c:pt>
                <c:pt idx="19">
                  <c:v>-1.2241301606244065E-3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75-4907-BF19-BF22D25BB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527128"/>
        <c:axId val="1"/>
      </c:scatterChart>
      <c:valAx>
        <c:axId val="522527128"/>
        <c:scaling>
          <c:orientation val="minMax"/>
          <c:max val="0.9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252712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789256731181186"/>
          <c:y val="0.91445706454834741"/>
          <c:w val="0.59112569724347053"/>
          <c:h val="0.9734544243916413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0</xdr:row>
      <xdr:rowOff>0</xdr:rowOff>
    </xdr:from>
    <xdr:to>
      <xdr:col>17</xdr:col>
      <xdr:colOff>104774</xdr:colOff>
      <xdr:row>18</xdr:row>
      <xdr:rowOff>57150</xdr:rowOff>
    </xdr:to>
    <xdr:graphicFrame macro="">
      <xdr:nvGraphicFramePr>
        <xdr:cNvPr id="1038" name="Chart 1">
          <a:extLst>
            <a:ext uri="{FF2B5EF4-FFF2-40B4-BE49-F238E27FC236}">
              <a16:creationId xmlns:a16="http://schemas.microsoft.com/office/drawing/2014/main" id="{B21B21D6-7982-D31B-5459-00735B0AD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190500</xdr:colOff>
      <xdr:row>0</xdr:row>
      <xdr:rowOff>0</xdr:rowOff>
    </xdr:from>
    <xdr:to>
      <xdr:col>26</xdr:col>
      <xdr:colOff>133350</xdr:colOff>
      <xdr:row>18</xdr:row>
      <xdr:rowOff>57150</xdr:rowOff>
    </xdr:to>
    <xdr:graphicFrame macro="">
      <xdr:nvGraphicFramePr>
        <xdr:cNvPr id="1039" name="Chart 2">
          <a:extLst>
            <a:ext uri="{FF2B5EF4-FFF2-40B4-BE49-F238E27FC236}">
              <a16:creationId xmlns:a16="http://schemas.microsoft.com/office/drawing/2014/main" id="{90D90BFD-0F75-E956-0934-5F5BF09A5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0</xdr:row>
      <xdr:rowOff>76200</xdr:rowOff>
    </xdr:from>
    <xdr:to>
      <xdr:col>13</xdr:col>
      <xdr:colOff>57150</xdr:colOff>
      <xdr:row>20</xdr:row>
      <xdr:rowOff>57150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18113D16-B53F-8DA7-773C-F9CFCE25E5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133349</xdr:colOff>
      <xdr:row>20</xdr:row>
      <xdr:rowOff>123825</xdr:rowOff>
    </xdr:from>
    <xdr:to>
      <xdr:col>13</xdr:col>
      <xdr:colOff>47624</xdr:colOff>
      <xdr:row>41</xdr:row>
      <xdr:rowOff>19050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A7F6D150-895D-6589-0075-1D7B720CA0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533399</xdr:colOff>
      <xdr:row>18</xdr:row>
      <xdr:rowOff>95251</xdr:rowOff>
    </xdr:from>
    <xdr:to>
      <xdr:col>28</xdr:col>
      <xdr:colOff>257174</xdr:colOff>
      <xdr:row>39</xdr:row>
      <xdr:rowOff>104776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93FBE293-1D29-FDAF-0C41-CAE1454152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571501</xdr:colOff>
      <xdr:row>0</xdr:row>
      <xdr:rowOff>28576</xdr:rowOff>
    </xdr:from>
    <xdr:to>
      <xdr:col>27</xdr:col>
      <xdr:colOff>542925</xdr:colOff>
      <xdr:row>17</xdr:row>
      <xdr:rowOff>1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3F5A8D83-28CB-7BCF-785B-17A0CB8096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0</xdr:row>
      <xdr:rowOff>0</xdr:rowOff>
    </xdr:from>
    <xdr:to>
      <xdr:col>16</xdr:col>
      <xdr:colOff>561975</xdr:colOff>
      <xdr:row>19</xdr:row>
      <xdr:rowOff>57150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1AD2AE09-218A-B0C0-568E-9A721AA8DB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72" TargetMode="External"/><Relationship Id="rId13" Type="http://schemas.openxmlformats.org/officeDocument/2006/relationships/hyperlink" Target="http://www.bav-astro.de/sfs/BAVM_link.php?BAVMnr=72" TargetMode="External"/><Relationship Id="rId18" Type="http://schemas.openxmlformats.org/officeDocument/2006/relationships/hyperlink" Target="http://www.bav-astro.de/sfs/BAVM_link.php?BAVMnr=128" TargetMode="External"/><Relationship Id="rId26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72" TargetMode="External"/><Relationship Id="rId21" Type="http://schemas.openxmlformats.org/officeDocument/2006/relationships/hyperlink" Target="http://www.bav-astro.de/sfs/BAVM_link.php?BAVMnr=152" TargetMode="External"/><Relationship Id="rId7" Type="http://schemas.openxmlformats.org/officeDocument/2006/relationships/hyperlink" Target="http://www.bav-astro.de/sfs/BAVM_link.php?BAVMnr=72" TargetMode="External"/><Relationship Id="rId12" Type="http://schemas.openxmlformats.org/officeDocument/2006/relationships/hyperlink" Target="http://www.bav-astro.de/sfs/BAVM_link.php?BAVMnr=72" TargetMode="External"/><Relationship Id="rId17" Type="http://schemas.openxmlformats.org/officeDocument/2006/relationships/hyperlink" Target="http://www.konkoly.hu/cgi-bin/IBVS?5027" TargetMode="External"/><Relationship Id="rId25" Type="http://schemas.openxmlformats.org/officeDocument/2006/relationships/hyperlink" Target="http://www.konkoly.hu/cgi-bin/IBVS?5945" TargetMode="External"/><Relationship Id="rId2" Type="http://schemas.openxmlformats.org/officeDocument/2006/relationships/hyperlink" Target="http://www.bav-astro.de/sfs/BAVM_link.php?BAVMnr=56" TargetMode="External"/><Relationship Id="rId16" Type="http://schemas.openxmlformats.org/officeDocument/2006/relationships/hyperlink" Target="http://www.bav-astro.de/sfs/BAVM_link.php?BAVMnr=111" TargetMode="External"/><Relationship Id="rId20" Type="http://schemas.openxmlformats.org/officeDocument/2006/relationships/hyperlink" Target="http://www.bav-astro.de/sfs/BAVM_link.php?BAVMnr=133" TargetMode="External"/><Relationship Id="rId29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72" TargetMode="External"/><Relationship Id="rId11" Type="http://schemas.openxmlformats.org/officeDocument/2006/relationships/hyperlink" Target="http://www.bav-astro.de/sfs/BAVM_link.php?BAVMnr=72" TargetMode="External"/><Relationship Id="rId24" Type="http://schemas.openxmlformats.org/officeDocument/2006/relationships/hyperlink" Target="http://var.astro.cz/oejv/issues/oejv0137.pdf" TargetMode="External"/><Relationship Id="rId32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72" TargetMode="External"/><Relationship Id="rId15" Type="http://schemas.openxmlformats.org/officeDocument/2006/relationships/hyperlink" Target="http://www.bav-astro.de/sfs/BAVM_link.php?BAVMnr=91" TargetMode="External"/><Relationship Id="rId23" Type="http://schemas.openxmlformats.org/officeDocument/2006/relationships/hyperlink" Target="http://www.bav-astro.de/sfs/BAVM_link.php?BAVMnr=173" TargetMode="External"/><Relationship Id="rId28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bav-astro.de/sfs/BAVM_link.php?BAVMnr=72" TargetMode="External"/><Relationship Id="rId19" Type="http://schemas.openxmlformats.org/officeDocument/2006/relationships/hyperlink" Target="http://www.konkoly.hu/cgi-bin/IBVS?5027" TargetMode="External"/><Relationship Id="rId31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72" TargetMode="External"/><Relationship Id="rId9" Type="http://schemas.openxmlformats.org/officeDocument/2006/relationships/hyperlink" Target="http://www.bav-astro.de/sfs/BAVM_link.php?BAVMnr=72" TargetMode="External"/><Relationship Id="rId14" Type="http://schemas.openxmlformats.org/officeDocument/2006/relationships/hyperlink" Target="http://www.bav-astro.de/sfs/BAVM_link.php?BAVMnr=72" TargetMode="External"/><Relationship Id="rId22" Type="http://schemas.openxmlformats.org/officeDocument/2006/relationships/hyperlink" Target="http://www.bav-astro.de/sfs/BAVM_link.php?BAVMnr=158" TargetMode="External"/><Relationship Id="rId27" Type="http://schemas.openxmlformats.org/officeDocument/2006/relationships/hyperlink" Target="http://www.bav-astro.de/sfs/BAVM_link.php?BAVMnr=220" TargetMode="External"/><Relationship Id="rId30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44"/>
  <sheetViews>
    <sheetView tabSelected="1" workbookViewId="0">
      <pane xSplit="13" ySplit="22" topLeftCell="N82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style="2" customWidth="1"/>
    <col min="3" max="3" width="11.85546875" customWidth="1"/>
    <col min="4" max="4" width="15.42578125" customWidth="1"/>
    <col min="5" max="5" width="10.5703125" customWidth="1"/>
    <col min="6" max="6" width="17" customWidth="1"/>
    <col min="7" max="7" width="8.140625" customWidth="1"/>
    <col min="8" max="9" width="8.5703125" customWidth="1"/>
    <col min="10" max="10" width="10.7109375" customWidth="1"/>
    <col min="11" max="14" width="8.5703125" customWidth="1"/>
    <col min="15" max="15" width="8" customWidth="1"/>
    <col min="16" max="16" width="7.7109375" customWidth="1"/>
    <col min="17" max="17" width="9.85546875" customWidth="1"/>
    <col min="18" max="18" width="10.28515625" customWidth="1"/>
    <col min="19" max="20" width="9.85546875" customWidth="1"/>
    <col min="21" max="21" width="12.42578125" bestFit="1" customWidth="1"/>
  </cols>
  <sheetData>
    <row r="1" spans="1:42" ht="21" thickBot="1">
      <c r="A1" s="1" t="s">
        <v>398</v>
      </c>
      <c r="V1" s="3" t="s">
        <v>9</v>
      </c>
      <c r="W1" s="3" t="s">
        <v>46</v>
      </c>
      <c r="AO1">
        <v>0</v>
      </c>
      <c r="AP1">
        <v>1.2999999962630682E-3</v>
      </c>
    </row>
    <row r="2" spans="1:42" s="82" customFormat="1" ht="12.95" customHeight="1">
      <c r="A2" s="82" t="s">
        <v>23</v>
      </c>
      <c r="B2" s="83" t="s">
        <v>36</v>
      </c>
      <c r="V2" s="82">
        <v>0</v>
      </c>
      <c r="W2" s="82">
        <f>+D$11+D$12*V2+D$13*V2^2</f>
        <v>2.4815312135962578E-3</v>
      </c>
      <c r="AO2" s="82">
        <v>273</v>
      </c>
      <c r="AP2" s="82">
        <v>-2.8831999952672049E-4</v>
      </c>
    </row>
    <row r="3" spans="1:42" s="82" customFormat="1" ht="12.95" customHeight="1" thickBot="1">
      <c r="B3" s="84"/>
      <c r="C3" s="85" t="s">
        <v>35</v>
      </c>
      <c r="V3" s="82">
        <v>500</v>
      </c>
      <c r="W3" s="82">
        <f t="shared" ref="W3:W20" si="0">+D$11+D$12*V3+D$13*V3^2</f>
        <v>-1.9180963873773238E-3</v>
      </c>
      <c r="AO3" s="82">
        <v>319.5</v>
      </c>
      <c r="AP3" s="82">
        <v>-2.8368799976306036E-3</v>
      </c>
    </row>
    <row r="4" spans="1:42" s="82" customFormat="1" ht="12.95" customHeight="1" thickTop="1" thickBot="1">
      <c r="A4" s="86" t="s">
        <v>0</v>
      </c>
      <c r="B4" s="84"/>
      <c r="C4" s="87">
        <v>38525.5</v>
      </c>
      <c r="D4" s="88">
        <v>1.5113000000000001</v>
      </c>
      <c r="F4" s="89" t="str">
        <f>"F"&amp;C14</f>
        <v>F</v>
      </c>
      <c r="G4" s="90" t="str">
        <f>"G"&amp;C14</f>
        <v>G</v>
      </c>
      <c r="V4" s="82">
        <v>1000</v>
      </c>
      <c r="W4" s="82">
        <f t="shared" si="0"/>
        <v>-5.8234212037721897E-3</v>
      </c>
      <c r="AO4" s="82">
        <v>345</v>
      </c>
      <c r="AP4" s="82">
        <v>5.7519999973010272E-4</v>
      </c>
    </row>
    <row r="5" spans="1:42" s="82" customFormat="1" ht="12.95" customHeight="1" thickTop="1">
      <c r="A5" s="91" t="s">
        <v>141</v>
      </c>
      <c r="C5" s="85">
        <v>-9.5</v>
      </c>
      <c r="D5" s="82" t="s">
        <v>142</v>
      </c>
      <c r="V5" s="82">
        <v>1500</v>
      </c>
      <c r="W5" s="82">
        <f t="shared" si="0"/>
        <v>-9.2344432355883389E-3</v>
      </c>
      <c r="AO5" s="82">
        <v>369.5</v>
      </c>
      <c r="AP5" s="82">
        <v>9.7111999639309943E-4</v>
      </c>
    </row>
    <row r="6" spans="1:42" s="82" customFormat="1" ht="12.95" customHeight="1">
      <c r="A6" s="86" t="s">
        <v>1</v>
      </c>
      <c r="B6" s="84"/>
      <c r="V6" s="82">
        <v>2000</v>
      </c>
      <c r="W6" s="82">
        <f t="shared" si="0"/>
        <v>-1.2151162482825772E-2</v>
      </c>
      <c r="AO6" s="82">
        <v>383.5</v>
      </c>
      <c r="AP6" s="82">
        <v>-6.0264000057941303E-4</v>
      </c>
    </row>
    <row r="7" spans="1:42" s="82" customFormat="1" ht="12.95" customHeight="1">
      <c r="A7" s="82" t="s">
        <v>2</v>
      </c>
      <c r="B7" s="84"/>
      <c r="C7" s="82">
        <v>52500.758399999999</v>
      </c>
      <c r="D7" s="92" t="s">
        <v>403</v>
      </c>
      <c r="E7" s="93" t="s">
        <v>120</v>
      </c>
      <c r="V7" s="82">
        <v>2500</v>
      </c>
      <c r="W7" s="82">
        <f t="shared" si="0"/>
        <v>-1.4573578945484493E-2</v>
      </c>
      <c r="AO7" s="82">
        <v>403</v>
      </c>
      <c r="AP7" s="82">
        <v>-1.1875199998030439E-3</v>
      </c>
    </row>
    <row r="8" spans="1:42" s="82" customFormat="1" ht="12.95" customHeight="1">
      <c r="A8" s="82" t="s">
        <v>3</v>
      </c>
      <c r="B8" s="84"/>
      <c r="C8" s="82">
        <v>0.86077939999999997</v>
      </c>
      <c r="D8" s="94" t="s">
        <v>403</v>
      </c>
      <c r="E8" s="93" t="s">
        <v>121</v>
      </c>
      <c r="V8" s="82">
        <v>3000</v>
      </c>
      <c r="W8" s="82">
        <f t="shared" si="0"/>
        <v>-1.6501692623564494E-2</v>
      </c>
      <c r="AO8" s="82">
        <v>435.5</v>
      </c>
      <c r="AP8" s="82">
        <v>-1.4623200040659867E-3</v>
      </c>
    </row>
    <row r="9" spans="1:42" s="82" customFormat="1" ht="12.95" customHeight="1">
      <c r="A9" s="91" t="s">
        <v>143</v>
      </c>
      <c r="B9" s="85">
        <v>85</v>
      </c>
      <c r="C9" s="91" t="str">
        <f>"F"&amp;B9</f>
        <v>F85</v>
      </c>
      <c r="D9" s="91" t="str">
        <f>"G"&amp;B9</f>
        <v>G85</v>
      </c>
      <c r="V9" s="82">
        <v>3500</v>
      </c>
      <c r="W9" s="82">
        <f t="shared" si="0"/>
        <v>-1.7935503517065778E-2</v>
      </c>
      <c r="AO9" s="82">
        <v>624</v>
      </c>
      <c r="AP9" s="82">
        <v>-1.816160001908429E-3</v>
      </c>
    </row>
    <row r="10" spans="1:42" s="82" customFormat="1" ht="12.95" customHeight="1" thickBot="1">
      <c r="C10" s="95" t="s">
        <v>19</v>
      </c>
      <c r="D10" s="95" t="s">
        <v>20</v>
      </c>
      <c r="V10" s="82">
        <v>4000</v>
      </c>
      <c r="W10" s="82">
        <f t="shared" si="0"/>
        <v>-1.8875011625988345E-2</v>
      </c>
      <c r="AO10" s="82">
        <v>1625.5</v>
      </c>
      <c r="AP10" s="82">
        <v>-1.0331919998861849E-2</v>
      </c>
    </row>
    <row r="11" spans="1:42" s="82" customFormat="1" ht="12.95" customHeight="1">
      <c r="A11" s="82" t="s">
        <v>15</v>
      </c>
      <c r="C11" s="96">
        <f ca="1">INTERCEPT(INDIRECT(D9):G1004,INDIRECT(C9):$F1004)</f>
        <v>-1.8057829787014944E-2</v>
      </c>
      <c r="D11" s="84">
        <f>+E11*F11</f>
        <v>2.4815312135962578E-3</v>
      </c>
      <c r="E11" s="97">
        <v>2.4815312135962578E-3</v>
      </c>
      <c r="F11" s="82">
        <v>1</v>
      </c>
      <c r="V11" s="82">
        <v>4500</v>
      </c>
      <c r="W11" s="82">
        <f t="shared" si="0"/>
        <v>-1.9320216950332203E-2</v>
      </c>
      <c r="AO11" s="82">
        <v>1699.5</v>
      </c>
      <c r="AP11" s="82">
        <v>-9.7360800064052455E-3</v>
      </c>
    </row>
    <row r="12" spans="1:42" s="82" customFormat="1" ht="12.95" customHeight="1">
      <c r="A12" s="82" t="s">
        <v>16</v>
      </c>
      <c r="C12" s="96">
        <f ca="1">SLOPE(INDIRECT(D9):G1004,INDIRECT(C9):$F1004)</f>
        <v>1.1450380036199739E-5</v>
      </c>
      <c r="D12" s="84">
        <f>+E12*F12</f>
        <v>-9.2935579865258797E-6</v>
      </c>
      <c r="E12" s="98">
        <v>-9.2935579865258799E-2</v>
      </c>
      <c r="F12" s="99">
        <v>1E-4</v>
      </c>
      <c r="V12" s="82">
        <v>5000</v>
      </c>
      <c r="W12" s="82">
        <f t="shared" si="0"/>
        <v>-1.9271119490097344E-2</v>
      </c>
      <c r="AO12" s="82">
        <v>2341.5</v>
      </c>
      <c r="AP12" s="82">
        <v>-1.3361359997361433E-2</v>
      </c>
    </row>
    <row r="13" spans="1:42" s="82" customFormat="1" ht="12.95" customHeight="1" thickBot="1">
      <c r="A13" s="82" t="s">
        <v>18</v>
      </c>
      <c r="C13" s="84" t="s">
        <v>13</v>
      </c>
      <c r="D13" s="100">
        <f>+E13*F13</f>
        <v>9.8860556915743184E-10</v>
      </c>
      <c r="E13" s="101">
        <v>9.8860556915743192E-2</v>
      </c>
      <c r="F13" s="99">
        <v>1E-8</v>
      </c>
      <c r="V13" s="82">
        <v>5500</v>
      </c>
      <c r="W13" s="82">
        <f t="shared" si="0"/>
        <v>-1.8727719245283766E-2</v>
      </c>
      <c r="AO13" s="82">
        <v>2348</v>
      </c>
      <c r="AP13" s="82">
        <v>-1.5056320000439882E-2</v>
      </c>
    </row>
    <row r="14" spans="1:42" s="82" customFormat="1" ht="12.95" customHeight="1">
      <c r="A14" s="102"/>
      <c r="C14" s="103"/>
      <c r="E14" s="82" t="e">
        <f>SUM(U21:U189)</f>
        <v>#N/A</v>
      </c>
      <c r="V14" s="82">
        <v>6000</v>
      </c>
      <c r="W14" s="82">
        <f t="shared" si="0"/>
        <v>-1.7690016215891467E-2</v>
      </c>
      <c r="AO14" s="82">
        <v>2496.5</v>
      </c>
      <c r="AP14" s="82">
        <v>-1.305656000477029E-2</v>
      </c>
    </row>
    <row r="15" spans="1:42" s="82" customFormat="1" ht="12.95" customHeight="1">
      <c r="A15" s="104" t="s">
        <v>17</v>
      </c>
      <c r="C15" s="105">
        <f ca="1">(C7+C11)+(C8+C12)*INT(MAX(F21:F3514))</f>
        <v>57956.432751878878</v>
      </c>
      <c r="D15" s="90">
        <f>+C7+INT(MAX(F21:F1586))*C8+D11+D12*INT(MAX(F21:F4021))+D13*INT(MAX(F21:F4048)^2)</f>
        <v>57956.361528687623</v>
      </c>
      <c r="E15" s="96" t="s">
        <v>144</v>
      </c>
      <c r="F15" s="85">
        <v>1</v>
      </c>
      <c r="V15" s="82">
        <v>6500</v>
      </c>
      <c r="W15" s="82">
        <f t="shared" si="0"/>
        <v>-1.6158010401920463E-2</v>
      </c>
      <c r="AO15" s="82">
        <v>2823</v>
      </c>
      <c r="AP15" s="82">
        <v>-1.6280320000078063E-2</v>
      </c>
    </row>
    <row r="16" spans="1:42" s="82" customFormat="1" ht="12.95" customHeight="1">
      <c r="A16" s="86" t="s">
        <v>4</v>
      </c>
      <c r="C16" s="106">
        <f ca="1">+C8+C12</f>
        <v>0.86079085038003622</v>
      </c>
      <c r="D16" s="107">
        <f>+C8+D12+2*D13*MAX(F21:F118)</f>
        <v>0.86078263800620813</v>
      </c>
      <c r="E16" s="96" t="s">
        <v>145</v>
      </c>
      <c r="F16" s="108">
        <f ca="1">NOW()+15018.5+$C$5/24</f>
        <v>60359.759612037036</v>
      </c>
      <c r="V16" s="82">
        <v>7000</v>
      </c>
      <c r="W16" s="82">
        <f t="shared" si="0"/>
        <v>-1.4131701803370728E-2</v>
      </c>
      <c r="AO16" s="82">
        <v>3678</v>
      </c>
      <c r="AP16" s="82">
        <v>-1.8763520005450118E-2</v>
      </c>
    </row>
    <row r="17" spans="1:42" s="82" customFormat="1" ht="12.95" customHeight="1" thickBot="1">
      <c r="A17" s="96" t="s">
        <v>39</v>
      </c>
      <c r="C17" s="82">
        <f>COUNT(C21:C2172)</f>
        <v>80</v>
      </c>
      <c r="D17" s="96"/>
      <c r="E17" s="96" t="s">
        <v>146</v>
      </c>
      <c r="F17" s="108">
        <f ca="1">ROUND(2*(F16-$C$7)/$C$8,0)/2+F15</f>
        <v>9131</v>
      </c>
      <c r="V17" s="82">
        <v>7500</v>
      </c>
      <c r="W17" s="82">
        <f t="shared" si="0"/>
        <v>-1.1611090420242297E-2</v>
      </c>
      <c r="AO17" s="82">
        <v>3786</v>
      </c>
      <c r="AP17" s="82">
        <v>-1.9618240003183018E-2</v>
      </c>
    </row>
    <row r="18" spans="1:42" s="82" customFormat="1" ht="12.95" customHeight="1" thickTop="1" thickBot="1">
      <c r="A18" s="86" t="s">
        <v>149</v>
      </c>
      <c r="C18" s="109">
        <f ca="1">+C15</f>
        <v>57956.432751878878</v>
      </c>
      <c r="D18" s="110">
        <f ca="1">+C16</f>
        <v>0.86079085038003622</v>
      </c>
      <c r="E18" s="96" t="s">
        <v>147</v>
      </c>
      <c r="F18" s="90">
        <f ca="1">ROUND(2*(F16-$C$15)/$C$16,0)/2+F15</f>
        <v>2793</v>
      </c>
      <c r="V18" s="82">
        <v>8000</v>
      </c>
      <c r="W18" s="82">
        <f t="shared" si="0"/>
        <v>-8.5961762525351287E-3</v>
      </c>
      <c r="AO18" s="82">
        <v>3814</v>
      </c>
      <c r="AP18" s="82">
        <v>-1.8965759998536669E-2</v>
      </c>
    </row>
    <row r="19" spans="1:42" s="82" customFormat="1" ht="12.95" customHeight="1" thickTop="1" thickBot="1">
      <c r="A19" s="86" t="s">
        <v>150</v>
      </c>
      <c r="C19" s="111">
        <f>+D15</f>
        <v>57956.361528687623</v>
      </c>
      <c r="D19" s="112">
        <f>+D16</f>
        <v>0.86078263800620813</v>
      </c>
      <c r="E19" s="96" t="s">
        <v>148</v>
      </c>
      <c r="F19" s="113">
        <f ca="1">+$C$15+$C$16*F18-15018.5-$C$5/24</f>
        <v>45342.517430323656</v>
      </c>
      <c r="V19" s="82">
        <v>8500</v>
      </c>
      <c r="W19" s="82">
        <f t="shared" si="0"/>
        <v>-5.0869593002492719E-3</v>
      </c>
      <c r="AO19" s="82">
        <v>4525</v>
      </c>
      <c r="AP19" s="82">
        <v>-1.8876000001910143E-2</v>
      </c>
    </row>
    <row r="20" spans="1:42" s="82" customFormat="1" ht="12.95" customHeight="1" thickBot="1">
      <c r="A20" s="95" t="s">
        <v>5</v>
      </c>
      <c r="B20" s="95" t="s">
        <v>6</v>
      </c>
      <c r="C20" s="95" t="s">
        <v>7</v>
      </c>
      <c r="D20" s="95" t="s">
        <v>12</v>
      </c>
      <c r="E20" s="95" t="s">
        <v>8</v>
      </c>
      <c r="F20" s="95" t="s">
        <v>9</v>
      </c>
      <c r="G20" s="95" t="s">
        <v>10</v>
      </c>
      <c r="H20" s="114" t="s">
        <v>155</v>
      </c>
      <c r="I20" s="114" t="s">
        <v>156</v>
      </c>
      <c r="J20" s="114" t="s">
        <v>152</v>
      </c>
      <c r="K20" s="114" t="s">
        <v>157</v>
      </c>
      <c r="L20" s="114" t="s">
        <v>158</v>
      </c>
      <c r="M20" s="114" t="s">
        <v>159</v>
      </c>
      <c r="N20" s="114" t="s">
        <v>160</v>
      </c>
      <c r="O20" s="114" t="s">
        <v>22</v>
      </c>
      <c r="P20" s="115" t="s">
        <v>21</v>
      </c>
      <c r="Q20" s="95" t="s">
        <v>14</v>
      </c>
      <c r="R20" s="116" t="s">
        <v>45</v>
      </c>
      <c r="S20" s="115" t="s">
        <v>122</v>
      </c>
      <c r="T20" s="115" t="s">
        <v>124</v>
      </c>
      <c r="U20" s="115" t="s">
        <v>123</v>
      </c>
      <c r="V20" s="82">
        <v>9000</v>
      </c>
      <c r="W20" s="82">
        <f t="shared" si="0"/>
        <v>-1.0834395633846777E-3</v>
      </c>
    </row>
    <row r="21" spans="1:42" s="82" customFormat="1" ht="12.95" customHeight="1">
      <c r="A21" s="82" t="s">
        <v>34</v>
      </c>
      <c r="B21" s="117"/>
      <c r="C21" s="118">
        <v>29321.61</v>
      </c>
      <c r="D21" s="118"/>
      <c r="E21" s="82">
        <f>+(C21-C$7)/C$8</f>
        <v>-26928.093771760799</v>
      </c>
      <c r="F21" s="82">
        <f>ROUND(2*E21,0)/2</f>
        <v>-26928</v>
      </c>
      <c r="G21" s="82">
        <f>+C21-(C$7+F21*C$8)</f>
        <v>-8.0716799999208888E-2</v>
      </c>
      <c r="H21" s="118">
        <f>G21</f>
        <v>-8.0716799999208888E-2</v>
      </c>
      <c r="I21" s="117"/>
      <c r="J21" s="118"/>
      <c r="K21" s="84"/>
      <c r="L21" s="117"/>
      <c r="Q21" s="119">
        <f>+C21-15018.5</f>
        <v>14303.11</v>
      </c>
      <c r="R21" s="120"/>
      <c r="S21" s="119"/>
      <c r="T21" s="119"/>
    </row>
    <row r="22" spans="1:42" s="82" customFormat="1" ht="12.95" customHeight="1">
      <c r="A22" s="82" t="s">
        <v>34</v>
      </c>
      <c r="B22" s="117"/>
      <c r="C22" s="118">
        <v>29365.52</v>
      </c>
      <c r="D22" s="118"/>
      <c r="E22" s="82">
        <f>+(C22-C$7)/C$8</f>
        <v>-26877.081863250907</v>
      </c>
      <c r="F22" s="82">
        <f>ROUND(2*E22,0)/2</f>
        <v>-26877</v>
      </c>
      <c r="G22" s="82">
        <f>+C22-(C$7+F22*C$8)</f>
        <v>-7.0466199998918455E-2</v>
      </c>
      <c r="H22" s="118">
        <f>G22</f>
        <v>-7.0466199998918455E-2</v>
      </c>
      <c r="I22" s="117"/>
      <c r="J22" s="118"/>
      <c r="K22" s="84"/>
      <c r="L22" s="117"/>
      <c r="Q22" s="119">
        <f>+C22-15018.5</f>
        <v>14347.02</v>
      </c>
      <c r="R22" s="120"/>
      <c r="S22" s="119"/>
      <c r="T22" s="119"/>
    </row>
    <row r="23" spans="1:42" s="82" customFormat="1" ht="12.95" customHeight="1">
      <c r="A23" s="82" t="s">
        <v>34</v>
      </c>
      <c r="B23" s="117"/>
      <c r="C23" s="118">
        <v>29403.41</v>
      </c>
      <c r="D23" s="118"/>
      <c r="E23" s="82">
        <f>+(C23-C$7)/C$8</f>
        <v>-26833.063616531716</v>
      </c>
      <c r="F23" s="82">
        <f>ROUND(2*E23,0)/2</f>
        <v>-26833</v>
      </c>
      <c r="G23" s="82">
        <f>+C23-(C$7+F23*C$8)</f>
        <v>-5.4759800001193071E-2</v>
      </c>
      <c r="H23" s="118">
        <f>G23</f>
        <v>-5.4759800001193071E-2</v>
      </c>
      <c r="I23" s="117"/>
      <c r="J23" s="118"/>
      <c r="K23" s="84"/>
      <c r="L23" s="117"/>
      <c r="Q23" s="119">
        <f>+C23-15018.5</f>
        <v>14384.91</v>
      </c>
      <c r="R23" s="120"/>
      <c r="S23" s="119"/>
      <c r="T23" s="119"/>
    </row>
    <row r="24" spans="1:42" s="82" customFormat="1" ht="12.95" customHeight="1">
      <c r="A24" s="82" t="s">
        <v>34</v>
      </c>
      <c r="B24" s="117"/>
      <c r="C24" s="118">
        <v>29495.46</v>
      </c>
      <c r="D24" s="118"/>
      <c r="E24" s="82">
        <f>+(C24-C$7)/C$8</f>
        <v>-26726.12564845302</v>
      </c>
      <c r="F24" s="82">
        <f>ROUND(2*E24,0)/2</f>
        <v>-26726</v>
      </c>
      <c r="G24" s="82">
        <f>+C24-(C$7+F24*C$8)</f>
        <v>-0.1081555999990087</v>
      </c>
      <c r="H24" s="118">
        <f>G24</f>
        <v>-0.1081555999990087</v>
      </c>
      <c r="I24" s="117"/>
      <c r="J24" s="118"/>
      <c r="K24" s="84"/>
      <c r="L24" s="117"/>
      <c r="Q24" s="119">
        <f>+C24-15018.5</f>
        <v>14476.96</v>
      </c>
      <c r="R24" s="120"/>
      <c r="S24" s="119"/>
      <c r="T24" s="119"/>
    </row>
    <row r="25" spans="1:42" s="82" customFormat="1" ht="12.95" customHeight="1">
      <c r="A25" s="82" t="s">
        <v>34</v>
      </c>
      <c r="B25" s="117"/>
      <c r="C25" s="118">
        <v>29515.29</v>
      </c>
      <c r="D25" s="118"/>
      <c r="E25" s="82">
        <f>+(C25-C$7)/C$8</f>
        <v>-26703.088387105916</v>
      </c>
      <c r="F25" s="82">
        <f>ROUND(2*E25,0)/2</f>
        <v>-26703</v>
      </c>
      <c r="G25" s="82">
        <f>+C25-(C$7+F25*C$8)</f>
        <v>-7.6081799998064525E-2</v>
      </c>
      <c r="H25" s="118">
        <f>G25</f>
        <v>-7.6081799998064525E-2</v>
      </c>
      <c r="I25" s="117"/>
      <c r="J25" s="118"/>
      <c r="K25" s="84"/>
      <c r="L25" s="117"/>
      <c r="Q25" s="119">
        <f>+C25-15018.5</f>
        <v>14496.79</v>
      </c>
      <c r="R25" s="120"/>
      <c r="S25" s="119"/>
      <c r="T25" s="119"/>
    </row>
    <row r="26" spans="1:42" s="82" customFormat="1" ht="12.95" customHeight="1">
      <c r="A26" s="82" t="s">
        <v>34</v>
      </c>
      <c r="B26" s="117"/>
      <c r="C26" s="118">
        <v>29527.360000000001</v>
      </c>
      <c r="D26" s="118"/>
      <c r="E26" s="82">
        <f>+(C26-C$7)/C$8</f>
        <v>-26689.066211389352</v>
      </c>
      <c r="F26" s="82">
        <f>ROUND(2*E26,0)/2</f>
        <v>-26689</v>
      </c>
      <c r="G26" s="82">
        <f>+C26-(C$7+F26*C$8)</f>
        <v>-5.699339999773656E-2</v>
      </c>
      <c r="H26" s="118">
        <f>G26</f>
        <v>-5.699339999773656E-2</v>
      </c>
      <c r="I26" s="117"/>
      <c r="J26" s="118"/>
      <c r="K26" s="84"/>
      <c r="L26" s="117"/>
      <c r="Q26" s="119">
        <f>+C26-15018.5</f>
        <v>14508.86</v>
      </c>
      <c r="R26" s="120"/>
      <c r="S26" s="119"/>
      <c r="T26" s="119"/>
    </row>
    <row r="27" spans="1:42" s="82" customFormat="1" ht="12.95" customHeight="1">
      <c r="A27" s="82" t="s">
        <v>11</v>
      </c>
      <c r="B27" s="84"/>
      <c r="C27" s="118">
        <v>38525.5</v>
      </c>
      <c r="D27" s="118" t="s">
        <v>13</v>
      </c>
      <c r="E27" s="82">
        <f>+(C27-C$7)/C$8</f>
        <v>-16235.586492892371</v>
      </c>
      <c r="F27" s="82">
        <f>ROUND(2*E27,0)/2</f>
        <v>-16235.5</v>
      </c>
      <c r="G27" s="82">
        <f>+C27-(C$7+F27*C$8)</f>
        <v>-7.4451299995416775E-2</v>
      </c>
      <c r="H27" s="82">
        <f>G27</f>
        <v>-7.4451299995416775E-2</v>
      </c>
      <c r="Q27" s="119">
        <f>+C27-15018.5</f>
        <v>23507</v>
      </c>
      <c r="R27" s="120"/>
      <c r="S27" s="119"/>
      <c r="T27" s="119"/>
    </row>
    <row r="28" spans="1:42" s="82" customFormat="1" ht="12.95" customHeight="1">
      <c r="A28" s="82" t="s">
        <v>34</v>
      </c>
      <c r="B28" s="117"/>
      <c r="C28" s="118">
        <v>38525.54</v>
      </c>
      <c r="D28" s="118"/>
      <c r="E28" s="82">
        <f>+(C28-C$7)/C$8</f>
        <v>-16235.54002337881</v>
      </c>
      <c r="F28" s="82">
        <f>ROUND(2*E28,0)/2</f>
        <v>-16235.5</v>
      </c>
      <c r="G28" s="82">
        <f>+C28-(C$7+F28*C$8)</f>
        <v>-3.445129999454366E-2</v>
      </c>
      <c r="H28" s="118">
        <f>G28</f>
        <v>-3.445129999454366E-2</v>
      </c>
      <c r="I28" s="117"/>
      <c r="J28" s="118"/>
      <c r="K28" s="84"/>
      <c r="L28" s="117"/>
      <c r="Q28" s="119">
        <f>+C28-15018.5</f>
        <v>23507.040000000001</v>
      </c>
      <c r="R28" s="120"/>
      <c r="S28" s="119"/>
      <c r="T28" s="119"/>
    </row>
    <row r="29" spans="1:42" s="82" customFormat="1" ht="12.95" customHeight="1">
      <c r="A29" s="82" t="s">
        <v>34</v>
      </c>
      <c r="B29" s="117"/>
      <c r="C29" s="118">
        <v>38528.519999999997</v>
      </c>
      <c r="D29" s="118"/>
      <c r="E29" s="82">
        <f>+(C29-C$7)/C$8</f>
        <v>-16232.078044618636</v>
      </c>
      <c r="F29" s="82">
        <f>ROUND(2*E29,0)/2</f>
        <v>-16232</v>
      </c>
      <c r="G29" s="82">
        <f>+C29-(C$7+F29*C$8)</f>
        <v>-6.7179199999372941E-2</v>
      </c>
      <c r="H29" s="118">
        <f>G29</f>
        <v>-6.7179199999372941E-2</v>
      </c>
      <c r="I29" s="117"/>
      <c r="J29" s="118"/>
      <c r="K29" s="84"/>
      <c r="L29" s="117"/>
      <c r="Q29" s="119">
        <f>+C29-15018.5</f>
        <v>23510.019999999997</v>
      </c>
      <c r="R29" s="120"/>
      <c r="S29" s="119"/>
      <c r="T29" s="119"/>
    </row>
    <row r="30" spans="1:42" s="82" customFormat="1" ht="12.95" customHeight="1">
      <c r="A30" s="82" t="s">
        <v>34</v>
      </c>
      <c r="B30" s="117"/>
      <c r="C30" s="118">
        <v>38550.47</v>
      </c>
      <c r="D30" s="118"/>
      <c r="E30" s="82">
        <f>+(C30-C$7)/C$8</f>
        <v>-16206.57789905288</v>
      </c>
      <c r="F30" s="82">
        <f>ROUND(2*E30,0)/2</f>
        <v>-16206.5</v>
      </c>
      <c r="G30" s="82">
        <f>+C30-(C$7+F30*C$8)</f>
        <v>-6.7053899998427369E-2</v>
      </c>
      <c r="H30" s="118">
        <f>G30</f>
        <v>-6.7053899998427369E-2</v>
      </c>
      <c r="I30" s="117"/>
      <c r="J30" s="118"/>
      <c r="K30" s="84"/>
      <c r="L30" s="117"/>
      <c r="Q30" s="119">
        <f>+C30-15018.5</f>
        <v>23531.97</v>
      </c>
      <c r="R30" s="120"/>
      <c r="S30" s="119"/>
      <c r="T30" s="119"/>
    </row>
    <row r="31" spans="1:42" s="82" customFormat="1" ht="12.95" customHeight="1">
      <c r="A31" s="82" t="s">
        <v>34</v>
      </c>
      <c r="B31" s="117"/>
      <c r="C31" s="118">
        <v>38553.47</v>
      </c>
      <c r="D31" s="118"/>
      <c r="E31" s="82">
        <f>+(C31-C$7)/C$8</f>
        <v>-16203.092685535919</v>
      </c>
      <c r="F31" s="82">
        <f>ROUND(2*E31,0)/2</f>
        <v>-16203</v>
      </c>
      <c r="G31" s="82">
        <f>+C31-(C$7+F31*C$8)</f>
        <v>-7.9781799999182113E-2</v>
      </c>
      <c r="H31" s="118">
        <f>G31</f>
        <v>-7.9781799999182113E-2</v>
      </c>
      <c r="I31" s="117"/>
      <c r="J31" s="118"/>
      <c r="K31" s="84"/>
      <c r="L31" s="117"/>
      <c r="Q31" s="119">
        <f>+C31-15018.5</f>
        <v>23534.97</v>
      </c>
      <c r="R31" s="120"/>
      <c r="S31" s="119"/>
      <c r="T31" s="119"/>
    </row>
    <row r="32" spans="1:42" s="82" customFormat="1" ht="12.95" customHeight="1">
      <c r="A32" s="82" t="s">
        <v>34</v>
      </c>
      <c r="B32" s="117"/>
      <c r="C32" s="118">
        <v>38556.51</v>
      </c>
      <c r="D32" s="118"/>
      <c r="E32" s="82">
        <f>+(C32-C$7)/C$8</f>
        <v>-16199.561002505401</v>
      </c>
      <c r="F32" s="82">
        <f>ROUND(2*E32,0)/2</f>
        <v>-16199.5</v>
      </c>
      <c r="G32" s="82">
        <f>+C32-(C$7+F32*C$8)</f>
        <v>-5.2509699999063741E-2</v>
      </c>
      <c r="H32" s="118">
        <f>G32</f>
        <v>-5.2509699999063741E-2</v>
      </c>
      <c r="I32" s="117"/>
      <c r="J32" s="118"/>
      <c r="K32" s="84"/>
      <c r="L32" s="117"/>
      <c r="Q32" s="119">
        <f>+C32-15018.5</f>
        <v>23538.010000000002</v>
      </c>
      <c r="R32" s="120"/>
      <c r="S32" s="119"/>
      <c r="T32" s="119"/>
    </row>
    <row r="33" spans="1:20" s="82" customFormat="1" ht="12.95" customHeight="1">
      <c r="A33" s="82" t="s">
        <v>34</v>
      </c>
      <c r="B33" s="117"/>
      <c r="C33" s="118">
        <v>38559.51</v>
      </c>
      <c r="D33" s="118"/>
      <c r="E33" s="82">
        <f>+(C33-C$7)/C$8</f>
        <v>-16196.075788988441</v>
      </c>
      <c r="F33" s="82">
        <f>ROUND(2*E33,0)/2</f>
        <v>-16196</v>
      </c>
      <c r="G33" s="82">
        <f>+C33-(C$7+F33*C$8)</f>
        <v>-6.5237599999818485E-2</v>
      </c>
      <c r="H33" s="118">
        <f>G33</f>
        <v>-6.5237599999818485E-2</v>
      </c>
      <c r="I33" s="117"/>
      <c r="J33" s="118"/>
      <c r="K33" s="84"/>
      <c r="L33" s="117"/>
      <c r="Q33" s="119">
        <f>+C33-15018.5</f>
        <v>23541.010000000002</v>
      </c>
      <c r="R33" s="120"/>
      <c r="S33" s="119"/>
      <c r="T33" s="119"/>
    </row>
    <row r="34" spans="1:20" s="82" customFormat="1" ht="12.95" customHeight="1">
      <c r="A34" s="82" t="s">
        <v>34</v>
      </c>
      <c r="B34" s="117"/>
      <c r="C34" s="118">
        <v>38584.49</v>
      </c>
      <c r="D34" s="118"/>
      <c r="E34" s="82">
        <f>+(C34-C$7)/C$8</f>
        <v>-16167.055577770567</v>
      </c>
      <c r="F34" s="82">
        <f>ROUND(2*E34,0)/2</f>
        <v>-16167</v>
      </c>
      <c r="G34" s="82">
        <f>+C34-(C$7+F34*C$8)</f>
        <v>-4.784020000079181E-2</v>
      </c>
      <c r="H34" s="118">
        <f>G34</f>
        <v>-4.784020000079181E-2</v>
      </c>
      <c r="I34" s="117"/>
      <c r="J34" s="118"/>
      <c r="K34" s="84"/>
      <c r="L34" s="117"/>
      <c r="Q34" s="119">
        <f>+C34-15018.5</f>
        <v>23565.989999999998</v>
      </c>
      <c r="R34" s="120"/>
      <c r="S34" s="119"/>
      <c r="T34" s="119"/>
    </row>
    <row r="35" spans="1:20" s="82" customFormat="1" ht="12.95" customHeight="1">
      <c r="A35" s="82" t="s">
        <v>34</v>
      </c>
      <c r="B35" s="117"/>
      <c r="C35" s="118">
        <v>38587.519999999997</v>
      </c>
      <c r="D35" s="118"/>
      <c r="E35" s="82">
        <f>+(C35-C$7)/C$8</f>
        <v>-16163.535512118438</v>
      </c>
      <c r="F35" s="82">
        <f>ROUND(2*E35,0)/2</f>
        <v>-16163.5</v>
      </c>
      <c r="G35" s="82">
        <f>+C35-(C$7+F35*C$8)</f>
        <v>-3.0568100002710707E-2</v>
      </c>
      <c r="H35" s="118">
        <f>G35</f>
        <v>-3.0568100002710707E-2</v>
      </c>
      <c r="I35" s="117"/>
      <c r="J35" s="118"/>
      <c r="K35" s="84"/>
      <c r="L35" s="117"/>
      <c r="Q35" s="119">
        <f>+C35-15018.5</f>
        <v>23569.019999999997</v>
      </c>
      <c r="R35" s="120"/>
      <c r="S35" s="119"/>
      <c r="T35" s="119"/>
    </row>
    <row r="36" spans="1:20" s="82" customFormat="1" ht="12.95" customHeight="1">
      <c r="A36" s="82" t="s">
        <v>34</v>
      </c>
      <c r="B36" s="117"/>
      <c r="C36" s="118">
        <v>38640.423999999999</v>
      </c>
      <c r="D36" s="118"/>
      <c r="E36" s="82">
        <f>+(C36-C$7)/C$8</f>
        <v>-16102.074933484701</v>
      </c>
      <c r="F36" s="82">
        <f>ROUND(2*E36,0)/2</f>
        <v>-16102</v>
      </c>
      <c r="G36" s="82">
        <f>+C36-(C$7+F36*C$8)</f>
        <v>-6.4501200002268888E-2</v>
      </c>
      <c r="H36" s="118">
        <f>G36</f>
        <v>-6.4501200002268888E-2</v>
      </c>
      <c r="I36" s="117"/>
      <c r="J36" s="118"/>
      <c r="K36" s="84"/>
      <c r="L36" s="117"/>
      <c r="Q36" s="119">
        <f>+C36-15018.5</f>
        <v>23621.923999999999</v>
      </c>
      <c r="R36" s="120"/>
      <c r="S36" s="119"/>
      <c r="T36" s="119"/>
    </row>
    <row r="37" spans="1:20" s="82" customFormat="1" ht="12.95" customHeight="1">
      <c r="A37" s="121" t="s">
        <v>34</v>
      </c>
      <c r="B37" s="122"/>
      <c r="C37" s="77">
        <v>38883.57</v>
      </c>
      <c r="D37" s="77"/>
      <c r="E37" s="82">
        <f>+(C37-C$7)/C$8</f>
        <v>-15819.603024886515</v>
      </c>
      <c r="F37" s="82">
        <f>ROUND(2*E37,0)/2</f>
        <v>-15819.5</v>
      </c>
      <c r="G37" s="82">
        <f>+C37-(C$7+F37*C$8)</f>
        <v>-8.8681699999142438E-2</v>
      </c>
      <c r="H37" s="118">
        <f>G37</f>
        <v>-8.8681699999142438E-2</v>
      </c>
      <c r="I37" s="117"/>
      <c r="J37" s="118"/>
      <c r="K37" s="84"/>
      <c r="L37" s="117"/>
      <c r="Q37" s="119">
        <f>+C37-15018.5</f>
        <v>23865.07</v>
      </c>
      <c r="R37" s="120"/>
      <c r="S37" s="119"/>
      <c r="T37" s="119"/>
    </row>
    <row r="38" spans="1:20" s="82" customFormat="1" ht="12.95" customHeight="1">
      <c r="A38" s="121" t="s">
        <v>34</v>
      </c>
      <c r="B38" s="122"/>
      <c r="C38" s="77">
        <v>39021.309000000001</v>
      </c>
      <c r="D38" s="77"/>
      <c r="E38" s="82">
        <f>+(C38-C$7)/C$8</f>
        <v>-15659.586416682367</v>
      </c>
      <c r="F38" s="82">
        <f>ROUND(2*E38,0)/2</f>
        <v>-15659.5</v>
      </c>
      <c r="G38" s="82">
        <f>+C38-(C$7+F38*C$8)</f>
        <v>-7.4385699997947086E-2</v>
      </c>
      <c r="H38" s="118">
        <f>G38</f>
        <v>-7.4385699997947086E-2</v>
      </c>
      <c r="I38" s="117"/>
      <c r="J38" s="118"/>
      <c r="K38" s="84"/>
      <c r="L38" s="117"/>
      <c r="Q38" s="119">
        <f>+C38-15018.5</f>
        <v>24002.809000000001</v>
      </c>
      <c r="R38" s="120"/>
      <c r="S38" s="119"/>
      <c r="T38" s="119"/>
    </row>
    <row r="39" spans="1:20" s="82" customFormat="1" ht="12.95" customHeight="1">
      <c r="A39" s="121" t="s">
        <v>34</v>
      </c>
      <c r="B39" s="122"/>
      <c r="C39" s="77">
        <v>39024.31</v>
      </c>
      <c r="D39" s="77"/>
      <c r="E39" s="82">
        <f>+(C39-C$7)/C$8</f>
        <v>-15656.100041427573</v>
      </c>
      <c r="F39" s="82">
        <f>ROUND(2*E39,0)/2</f>
        <v>-15656</v>
      </c>
      <c r="G39" s="82">
        <f>+C39-(C$7+F39*C$8)</f>
        <v>-8.6113600002136081E-2</v>
      </c>
      <c r="H39" s="118">
        <f>G39</f>
        <v>-8.6113600002136081E-2</v>
      </c>
      <c r="I39" s="117"/>
      <c r="J39" s="118"/>
      <c r="K39" s="84"/>
      <c r="L39" s="117"/>
      <c r="Q39" s="119">
        <f>+C39-15018.5</f>
        <v>24005.809999999998</v>
      </c>
      <c r="R39" s="120"/>
      <c r="S39" s="119"/>
      <c r="T39" s="119"/>
    </row>
    <row r="40" spans="1:20" s="82" customFormat="1" ht="12.95" customHeight="1">
      <c r="A40" s="77" t="s">
        <v>34</v>
      </c>
      <c r="B40" s="78">
        <v>0</v>
      </c>
      <c r="C40" s="77">
        <v>39027.347999999998</v>
      </c>
      <c r="D40" s="77" t="s">
        <v>152</v>
      </c>
      <c r="E40" s="123">
        <f>+(C40-C$7)/C$8</f>
        <v>-15652.570681872732</v>
      </c>
      <c r="F40" s="82">
        <f>ROUND(2*E40,0)/2</f>
        <v>-15652.5</v>
      </c>
      <c r="G40" s="82">
        <f>+C40-(C$7+F40*C$8)</f>
        <v>-6.0841500002425164E-2</v>
      </c>
      <c r="J40" s="82">
        <f>G40</f>
        <v>-6.0841500002425164E-2</v>
      </c>
      <c r="O40" s="82">
        <f ca="1">+C$11+C$12*F40</f>
        <v>-0.19728490330363135</v>
      </c>
      <c r="P40" s="82">
        <f>+D$11+D$12*F40+D$13*F40^2</f>
        <v>0.39015805967422507</v>
      </c>
      <c r="Q40" s="119">
        <f>+C40-15018.5</f>
        <v>24008.847999999998</v>
      </c>
      <c r="R40" s="120"/>
      <c r="S40" s="124"/>
      <c r="T40" s="124"/>
    </row>
    <row r="41" spans="1:20" s="82" customFormat="1" ht="12.95" customHeight="1">
      <c r="A41" s="121" t="s">
        <v>34</v>
      </c>
      <c r="B41" s="122"/>
      <c r="C41" s="77">
        <v>39052.300000000003</v>
      </c>
      <c r="D41" s="77"/>
      <c r="E41" s="82">
        <f>+(C41-C$7)/C$8</f>
        <v>-15623.582999314338</v>
      </c>
      <c r="F41" s="82">
        <f>ROUND(2*E41,0)/2</f>
        <v>-15623.5</v>
      </c>
      <c r="G41" s="82">
        <f>+C41-(C$7+F41*C$8)</f>
        <v>-7.1444099994550925E-2</v>
      </c>
      <c r="H41" s="118">
        <f>G41</f>
        <v>-7.1444099994550925E-2</v>
      </c>
      <c r="I41" s="117"/>
      <c r="J41" s="118"/>
      <c r="K41" s="84"/>
      <c r="L41" s="117"/>
      <c r="Q41" s="119">
        <f>+C41-15018.5</f>
        <v>24033.800000000003</v>
      </c>
      <c r="R41" s="120"/>
      <c r="S41" s="119"/>
      <c r="T41" s="119"/>
    </row>
    <row r="42" spans="1:20" s="82" customFormat="1" ht="12.95" customHeight="1">
      <c r="A42" s="121" t="s">
        <v>34</v>
      </c>
      <c r="B42" s="122"/>
      <c r="C42" s="77">
        <v>39286.500999999997</v>
      </c>
      <c r="D42" s="77"/>
      <c r="E42" s="82">
        <f>+(C42-C$7)/C$8</f>
        <v>-15351.502835685895</v>
      </c>
      <c r="F42" s="82">
        <f>ROUND(2*E42,0)/2</f>
        <v>-15351.5</v>
      </c>
      <c r="G42" s="82">
        <f>+C42-(C$7+F42*C$8)</f>
        <v>-2.4409000034211203E-3</v>
      </c>
      <c r="H42" s="118">
        <f>G42</f>
        <v>-2.4409000034211203E-3</v>
      </c>
      <c r="I42" s="117"/>
      <c r="J42" s="118"/>
      <c r="K42" s="84"/>
      <c r="L42" s="117"/>
      <c r="Q42" s="119">
        <f>+C42-15018.5</f>
        <v>24268.000999999997</v>
      </c>
      <c r="R42" s="120"/>
      <c r="S42" s="119"/>
      <c r="T42" s="119"/>
    </row>
    <row r="43" spans="1:20" s="82" customFormat="1" ht="12.95" customHeight="1">
      <c r="A43" s="121" t="s">
        <v>34</v>
      </c>
      <c r="B43" s="78"/>
      <c r="C43" s="77">
        <v>39289.502</v>
      </c>
      <c r="D43" s="77"/>
      <c r="E43" s="82">
        <f>+(C43-C$7)/C$8</f>
        <v>-15348.016460431092</v>
      </c>
      <c r="F43" s="82">
        <f>ROUND(2*E43,0)/2</f>
        <v>-15348</v>
      </c>
      <c r="G43" s="82">
        <f>+C43-(C$7+F43*C$8)</f>
        <v>-1.4168800000334159E-2</v>
      </c>
      <c r="H43" s="118">
        <f>G43</f>
        <v>-1.4168800000334159E-2</v>
      </c>
      <c r="I43" s="117"/>
      <c r="J43" s="118"/>
      <c r="K43" s="84"/>
      <c r="Q43" s="119">
        <f>+C43-15018.5</f>
        <v>24271.002</v>
      </c>
      <c r="R43" s="120"/>
      <c r="S43" s="119"/>
      <c r="T43" s="119"/>
    </row>
    <row r="44" spans="1:20" s="82" customFormat="1" ht="12.95" customHeight="1">
      <c r="A44" s="121" t="s">
        <v>34</v>
      </c>
      <c r="B44" s="78"/>
      <c r="C44" s="77">
        <v>39348.394999999997</v>
      </c>
      <c r="D44" s="77"/>
      <c r="E44" s="82">
        <f>+(C44-C$7)/C$8</f>
        <v>-15279.598233879671</v>
      </c>
      <c r="F44" s="82">
        <f>ROUND(2*E44,0)/2</f>
        <v>-15279.5</v>
      </c>
      <c r="G44" s="82">
        <f>+C44-(C$7+F44*C$8)</f>
        <v>-8.4557700000004843E-2</v>
      </c>
      <c r="H44" s="118">
        <f>G44</f>
        <v>-8.4557700000004843E-2</v>
      </c>
      <c r="I44" s="117"/>
      <c r="J44" s="118"/>
      <c r="K44" s="84"/>
      <c r="Q44" s="119">
        <f>+C44-15018.5</f>
        <v>24329.894999999997</v>
      </c>
      <c r="R44" s="120"/>
      <c r="S44" s="119"/>
      <c r="T44" s="119"/>
    </row>
    <row r="45" spans="1:20" s="82" customFormat="1" ht="12.95" customHeight="1">
      <c r="A45" s="121" t="s">
        <v>34</v>
      </c>
      <c r="B45" s="78"/>
      <c r="C45" s="77">
        <v>39351.421999999999</v>
      </c>
      <c r="D45" s="77"/>
      <c r="E45" s="82">
        <f>+(C45-C$7)/C$8</f>
        <v>-15276.081653441057</v>
      </c>
      <c r="F45" s="82">
        <f>ROUND(2*E45,0)/2</f>
        <v>-15276</v>
      </c>
      <c r="G45" s="82">
        <f>+C45-(C$7+F45*C$8)</f>
        <v>-7.0285599998896942E-2</v>
      </c>
      <c r="H45" s="118">
        <f>G45</f>
        <v>-7.0285599998896942E-2</v>
      </c>
      <c r="I45" s="117"/>
      <c r="J45" s="118"/>
      <c r="K45" s="84"/>
      <c r="Q45" s="119">
        <f>+C45-15018.5</f>
        <v>24332.921999999999</v>
      </c>
      <c r="R45" s="120"/>
      <c r="S45" s="119"/>
      <c r="T45" s="119"/>
    </row>
    <row r="46" spans="1:20" s="82" customFormat="1" ht="12.95" customHeight="1">
      <c r="A46" s="121" t="s">
        <v>34</v>
      </c>
      <c r="B46" s="78"/>
      <c r="C46" s="77">
        <v>39376.324999999997</v>
      </c>
      <c r="D46" s="77"/>
      <c r="E46" s="82">
        <f>+(C46-C$7)/C$8</f>
        <v>-15247.150896036781</v>
      </c>
      <c r="F46" s="82">
        <f>ROUND(2*E46,0)/2</f>
        <v>-15247</v>
      </c>
      <c r="G46" s="82">
        <f>+C46-(C$7+F46*C$8)</f>
        <v>-0.12988820000464329</v>
      </c>
      <c r="H46" s="118">
        <f>G46</f>
        <v>-0.12988820000464329</v>
      </c>
      <c r="I46" s="117"/>
      <c r="J46" s="118"/>
      <c r="K46" s="84"/>
      <c r="Q46" s="119">
        <f>+C46-15018.5</f>
        <v>24357.824999999997</v>
      </c>
      <c r="R46" s="120"/>
      <c r="S46" s="119"/>
      <c r="T46" s="119"/>
    </row>
    <row r="47" spans="1:20" s="82" customFormat="1" ht="12.95" customHeight="1">
      <c r="A47" s="121" t="s">
        <v>34</v>
      </c>
      <c r="B47" s="78"/>
      <c r="C47" s="77">
        <v>39619.536</v>
      </c>
      <c r="D47" s="77"/>
      <c r="E47" s="82">
        <f>+(C47-C$7)/C$8</f>
        <v>-14964.603474479058</v>
      </c>
      <c r="F47" s="82">
        <f>ROUND(2*E47,0)/2</f>
        <v>-14964.5</v>
      </c>
      <c r="G47" s="82">
        <f>+C47-(C$7+F47*C$8)</f>
        <v>-8.9068699999188539E-2</v>
      </c>
      <c r="H47" s="118">
        <f>G47</f>
        <v>-8.9068699999188539E-2</v>
      </c>
      <c r="I47" s="117"/>
      <c r="J47" s="118"/>
      <c r="K47" s="84"/>
      <c r="Q47" s="119">
        <f>+C47-15018.5</f>
        <v>24601.036</v>
      </c>
      <c r="R47" s="120"/>
      <c r="S47" s="119"/>
      <c r="T47" s="119"/>
    </row>
    <row r="48" spans="1:20" s="82" customFormat="1" ht="12.95" customHeight="1">
      <c r="A48" s="121" t="s">
        <v>34</v>
      </c>
      <c r="B48" s="78"/>
      <c r="C48" s="77">
        <v>39709.485999999997</v>
      </c>
      <c r="D48" s="77"/>
      <c r="E48" s="82">
        <f>+(C48-C$7)/C$8</f>
        <v>-14860.105155862237</v>
      </c>
      <c r="F48" s="82">
        <f>ROUND(2*E48,0)/2</f>
        <v>-14860</v>
      </c>
      <c r="G48" s="82">
        <f>+C48-(C$7+F48*C$8)</f>
        <v>-9.0516000003844965E-2</v>
      </c>
      <c r="H48" s="118">
        <f>G48</f>
        <v>-9.0516000003844965E-2</v>
      </c>
      <c r="I48" s="117"/>
      <c r="J48" s="118"/>
      <c r="K48" s="84"/>
      <c r="Q48" s="119">
        <f>+C48-15018.5</f>
        <v>24690.985999999997</v>
      </c>
      <c r="R48" s="120"/>
      <c r="S48" s="119"/>
      <c r="T48" s="119"/>
    </row>
    <row r="49" spans="1:23" s="82" customFormat="1" ht="12.95" customHeight="1">
      <c r="A49" s="121" t="s">
        <v>34</v>
      </c>
      <c r="B49" s="78"/>
      <c r="C49" s="77">
        <v>39760.294999999998</v>
      </c>
      <c r="D49" s="77"/>
      <c r="E49" s="82">
        <f>+(C49-C$7)/C$8</f>
        <v>-14801.078418001176</v>
      </c>
      <c r="F49" s="82">
        <f>ROUND(2*E49,0)/2</f>
        <v>-14801</v>
      </c>
      <c r="G49" s="82">
        <f>+C49-(C$7+F49*C$8)</f>
        <v>-6.7500600001949351E-2</v>
      </c>
      <c r="H49" s="118">
        <f>G49</f>
        <v>-6.7500600001949351E-2</v>
      </c>
      <c r="I49" s="117"/>
      <c r="J49" s="118"/>
      <c r="K49" s="84"/>
      <c r="Q49" s="119">
        <f>+C49-15018.5</f>
        <v>24741.794999999998</v>
      </c>
      <c r="R49" s="120"/>
      <c r="S49" s="119"/>
      <c r="T49" s="119"/>
    </row>
    <row r="50" spans="1:23" s="82" customFormat="1" ht="12.95" customHeight="1">
      <c r="A50" s="121" t="s">
        <v>34</v>
      </c>
      <c r="B50" s="78"/>
      <c r="C50" s="77">
        <v>40150.273999999998</v>
      </c>
      <c r="D50" s="77"/>
      <c r="E50" s="82">
        <f>+(C50-C$7)/C$8</f>
        <v>-14348.025057291103</v>
      </c>
      <c r="F50" s="82">
        <f>ROUND(2*E50,0)/2</f>
        <v>-14348</v>
      </c>
      <c r="G50" s="82">
        <f>+C50-(C$7+F50*C$8)</f>
        <v>-2.1568800002569333E-2</v>
      </c>
      <c r="H50" s="118">
        <f>G50</f>
        <v>-2.1568800002569333E-2</v>
      </c>
      <c r="I50" s="117"/>
      <c r="J50" s="118"/>
      <c r="K50" s="84"/>
      <c r="Q50" s="119">
        <f>+C50-15018.5</f>
        <v>25131.773999999998</v>
      </c>
      <c r="R50" s="120"/>
      <c r="S50" s="119"/>
      <c r="T50" s="119"/>
    </row>
    <row r="51" spans="1:23" s="82" customFormat="1" ht="12.95" customHeight="1">
      <c r="A51" s="121" t="s">
        <v>34</v>
      </c>
      <c r="B51" s="78"/>
      <c r="C51" s="77">
        <v>47969.608999999997</v>
      </c>
      <c r="D51" s="77"/>
      <c r="E51" s="82">
        <f>+(C51-C$7)/C$8</f>
        <v>-5264.0077120804726</v>
      </c>
      <c r="F51" s="82">
        <f>ROUND(2*E51,0)/2</f>
        <v>-5264</v>
      </c>
      <c r="G51" s="82">
        <f>+C51-(C$7+F51*C$8)</f>
        <v>-6.638400001975242E-3</v>
      </c>
      <c r="H51" s="118"/>
      <c r="I51" s="117">
        <f>G51</f>
        <v>-6.638400001975242E-3</v>
      </c>
      <c r="J51" s="118"/>
      <c r="K51" s="84"/>
      <c r="Q51" s="119">
        <f>+C51-15018.5</f>
        <v>32951.108999999997</v>
      </c>
      <c r="R51" s="120"/>
      <c r="S51" s="119"/>
      <c r="T51" s="119"/>
    </row>
    <row r="52" spans="1:23" s="82" customFormat="1" ht="12.95" customHeight="1">
      <c r="A52" s="121" t="s">
        <v>34</v>
      </c>
      <c r="B52" s="78"/>
      <c r="C52" s="77">
        <v>48013.52</v>
      </c>
      <c r="D52" s="77"/>
      <c r="E52" s="82">
        <f>+(C52-C$7)/C$8</f>
        <v>-5212.9946418327418</v>
      </c>
      <c r="F52" s="82">
        <f>ROUND(2*E52,0)/2</f>
        <v>-5213</v>
      </c>
      <c r="G52" s="82">
        <f>+C52-(C$7+F52*C$8)</f>
        <v>4.6121999985189177E-3</v>
      </c>
      <c r="H52" s="118"/>
      <c r="I52" s="117">
        <f>G52</f>
        <v>4.6121999985189177E-3</v>
      </c>
      <c r="J52" s="118"/>
      <c r="K52" s="84"/>
      <c r="Q52" s="119">
        <f>+C52-15018.5</f>
        <v>32995.019999999997</v>
      </c>
      <c r="R52" s="120"/>
      <c r="S52" s="119"/>
      <c r="T52" s="119"/>
    </row>
    <row r="53" spans="1:23" s="82" customFormat="1" ht="12.95" customHeight="1">
      <c r="A53" s="121" t="s">
        <v>34</v>
      </c>
      <c r="B53" s="78"/>
      <c r="C53" s="77">
        <v>48016.53</v>
      </c>
      <c r="D53" s="77"/>
      <c r="E53" s="82">
        <f>+(C53-C$7)/C$8</f>
        <v>-5209.4978109373906</v>
      </c>
      <c r="F53" s="82">
        <f>ROUND(2*E53,0)/2</f>
        <v>-5209.5</v>
      </c>
      <c r="G53" s="82">
        <f>+C53-(C$7+F53*C$8)</f>
        <v>1.884299999801442E-3</v>
      </c>
      <c r="H53" s="118"/>
      <c r="I53" s="117">
        <f>G53</f>
        <v>1.884299999801442E-3</v>
      </c>
      <c r="J53" s="118"/>
      <c r="K53" s="84"/>
      <c r="Q53" s="119">
        <f>+C53-15018.5</f>
        <v>32998.03</v>
      </c>
      <c r="R53" s="120"/>
      <c r="S53" s="119"/>
      <c r="T53" s="119"/>
    </row>
    <row r="54" spans="1:23" s="82" customFormat="1" ht="12.95" customHeight="1" thickBot="1">
      <c r="A54" s="121" t="s">
        <v>34</v>
      </c>
      <c r="B54" s="78"/>
      <c r="C54" s="77">
        <v>48746.476999999999</v>
      </c>
      <c r="D54" s="77"/>
      <c r="E54" s="82">
        <f>+(C54-C$7)/C$8</f>
        <v>-4361.490760582793</v>
      </c>
      <c r="F54" s="125">
        <f>ROUND(2*E54,0)/2</f>
        <v>-4361.5</v>
      </c>
      <c r="G54" s="125">
        <f>+C54-(C$7+F54*C$8)</f>
        <v>7.9531000010319985E-3</v>
      </c>
      <c r="H54" s="118"/>
      <c r="I54" s="117">
        <f>G54</f>
        <v>7.9531000010319985E-3</v>
      </c>
      <c r="J54" s="118"/>
      <c r="K54" s="84"/>
      <c r="Q54" s="119">
        <f>+C54-15018.5</f>
        <v>33727.976999999999</v>
      </c>
      <c r="R54" s="120"/>
      <c r="S54" s="119"/>
      <c r="T54" s="119"/>
    </row>
    <row r="55" spans="1:23" s="82" customFormat="1" ht="12.95" customHeight="1">
      <c r="A55" s="121" t="s">
        <v>34</v>
      </c>
      <c r="B55" s="78"/>
      <c r="C55" s="77">
        <v>49216.459799999997</v>
      </c>
      <c r="D55" s="77"/>
      <c r="E55" s="82">
        <f>+(C55-C$7)/C$8</f>
        <v>-3815.493958150023</v>
      </c>
      <c r="F55" s="126">
        <f>ROUND(2*E55,0)/2</f>
        <v>-3815.5</v>
      </c>
      <c r="G55" s="126">
        <f>+C55-(C$7+F55*C$8)</f>
        <v>5.2006999976583757E-3</v>
      </c>
      <c r="H55" s="118"/>
      <c r="I55" s="117"/>
      <c r="J55" s="118"/>
      <c r="K55" s="84">
        <f>G55</f>
        <v>5.2006999976583757E-3</v>
      </c>
      <c r="P55" s="82">
        <f>+D$11+D$12*F55+D$13*F55^2</f>
        <v>5.2333261378353806E-2</v>
      </c>
      <c r="Q55" s="127">
        <f>+C55-15018.5</f>
        <v>34197.959799999997</v>
      </c>
      <c r="R55" s="120"/>
      <c r="S55" s="124">
        <f>+(P55-G55)^2</f>
        <v>2.2214783423050223E-3</v>
      </c>
      <c r="T55" s="124" t="e">
        <f>VLOOKUP(F55,Q_fit!A$21:C$49,3,FALSE)</f>
        <v>#N/A</v>
      </c>
      <c r="U55" s="82" t="e">
        <f>S55*T55</f>
        <v>#N/A</v>
      </c>
      <c r="W55" s="124"/>
    </row>
    <row r="56" spans="1:23" s="82" customFormat="1" ht="12.95" customHeight="1">
      <c r="A56" s="121" t="s">
        <v>34</v>
      </c>
      <c r="B56" s="78"/>
      <c r="C56" s="77">
        <v>49250.459499999997</v>
      </c>
      <c r="D56" s="77"/>
      <c r="E56" s="82">
        <f>+(C56-C$7)/C$8</f>
        <v>-3775.9952201458373</v>
      </c>
      <c r="F56" s="82">
        <f>ROUND(2*E56,0)/2</f>
        <v>-3776</v>
      </c>
      <c r="G56" s="82">
        <f>+C56-(C$7+F56*C$8)</f>
        <v>4.1143999987980351E-3</v>
      </c>
      <c r="H56" s="118"/>
      <c r="I56" s="117"/>
      <c r="J56" s="118"/>
      <c r="K56" s="84">
        <f>G56</f>
        <v>4.1143999987980351E-3</v>
      </c>
      <c r="P56" s="82">
        <f>+D$11+D$12*F56+D$13*F56^2</f>
        <v>5.1669718370344814E-2</v>
      </c>
      <c r="Q56" s="119">
        <f>+C56-15018.5</f>
        <v>34231.959499999997</v>
      </c>
      <c r="R56" s="120"/>
      <c r="S56" s="124">
        <f>+(P56-G56)^2</f>
        <v>2.2615083054191745E-3</v>
      </c>
      <c r="T56" s="124" t="e">
        <f>VLOOKUP(F56,Q_fit!A$21:C$49,3,FALSE)</f>
        <v>#N/A</v>
      </c>
      <c r="U56" s="82" t="e">
        <f>S56*T56</f>
        <v>#N/A</v>
      </c>
      <c r="W56" s="124"/>
    </row>
    <row r="57" spans="1:23" s="82" customFormat="1" ht="12.95" customHeight="1">
      <c r="A57" s="121" t="s">
        <v>34</v>
      </c>
      <c r="B57" s="78"/>
      <c r="C57" s="77">
        <v>49485.4519</v>
      </c>
      <c r="D57" s="77"/>
      <c r="E57" s="82">
        <f>+(C57-C$7)/C$8</f>
        <v>-3502.9956571916091</v>
      </c>
      <c r="F57" s="82">
        <f>ROUND(2*E57,0)/2</f>
        <v>-3503</v>
      </c>
      <c r="G57" s="82">
        <f>+C57-(C$7+F57*C$8)</f>
        <v>3.7382000009529293E-3</v>
      </c>
      <c r="H57" s="118"/>
      <c r="I57" s="117"/>
      <c r="J57" s="118"/>
      <c r="K57" s="84">
        <f>G57</f>
        <v>3.7382000009529293E-3</v>
      </c>
      <c r="P57" s="82">
        <f>+D$11+D$12*F57+D$13*F57^2</f>
        <v>4.7168052676977393E-2</v>
      </c>
      <c r="Q57" s="119">
        <f>+C57-15018.5</f>
        <v>34466.9519</v>
      </c>
      <c r="R57" s="120"/>
      <c r="S57" s="124">
        <f>+(P57-G57)^2</f>
        <v>1.8861521034611891E-3</v>
      </c>
      <c r="T57" s="124" t="e">
        <f>VLOOKUP(F57,Q_fit!A$21:C$49,3,FALSE)</f>
        <v>#N/A</v>
      </c>
      <c r="U57" s="82" t="e">
        <f>S57*T57</f>
        <v>#N/A</v>
      </c>
      <c r="W57" s="124"/>
    </row>
    <row r="58" spans="1:23" s="82" customFormat="1" ht="12.95" customHeight="1">
      <c r="A58" s="121" t="s">
        <v>34</v>
      </c>
      <c r="B58" s="78"/>
      <c r="C58" s="77">
        <v>49525.4758</v>
      </c>
      <c r="D58" s="77"/>
      <c r="E58" s="82">
        <f>+(C58-C$7)/C$8</f>
        <v>-3456.4983780978014</v>
      </c>
      <c r="F58" s="82">
        <f>ROUND(2*E58,0)/2</f>
        <v>-3456.5</v>
      </c>
      <c r="G58" s="82">
        <f>+C58-(C$7+F58*C$8)</f>
        <v>1.3961000004201196E-3</v>
      </c>
      <c r="H58" s="118"/>
      <c r="I58" s="117"/>
      <c r="J58" s="118"/>
      <c r="K58" s="84">
        <f>G58</f>
        <v>1.3961000004201196E-3</v>
      </c>
      <c r="P58" s="82">
        <f>+D$11+D$12*F58+D$13*F58^2</f>
        <v>4.6415972909281303E-2</v>
      </c>
      <c r="Q58" s="119">
        <f>+C58-15018.5</f>
        <v>34506.9758</v>
      </c>
      <c r="R58" s="120"/>
      <c r="S58" s="124">
        <f>+(P58-G58)^2</f>
        <v>2.0267889567300132E-3</v>
      </c>
      <c r="T58" s="124" t="e">
        <f>VLOOKUP(F58,Q_fit!A$21:C$49,3,FALSE)</f>
        <v>#N/A</v>
      </c>
      <c r="U58" s="82" t="e">
        <f>S58*T58</f>
        <v>#N/A</v>
      </c>
      <c r="W58" s="124"/>
    </row>
    <row r="59" spans="1:23" s="82" customFormat="1" ht="12.95" customHeight="1">
      <c r="A59" s="121" t="s">
        <v>34</v>
      </c>
      <c r="B59" s="78"/>
      <c r="C59" s="77">
        <v>49547.429199999999</v>
      </c>
      <c r="D59" s="77"/>
      <c r="E59" s="82">
        <f>+(C59-C$7)/C$8</f>
        <v>-3430.9942826233996</v>
      </c>
      <c r="F59" s="82">
        <f>ROUND(2*E59,0)/2</f>
        <v>-3431</v>
      </c>
      <c r="G59" s="82">
        <f>+C59-(C$7+F59*C$8)</f>
        <v>4.9214000027859583E-3</v>
      </c>
      <c r="H59" s="118"/>
      <c r="I59" s="117"/>
      <c r="J59" s="118"/>
      <c r="K59" s="84">
        <f>G59</f>
        <v>4.9214000027859583E-3</v>
      </c>
      <c r="P59" s="82">
        <f>+D$11+D$12*F59+D$13*F59^2</f>
        <v>4.6005357148756809E-2</v>
      </c>
      <c r="Q59" s="119">
        <f>+C59-15018.5</f>
        <v>34528.929199999999</v>
      </c>
      <c r="R59" s="120"/>
      <c r="S59" s="124">
        <f>+(P59-G59)^2</f>
        <v>1.6878915347719693E-3</v>
      </c>
      <c r="T59" s="124" t="e">
        <f>VLOOKUP(F59,Q_fit!A$21:C$49,3,FALSE)</f>
        <v>#N/A</v>
      </c>
      <c r="U59" s="82" t="e">
        <f>S59*T59</f>
        <v>#N/A</v>
      </c>
      <c r="W59" s="124"/>
    </row>
    <row r="60" spans="1:23" s="82" customFormat="1" ht="12.95" customHeight="1">
      <c r="A60" s="121" t="s">
        <v>34</v>
      </c>
      <c r="B60" s="78"/>
      <c r="C60" s="77">
        <v>49568.518799999998</v>
      </c>
      <c r="D60" s="77"/>
      <c r="E60" s="82">
        <f>+(C60-C$7)/C$8</f>
        <v>-3406.4936962943129</v>
      </c>
      <c r="F60" s="82">
        <f>ROUND(2*E60,0)/2</f>
        <v>-3406.5</v>
      </c>
      <c r="G60" s="82">
        <f>+C60-(C$7+F60*C$8)</f>
        <v>5.4260999968391843E-3</v>
      </c>
      <c r="H60" s="118"/>
      <c r="I60" s="117"/>
      <c r="J60" s="118"/>
      <c r="K60" s="84">
        <f>G60</f>
        <v>5.4260999968391843E-3</v>
      </c>
      <c r="P60" s="82">
        <f>+D$11+D$12*F60+D$13*F60^2</f>
        <v>4.5612055008898637E-2</v>
      </c>
      <c r="Q60" s="119">
        <f>+C60-15018.5</f>
        <v>34550.018799999998</v>
      </c>
      <c r="R60" s="120"/>
      <c r="S60" s="124">
        <f>+(P60-G60)^2</f>
        <v>1.6149109802312662E-3</v>
      </c>
      <c r="T60" s="124" t="e">
        <f>VLOOKUP(F60,Q_fit!A$21:C$49,3,FALSE)</f>
        <v>#N/A</v>
      </c>
      <c r="U60" s="82" t="e">
        <f>S60*T60</f>
        <v>#N/A</v>
      </c>
      <c r="W60" s="124"/>
    </row>
    <row r="61" spans="1:23" s="82" customFormat="1" ht="12.95" customHeight="1">
      <c r="A61" s="121" t="s">
        <v>34</v>
      </c>
      <c r="B61" s="78"/>
      <c r="C61" s="77">
        <v>49580.568200000002</v>
      </c>
      <c r="D61" s="77"/>
      <c r="E61" s="82">
        <f>+(C61-C$7)/C$8</f>
        <v>-3392.4954523772262</v>
      </c>
      <c r="F61" s="82">
        <f>ROUND(2*E61,0)/2</f>
        <v>-3392.5</v>
      </c>
      <c r="G61" s="82">
        <f>+C61-(C$7+F61*C$8)</f>
        <v>3.9145000046119094E-3</v>
      </c>
      <c r="H61" s="118"/>
      <c r="I61" s="117"/>
      <c r="J61" s="118"/>
      <c r="K61" s="84">
        <f>G61</f>
        <v>3.9145000046119094E-3</v>
      </c>
      <c r="P61" s="82">
        <f>+D$11+D$12*F61+D$13*F61^2</f>
        <v>4.5387843787381456E-2</v>
      </c>
      <c r="Q61" s="119">
        <f>+C61-15018.5</f>
        <v>34562.068200000002</v>
      </c>
      <c r="R61" s="120"/>
      <c r="S61" s="124">
        <f>+(P61-G61)^2</f>
        <v>1.7200382445237894E-3</v>
      </c>
      <c r="T61" s="124" t="e">
        <f>VLOOKUP(F61,Q_fit!A$21:C$49,3,FALSE)</f>
        <v>#N/A</v>
      </c>
      <c r="U61" s="82" t="e">
        <f>S61*T61</f>
        <v>#N/A</v>
      </c>
      <c r="W61" s="124"/>
    </row>
    <row r="62" spans="1:23" s="82" customFormat="1" ht="12.95" customHeight="1">
      <c r="A62" s="121" t="s">
        <v>34</v>
      </c>
      <c r="B62" s="78"/>
      <c r="C62" s="77">
        <v>49597.352899999998</v>
      </c>
      <c r="D62" s="77"/>
      <c r="E62" s="123">
        <f>+(C62-C$7)/C$8</f>
        <v>-3372.9960312711955</v>
      </c>
      <c r="F62" s="82">
        <f>ROUND(2*E62,0)/2</f>
        <v>-3373</v>
      </c>
      <c r="G62" s="82">
        <f>+C62-(C$7+F62*C$8)</f>
        <v>3.4162000010837801E-3</v>
      </c>
      <c r="H62" s="118"/>
      <c r="I62" s="117"/>
      <c r="J62" s="118"/>
      <c r="K62" s="84">
        <f>G62</f>
        <v>3.4162000010837801E-3</v>
      </c>
      <c r="P62" s="82">
        <f>+D$11+D$12*F62+D$13*F62^2</f>
        <v>4.5076195392570573E-2</v>
      </c>
      <c r="Q62" s="119">
        <f>+C62-15018.5</f>
        <v>34578.852899999998</v>
      </c>
      <c r="R62" s="120"/>
      <c r="S62" s="124">
        <f>+(P62-G62)^2</f>
        <v>1.7355552160187007E-3</v>
      </c>
      <c r="T62" s="124" t="e">
        <f>VLOOKUP(F62,Q_fit!A$21:C$49,3,FALSE)</f>
        <v>#N/A</v>
      </c>
      <c r="U62" s="82" t="e">
        <f>S62*T62</f>
        <v>#N/A</v>
      </c>
      <c r="W62" s="124"/>
    </row>
    <row r="63" spans="1:23" s="82" customFormat="1" ht="12.95" customHeight="1">
      <c r="A63" s="121" t="s">
        <v>34</v>
      </c>
      <c r="B63" s="78"/>
      <c r="C63" s="77">
        <v>49625.328099999999</v>
      </c>
      <c r="D63" s="77"/>
      <c r="E63" s="123">
        <f>+(C63-C$7)/C$8</f>
        <v>-3340.4961828779824</v>
      </c>
      <c r="F63" s="82">
        <f>ROUND(2*E63,0)/2</f>
        <v>-3340.5</v>
      </c>
      <c r="G63" s="82">
        <f>+C63-(C$7+F63*C$8)</f>
        <v>3.2856999969226308E-3</v>
      </c>
      <c r="H63" s="118"/>
      <c r="I63" s="117"/>
      <c r="J63" s="118"/>
      <c r="K63" s="84">
        <f>G63</f>
        <v>3.2856999969226308E-3</v>
      </c>
      <c r="P63" s="82">
        <f>+D$11+D$12*F63+D$13*F63^2</f>
        <v>4.4558452144630986E-2</v>
      </c>
      <c r="Q63" s="119">
        <f>+C63-15018.5</f>
        <v>34606.828099999999</v>
      </c>
      <c r="R63" s="120"/>
      <c r="S63" s="124">
        <f>+(P63-G63)^2</f>
        <v>1.7034400698461647E-3</v>
      </c>
      <c r="T63" s="124" t="e">
        <f>VLOOKUP(F63,Q_fit!A$21:C$49,3,FALSE)</f>
        <v>#N/A</v>
      </c>
      <c r="U63" s="82" t="e">
        <f>S63*T63</f>
        <v>#N/A</v>
      </c>
      <c r="W63" s="124"/>
    </row>
    <row r="64" spans="1:23" s="82" customFormat="1" ht="12.95" customHeight="1">
      <c r="A64" s="79" t="s">
        <v>37</v>
      </c>
      <c r="B64" s="80"/>
      <c r="C64" s="79">
        <v>49787.585500000001</v>
      </c>
      <c r="D64" s="79">
        <v>2.0000000000000001E-4</v>
      </c>
      <c r="E64" s="123">
        <f>+(C64-C$7)/C$8</f>
        <v>-3151.9956216424298</v>
      </c>
      <c r="F64" s="82">
        <f>ROUND(2*E64,0)/2</f>
        <v>-3152</v>
      </c>
      <c r="G64" s="82">
        <f>+C64-(C$7+F64*C$8)</f>
        <v>3.7688000011257827E-3</v>
      </c>
      <c r="K64" s="82">
        <f>G64</f>
        <v>3.7688000011257827E-3</v>
      </c>
      <c r="P64" s="82">
        <f>+D$11+D$12*F64+D$13*F64^2</f>
        <v>4.1596725131684109E-2</v>
      </c>
      <c r="Q64" s="119">
        <f>+C64-15018.5</f>
        <v>34769.085500000001</v>
      </c>
      <c r="R64" s="120"/>
      <c r="S64" s="124">
        <f>+(P64-G64)^2</f>
        <v>1.4309519196831263E-3</v>
      </c>
      <c r="T64" s="124" t="e">
        <f>VLOOKUP(F64,Q_fit!A$21:C$49,3,FALSE)</f>
        <v>#N/A</v>
      </c>
      <c r="U64" s="82" t="e">
        <f>S64*T64</f>
        <v>#N/A</v>
      </c>
      <c r="W64" s="124"/>
    </row>
    <row r="65" spans="1:34" s="82" customFormat="1" ht="12.95" customHeight="1">
      <c r="A65" s="121" t="s">
        <v>29</v>
      </c>
      <c r="B65" s="78" t="s">
        <v>28</v>
      </c>
      <c r="C65" s="77">
        <v>50649.652000000002</v>
      </c>
      <c r="D65" s="77">
        <v>1.4E-3</v>
      </c>
      <c r="E65" s="123">
        <f>+(C65-C$7)/C$8</f>
        <v>-2150.5003488698694</v>
      </c>
      <c r="F65" s="82">
        <f>ROUND(2*E65,0)/2</f>
        <v>-2150.5</v>
      </c>
      <c r="G65" s="82">
        <f>+C65-(C$7+F65*C$8)</f>
        <v>-3.0029999470571056E-4</v>
      </c>
      <c r="K65" s="82">
        <f>G65</f>
        <v>-3.0029999470571056E-4</v>
      </c>
      <c r="P65" s="82">
        <f>+D$11+D$12*F65+D$13*F65^2</f>
        <v>2.7039282656175469E-2</v>
      </c>
      <c r="Q65" s="119">
        <f>+C65-15018.5</f>
        <v>35631.152000000002</v>
      </c>
      <c r="R65" s="120"/>
      <c r="S65" s="124">
        <f>+(P65-G65)^2</f>
        <v>7.4745277952436326E-4</v>
      </c>
      <c r="T65" s="124" t="e">
        <f>VLOOKUP(F65,Q_fit!A$21:C$49,3,FALSE)</f>
        <v>#N/A</v>
      </c>
      <c r="U65" s="82" t="e">
        <f>S65*T65</f>
        <v>#N/A</v>
      </c>
      <c r="W65" s="124"/>
      <c r="AD65" s="82">
        <v>19</v>
      </c>
      <c r="AF65" s="82" t="s">
        <v>25</v>
      </c>
      <c r="AG65" s="82" t="s">
        <v>26</v>
      </c>
      <c r="AH65" s="82" t="s">
        <v>27</v>
      </c>
    </row>
    <row r="66" spans="1:34" s="82" customFormat="1" ht="12.95" customHeight="1">
      <c r="A66" s="121" t="s">
        <v>397</v>
      </c>
      <c r="B66" s="78" t="s">
        <v>31</v>
      </c>
      <c r="C66" s="77">
        <v>50649.652800000003</v>
      </c>
      <c r="D66" s="77" t="s">
        <v>156</v>
      </c>
      <c r="E66" s="123">
        <f>+(C66-C$7)/C$8</f>
        <v>-2150.4994194795963</v>
      </c>
      <c r="F66" s="82">
        <f>ROUND(2*E66,0)/2</f>
        <v>-2150.5</v>
      </c>
      <c r="G66" s="82">
        <f>+C66-(C$7+F66*C$8)</f>
        <v>4.9970000691246241E-4</v>
      </c>
      <c r="J66" s="82">
        <f>G66</f>
        <v>4.9970000691246241E-4</v>
      </c>
      <c r="O66" s="82">
        <f ca="1">+C$11+C$12*F66</f>
        <v>-4.2681872054862485E-2</v>
      </c>
      <c r="P66" s="82">
        <f>+D$11+D$12*F66+D$13*F66^2</f>
        <v>2.7039282656175469E-2</v>
      </c>
      <c r="Q66" s="119">
        <f>+C66-15018.5</f>
        <v>35631.152800000003</v>
      </c>
      <c r="R66" s="120"/>
      <c r="S66" s="124">
        <f>+(P66-G66)^2</f>
        <v>7.043494471970621E-4</v>
      </c>
      <c r="T66" s="124" t="e">
        <f>VLOOKUP(F66,Q_fit!A$21:C$49,3,FALSE)</f>
        <v>#N/A</v>
      </c>
      <c r="U66" s="82" t="e">
        <f>S66*T66</f>
        <v>#N/A</v>
      </c>
      <c r="W66" s="124"/>
    </row>
    <row r="67" spans="1:34" s="82" customFormat="1" ht="12.95" customHeight="1">
      <c r="A67" s="121" t="s">
        <v>33</v>
      </c>
      <c r="B67" s="78" t="s">
        <v>28</v>
      </c>
      <c r="C67" s="79">
        <v>50713.350599999998</v>
      </c>
      <c r="D67" s="79">
        <v>4.0000000000000002E-4</v>
      </c>
      <c r="E67" s="123">
        <f>+(C67-C$7)/C$8</f>
        <v>-2076.4992749594157</v>
      </c>
      <c r="F67" s="82">
        <f>ROUND(2*E67,0)/2</f>
        <v>-2076.5</v>
      </c>
      <c r="G67" s="82">
        <f>+C67-(C$7+F67*C$8)</f>
        <v>6.2410000100499019E-4</v>
      </c>
      <c r="K67" s="82">
        <f>G67</f>
        <v>6.2410000100499019E-4</v>
      </c>
      <c r="P67" s="82">
        <f>+D$11+D$12*F67+D$13*F67^2</f>
        <v>2.604232552035125E-2</v>
      </c>
      <c r="Q67" s="119">
        <f>+C67-15018.5</f>
        <v>35694.850599999998</v>
      </c>
      <c r="R67" s="120"/>
      <c r="S67" s="124">
        <f>+(P67-G67)^2</f>
        <v>6.4608618855234543E-4</v>
      </c>
      <c r="T67" s="124" t="e">
        <f>VLOOKUP(F67,Q_fit!A$21:C$49,3,FALSE)</f>
        <v>#N/A</v>
      </c>
      <c r="U67" s="82" t="e">
        <f>S67*T67</f>
        <v>#N/A</v>
      </c>
      <c r="W67" s="124"/>
    </row>
    <row r="68" spans="1:34" s="82" customFormat="1" ht="12.95" customHeight="1">
      <c r="A68" s="121" t="s">
        <v>44</v>
      </c>
      <c r="B68" s="78" t="s">
        <v>28</v>
      </c>
      <c r="C68" s="77">
        <v>51265.959280000003</v>
      </c>
      <c r="D68" s="77"/>
      <c r="E68" s="123">
        <f>+(C68-C$7)/C$8</f>
        <v>-1434.5128612510896</v>
      </c>
      <c r="F68" s="82">
        <f>ROUND(2*E68,0)/2</f>
        <v>-1434.5</v>
      </c>
      <c r="P68" s="82">
        <f>+D$11+D$12*F68+D$13*F68^2</f>
        <v>1.7847483046575494E-2</v>
      </c>
      <c r="Q68" s="119">
        <f>+C68-15018.5</f>
        <v>36247.459280000003</v>
      </c>
      <c r="R68" s="120">
        <v>-2.4281359997985419E-2</v>
      </c>
      <c r="S68" s="124"/>
      <c r="T68" s="124"/>
      <c r="W68" s="124"/>
    </row>
    <row r="69" spans="1:34" s="82" customFormat="1" ht="12.95" customHeight="1">
      <c r="A69" s="77" t="s">
        <v>41</v>
      </c>
      <c r="B69" s="78" t="s">
        <v>28</v>
      </c>
      <c r="C69" s="77">
        <v>51265.970200000003</v>
      </c>
      <c r="D69" s="77">
        <v>1.5E-3</v>
      </c>
      <c r="E69" s="123">
        <f>+(C69-C$7)/C$8</f>
        <v>-1434.500175073887</v>
      </c>
      <c r="F69" s="82">
        <f>ROUND(2*E69,0)/2</f>
        <v>-1434.5</v>
      </c>
      <c r="G69" s="82">
        <f>+C69-(C$7+F69*C$8)</f>
        <v>-1.5069999790284783E-4</v>
      </c>
      <c r="K69" s="82">
        <f>G69</f>
        <v>-1.5069999790284783E-4</v>
      </c>
      <c r="P69" s="82">
        <f>+D$11+D$12*F69+D$13*F69^2</f>
        <v>1.7847483046575494E-2</v>
      </c>
      <c r="Q69" s="119">
        <f>+C69-15018.5</f>
        <v>36247.470200000003</v>
      </c>
      <c r="R69" s="120"/>
      <c r="S69" s="124">
        <f>+(P69-G69)^2</f>
        <v>3.239345929025477E-4</v>
      </c>
      <c r="T69" s="124" t="e">
        <f>VLOOKUP(F69,Q_fit!A$21:C$49,3,FALSE)</f>
        <v>#N/A</v>
      </c>
      <c r="U69" s="82" t="e">
        <f>S69*T69</f>
        <v>#N/A</v>
      </c>
      <c r="W69" s="124"/>
    </row>
    <row r="70" spans="1:34" s="82" customFormat="1" ht="12.95" customHeight="1">
      <c r="A70" s="121" t="s">
        <v>32</v>
      </c>
      <c r="B70" s="78" t="s">
        <v>31</v>
      </c>
      <c r="C70" s="77">
        <v>51271.563600000001</v>
      </c>
      <c r="D70" s="77">
        <v>5.0000000000000001E-4</v>
      </c>
      <c r="E70" s="123">
        <f>+(C70-C$7)/C$8</f>
        <v>-1428.002110645303</v>
      </c>
      <c r="F70" s="82">
        <f>ROUND(2*E70,0)/2</f>
        <v>-1428</v>
      </c>
      <c r="G70" s="82">
        <f>+C70-(C$7+F70*C$8)</f>
        <v>-1.8167999951401725E-3</v>
      </c>
      <c r="K70" s="82">
        <f>G70</f>
        <v>-1.8167999951401725E-3</v>
      </c>
      <c r="P70" s="82">
        <f>+D$11+D$12*F70+D$13*F70^2</f>
        <v>1.7768680677291943E-2</v>
      </c>
      <c r="Q70" s="119">
        <f>+C70-15018.5</f>
        <v>36253.063600000001</v>
      </c>
      <c r="R70" s="120"/>
      <c r="S70" s="124">
        <f>+(P70-G70)^2</f>
        <v>3.8359105317021196E-4</v>
      </c>
      <c r="T70" s="124" t="e">
        <f>VLOOKUP(F70,Q_fit!A$21:C$49,3,FALSE)</f>
        <v>#N/A</v>
      </c>
      <c r="U70" s="82" t="e">
        <f>S70*T70</f>
        <v>#N/A</v>
      </c>
      <c r="W70" s="124"/>
    </row>
    <row r="71" spans="1:34" s="82" customFormat="1" ht="12.95" customHeight="1">
      <c r="A71" s="121" t="s">
        <v>44</v>
      </c>
      <c r="B71" s="78" t="s">
        <v>28</v>
      </c>
      <c r="C71" s="77">
        <v>51291.809155000003</v>
      </c>
      <c r="D71" s="77"/>
      <c r="E71" s="123">
        <f>+(C71-C$7)/C$8</f>
        <v>-1404.4820833305214</v>
      </c>
      <c r="F71" s="82">
        <f>ROUND(2*E71,0)/2</f>
        <v>-1404.5</v>
      </c>
      <c r="P71" s="82">
        <f>+D$11+D$12*F71+D$13*F71^2</f>
        <v>1.7484476770654581E-2</v>
      </c>
      <c r="Q71" s="119">
        <f>+C71-15018.5</f>
        <v>36273.309155000003</v>
      </c>
      <c r="R71" s="120">
        <v>2.0784400039701723E-3</v>
      </c>
      <c r="S71" s="124"/>
      <c r="T71" s="124"/>
      <c r="W71" s="124"/>
    </row>
    <row r="72" spans="1:34" s="82" customFormat="1" ht="12.95" customHeight="1">
      <c r="A72" s="121" t="s">
        <v>44</v>
      </c>
      <c r="B72" s="78" t="s">
        <v>31</v>
      </c>
      <c r="C72" s="77">
        <v>51300.866339</v>
      </c>
      <c r="D72" s="77"/>
      <c r="E72" s="123">
        <f>+(C72-C$7)/C$8</f>
        <v>-1393.9600099630622</v>
      </c>
      <c r="F72" s="82">
        <f>ROUND(2*E72,0)/2</f>
        <v>-1394</v>
      </c>
      <c r="P72" s="82">
        <f>+D$11+D$12*F72+D$13*F72^2</f>
        <v>1.7357844978600545E-2</v>
      </c>
      <c r="Q72" s="119">
        <f>+C72-15018.5</f>
        <v>36282.366339</v>
      </c>
      <c r="R72" s="120">
        <v>2.1032119999290444E-2</v>
      </c>
      <c r="S72" s="124"/>
      <c r="T72" s="124"/>
      <c r="W72" s="124"/>
    </row>
    <row r="73" spans="1:34" s="82" customFormat="1" ht="12.95" customHeight="1">
      <c r="A73" s="121" t="s">
        <v>44</v>
      </c>
      <c r="B73" s="78" t="s">
        <v>31</v>
      </c>
      <c r="C73" s="77">
        <v>51306.865447999997</v>
      </c>
      <c r="D73" s="77"/>
      <c r="E73" s="123">
        <f>+(C73-C$7)/C$8</f>
        <v>-1386.9906180375622</v>
      </c>
      <c r="F73" s="82">
        <f>ROUND(2*E73,0)/2</f>
        <v>-1387</v>
      </c>
      <c r="P73" s="82">
        <f>+D$11+D$12*F73+D$13*F73^2</f>
        <v>1.7273544888080077E-2</v>
      </c>
      <c r="Q73" s="119">
        <f>+C73-15018.5</f>
        <v>36288.365447999997</v>
      </c>
      <c r="R73" s="120">
        <v>-5.3457600006368011E-3</v>
      </c>
      <c r="S73" s="124"/>
      <c r="T73" s="124"/>
      <c r="W73" s="124"/>
    </row>
    <row r="74" spans="1:34" s="82" customFormat="1" ht="12.95" customHeight="1">
      <c r="A74" s="77" t="s">
        <v>41</v>
      </c>
      <c r="B74" s="78" t="s">
        <v>31</v>
      </c>
      <c r="C74" s="77">
        <v>51306.866800000003</v>
      </c>
      <c r="D74" s="77">
        <v>1.5E-3</v>
      </c>
      <c r="E74" s="123">
        <f>+(C74-C$7)/C$8</f>
        <v>-1386.9890473679964</v>
      </c>
      <c r="F74" s="82">
        <f>ROUND(2*E74,0)/2</f>
        <v>-1387</v>
      </c>
      <c r="P74" s="82">
        <f>+D$11+D$12*F74+D$13*F74^2</f>
        <v>1.7273544888080077E-2</v>
      </c>
      <c r="Q74" s="119">
        <f>+C74-15018.5</f>
        <v>36288.366800000003</v>
      </c>
      <c r="R74" s="120">
        <f>+C74-(C$7+F74*C$8)</f>
        <v>9.4278000033227727E-3</v>
      </c>
      <c r="S74" s="124">
        <f>+(P74-R74)^2</f>
        <v>6.1555712796695396E-5</v>
      </c>
      <c r="T74" s="124"/>
      <c r="W74" s="124"/>
    </row>
    <row r="75" spans="1:34" s="82" customFormat="1" ht="12.95" customHeight="1">
      <c r="A75" s="121" t="s">
        <v>44</v>
      </c>
      <c r="B75" s="78" t="s">
        <v>31</v>
      </c>
      <c r="C75" s="77">
        <v>51312.864248999998</v>
      </c>
      <c r="D75" s="77"/>
      <c r="E75" s="123">
        <f>+(C75-C$7)/C$8</f>
        <v>-1380.021583927311</v>
      </c>
      <c r="F75" s="82">
        <f>ROUND(2*E75,0)/2</f>
        <v>-1380</v>
      </c>
      <c r="P75" s="82">
        <f>+D$11+D$12*F75+D$13*F75^2</f>
        <v>1.7189341680905385E-2</v>
      </c>
      <c r="Q75" s="119">
        <f>+C75-15018.5</f>
        <v>36294.364248999998</v>
      </c>
      <c r="R75" s="120">
        <v>-3.2031640002969652E-2</v>
      </c>
      <c r="S75" s="124"/>
      <c r="T75" s="124"/>
      <c r="W75" s="124"/>
    </row>
    <row r="76" spans="1:34" s="82" customFormat="1" ht="12.95" customHeight="1">
      <c r="A76" s="121" t="s">
        <v>30</v>
      </c>
      <c r="B76" s="78" t="s">
        <v>28</v>
      </c>
      <c r="C76" s="77">
        <v>51399.392</v>
      </c>
      <c r="D76" s="77">
        <v>6.9999999999999999E-4</v>
      </c>
      <c r="E76" s="123">
        <f>+(C76-C$7)/C$8</f>
        <v>-1279.4990214682171</v>
      </c>
      <c r="F76" s="82">
        <f>ROUND(2*E76,0)/2</f>
        <v>-1279.5</v>
      </c>
      <c r="G76" s="82">
        <f>+C76-(C$7+F76*C$8)</f>
        <v>8.423000035691075E-4</v>
      </c>
      <c r="K76" s="82">
        <f>G76</f>
        <v>8.423000035691075E-4</v>
      </c>
      <c r="O76" s="82">
        <f ca="1">+C$11+C$12*F76</f>
        <v>-3.2708591043332513E-2</v>
      </c>
      <c r="P76" s="82">
        <f>+D$11+D$12*F76+D$13*F76^2</f>
        <v>1.5991104853886526E-2</v>
      </c>
      <c r="Q76" s="119">
        <f>+C76-15018.5</f>
        <v>36380.892</v>
      </c>
      <c r="R76" s="120"/>
      <c r="S76" s="124">
        <f>+(P76-G76)^2</f>
        <v>2.2948628839300055E-4</v>
      </c>
      <c r="T76" s="124" t="e">
        <f>VLOOKUP(F76,Q_fit!A$21:C$49,3,FALSE)</f>
        <v>#N/A</v>
      </c>
      <c r="U76" s="82" t="e">
        <f>S76*T76</f>
        <v>#N/A</v>
      </c>
      <c r="W76" s="124"/>
    </row>
    <row r="77" spans="1:34" s="82" customFormat="1" ht="12.95" customHeight="1">
      <c r="A77" s="77" t="s">
        <v>38</v>
      </c>
      <c r="B77" s="80"/>
      <c r="C77" s="81">
        <v>51680.434699999998</v>
      </c>
      <c r="D77" s="81">
        <v>4.0000000000000002E-4</v>
      </c>
      <c r="E77" s="123">
        <f>+(C77-C$7)/C$8</f>
        <v>-953.00108250731932</v>
      </c>
      <c r="F77" s="82">
        <f>ROUND(2*E77,0)/2</f>
        <v>-953</v>
      </c>
      <c r="G77" s="82">
        <f>+C77-(C$7+F77*C$8)</f>
        <v>-9.3180000112624839E-4</v>
      </c>
      <c r="K77" s="82">
        <f>G77</f>
        <v>-9.3180000112624839E-4</v>
      </c>
      <c r="O77" s="82">
        <f ca="1">+C$11+C$12*F77</f>
        <v>-2.8970041961513295E-2</v>
      </c>
      <c r="P77" s="82">
        <f>+D$11+D$12*F77+D$13*F77^2</f>
        <v>1.2236152450114323E-2</v>
      </c>
      <c r="Q77" s="119">
        <f>+C77-15018.5</f>
        <v>36661.934699999998</v>
      </c>
      <c r="R77" s="120"/>
      <c r="S77" s="124">
        <f>+(P77-G77)^2</f>
        <v>1.7339497175813257E-4</v>
      </c>
      <c r="T77" s="124" t="e">
        <f>VLOOKUP(F77,Q_fit!A$21:C$49,3,FALSE)</f>
        <v>#N/A</v>
      </c>
      <c r="U77" s="82" t="e">
        <f>S77*T77</f>
        <v>#N/A</v>
      </c>
      <c r="W77" s="124"/>
    </row>
    <row r="78" spans="1:34" s="82" customFormat="1" ht="12.95" customHeight="1">
      <c r="A78" s="121" t="s">
        <v>43</v>
      </c>
      <c r="B78" s="78"/>
      <c r="C78" s="128">
        <v>52024.813200000004</v>
      </c>
      <c r="D78" s="128">
        <v>3.0000000000000003E-4</v>
      </c>
      <c r="E78" s="123">
        <f>+(C78-C$7)/C$8</f>
        <v>-552.92354812393819</v>
      </c>
      <c r="F78" s="82">
        <f>ROUND(2*E78,0)/2</f>
        <v>-553</v>
      </c>
      <c r="O78" s="82">
        <f ca="1">+C$11+C$12*F78</f>
        <v>-2.4389889947033401E-2</v>
      </c>
      <c r="P78" s="82">
        <f>+D$11+D$12*F78+D$13*F78^2</f>
        <v>7.9231932606435348E-3</v>
      </c>
      <c r="Q78" s="119">
        <f>+C78-15018.5</f>
        <v>37006.313200000004</v>
      </c>
      <c r="R78" s="120">
        <v>4.8683680004614871E-2</v>
      </c>
      <c r="S78" s="124"/>
      <c r="T78" s="124"/>
      <c r="W78" s="124"/>
    </row>
    <row r="79" spans="1:34" s="82" customFormat="1" ht="12.95" customHeight="1">
      <c r="A79" s="121" t="s">
        <v>24</v>
      </c>
      <c r="B79" s="78"/>
      <c r="C79" s="77">
        <v>52416.402399999999</v>
      </c>
      <c r="D79" s="77">
        <v>4.0000000000000002E-4</v>
      </c>
      <c r="E79" s="123">
        <f>+(C79-C$7)/C$8</f>
        <v>-97.999557145535505</v>
      </c>
      <c r="F79" s="82">
        <f>ROUND(2*E79,0)/2</f>
        <v>-98</v>
      </c>
      <c r="G79" s="82">
        <f>+C79-(C$7+F79*C$8)</f>
        <v>3.8119999953778461E-4</v>
      </c>
      <c r="K79" s="82">
        <f>G79</f>
        <v>3.8119999953778461E-4</v>
      </c>
      <c r="O79" s="82">
        <f ca="1">+C$11+C$12*F79</f>
        <v>-1.9179967030562517E-2</v>
      </c>
      <c r="P79" s="82">
        <f>+D$11+D$12*F79+D$13*F79^2</f>
        <v>3.4017944641619819E-3</v>
      </c>
      <c r="Q79" s="119">
        <f>+C79-15018.5</f>
        <v>37397.902399999999</v>
      </c>
      <c r="R79" s="120"/>
      <c r="S79" s="124">
        <f>+(P79-G79)^2</f>
        <v>9.1239909197183407E-6</v>
      </c>
      <c r="T79" s="124" t="e">
        <f>VLOOKUP(F79,Q_fit!A$21:C$49,3,FALSE)</f>
        <v>#N/A</v>
      </c>
      <c r="U79" s="82" t="e">
        <f>S79*T79</f>
        <v>#N/A</v>
      </c>
      <c r="W79" s="124"/>
    </row>
    <row r="80" spans="1:34" s="82" customFormat="1" ht="12.95" customHeight="1">
      <c r="A80" s="121" t="str">
        <f>$D$7</f>
        <v>VSX</v>
      </c>
      <c r="B80" s="78"/>
      <c r="C80" s="77">
        <f>$C$7</f>
        <v>52500.758399999999</v>
      </c>
      <c r="D80" s="77"/>
      <c r="E80" s="123">
        <f>+(C80-C$7)/C$8</f>
        <v>0</v>
      </c>
      <c r="F80" s="82">
        <f>ROUND(2*E80,0)/2</f>
        <v>0</v>
      </c>
      <c r="G80" s="82">
        <f>+C80-(C$7+F80*C$8)</f>
        <v>0</v>
      </c>
      <c r="K80" s="82">
        <f>G80</f>
        <v>0</v>
      </c>
      <c r="O80" s="82">
        <f ca="1">+C$11+C$12*F80</f>
        <v>-1.8057829787014944E-2</v>
      </c>
      <c r="P80" s="82">
        <f>+D$11+D$12*F80+D$13*F80^2</f>
        <v>2.4815312135962578E-3</v>
      </c>
      <c r="Q80" s="119">
        <f>+C80-15018.5</f>
        <v>37482.258399999999</v>
      </c>
      <c r="R80" s="120"/>
      <c r="S80" s="124">
        <f>+(P80-G80)^2</f>
        <v>6.1579971640525157E-6</v>
      </c>
      <c r="T80" s="124">
        <v>1</v>
      </c>
      <c r="U80" s="82">
        <f>S80*T80</f>
        <v>6.1579971640525157E-6</v>
      </c>
      <c r="W80" s="124"/>
    </row>
    <row r="81" spans="1:23" s="82" customFormat="1" ht="12.95" customHeight="1">
      <c r="A81" s="121" t="s">
        <v>40</v>
      </c>
      <c r="B81" s="78" t="s">
        <v>31</v>
      </c>
      <c r="C81" s="77">
        <v>52509.366199999997</v>
      </c>
      <c r="D81" s="77">
        <v>1.4E-3</v>
      </c>
      <c r="E81" s="123">
        <f>+(C81-C$7)/C$8</f>
        <v>10.000006970424653</v>
      </c>
      <c r="F81" s="82">
        <f>ROUND(2*E81,0)/2</f>
        <v>10</v>
      </c>
      <c r="G81" s="82">
        <f>+C81-(C$7+F81*C$8)</f>
        <v>5.9999947552569211E-6</v>
      </c>
      <c r="K81" s="82">
        <f>G81</f>
        <v>5.9999947552569211E-6</v>
      </c>
      <c r="O81" s="82">
        <f ca="1">+C$11+C$12*F81</f>
        <v>-1.7943325986652946E-2</v>
      </c>
      <c r="P81" s="82">
        <f>+D$11+D$12*F81+D$13*F81^2</f>
        <v>2.3886944942879147E-3</v>
      </c>
      <c r="Q81" s="119">
        <f>+C81-15018.5</f>
        <v>37490.866199999997</v>
      </c>
      <c r="R81" s="120"/>
      <c r="S81" s="124">
        <f>+(P81-G81)^2</f>
        <v>5.6772330781031826E-6</v>
      </c>
      <c r="T81" s="124" t="e">
        <f>VLOOKUP(F81,Q_fit!A$21:C$49,3,FALSE)</f>
        <v>#N/A</v>
      </c>
      <c r="U81" s="82" t="e">
        <f>S81*T81</f>
        <v>#N/A</v>
      </c>
      <c r="W81" s="124"/>
    </row>
    <row r="82" spans="1:23" s="82" customFormat="1" ht="12.95" customHeight="1">
      <c r="A82" s="121" t="s">
        <v>40</v>
      </c>
      <c r="B82" s="78" t="s">
        <v>31</v>
      </c>
      <c r="C82" s="77">
        <v>52533.468800000002</v>
      </c>
      <c r="D82" s="77">
        <v>6.9999999999999999E-4</v>
      </c>
      <c r="E82" s="123">
        <f>+(C82-C$7)/C$8</f>
        <v>38.000909408384508</v>
      </c>
      <c r="F82" s="82">
        <f>ROUND(2*E82,0)/2</f>
        <v>38</v>
      </c>
      <c r="G82" s="82">
        <f>+C82-(C$7+F82*C$8)</f>
        <v>7.8280000161612406E-4</v>
      </c>
      <c r="K82" s="82">
        <f>G82</f>
        <v>7.8280000161612406E-4</v>
      </c>
      <c r="O82" s="82">
        <f ca="1">+C$11+C$12*F82</f>
        <v>-1.7622715345639355E-2</v>
      </c>
      <c r="P82" s="82">
        <f>+D$11+D$12*F82+D$13*F82^2</f>
        <v>2.1298035565501376E-3</v>
      </c>
      <c r="Q82" s="119">
        <f>+C82-15018.5</f>
        <v>37514.968800000002</v>
      </c>
      <c r="R82" s="120"/>
      <c r="S82" s="124">
        <f>+(P82-G82)^2</f>
        <v>1.8144185770048699E-6</v>
      </c>
      <c r="T82" s="124" t="e">
        <f>VLOOKUP(F82,Q_fit!A$21:C$49,3,FALSE)</f>
        <v>#N/A</v>
      </c>
      <c r="U82" s="82" t="e">
        <f>S82*T82</f>
        <v>#N/A</v>
      </c>
      <c r="W82" s="124"/>
    </row>
    <row r="83" spans="1:23" s="82" customFormat="1" ht="12.95" customHeight="1">
      <c r="A83" s="77" t="s">
        <v>42</v>
      </c>
      <c r="B83" s="80"/>
      <c r="C83" s="77">
        <v>53145.486199999999</v>
      </c>
      <c r="D83" s="77">
        <v>2.0000000000000001E-4</v>
      </c>
      <c r="E83" s="123">
        <f>+(C83-C$7)/C$8</f>
        <v>749.00468110644908</v>
      </c>
      <c r="F83" s="82">
        <f>ROUND(2*E83,0)/2</f>
        <v>749</v>
      </c>
      <c r="G83" s="82">
        <f>+C83-(C$7+F83*C$8)</f>
        <v>4.0293999991263263E-3</v>
      </c>
      <c r="K83" s="82">
        <f>G83</f>
        <v>4.0293999991263263E-3</v>
      </c>
      <c r="O83" s="82">
        <f ca="1">+C$11+C$12*F83</f>
        <v>-9.48149513990134E-3</v>
      </c>
      <c r="P83" s="82">
        <f>+D$11+D$12*F83+D$13*F83^2</f>
        <v>-3.9247350054087372E-3</v>
      </c>
      <c r="Q83" s="119">
        <f>+C83-15018.5</f>
        <v>38126.986199999999</v>
      </c>
      <c r="R83" s="120"/>
      <c r="S83" s="124">
        <f>+(P83-G83)^2</f>
        <v>6.3268263670370034E-5</v>
      </c>
      <c r="T83" s="124" t="e">
        <f>VLOOKUP(F83,Q_fit!A$21:C$49,3,FALSE)</f>
        <v>#N/A</v>
      </c>
      <c r="U83" s="82" t="e">
        <f>S83*T83</f>
        <v>#N/A</v>
      </c>
      <c r="W83" s="124"/>
    </row>
    <row r="84" spans="1:23" s="82" customFormat="1" ht="12.95" customHeight="1">
      <c r="A84" s="121" t="s">
        <v>151</v>
      </c>
      <c r="B84" s="78" t="s">
        <v>31</v>
      </c>
      <c r="C84" s="77">
        <v>55310.360999999997</v>
      </c>
      <c r="D84" s="77">
        <v>1E-4</v>
      </c>
      <c r="E84" s="123">
        <f>+(C84-C$7)/C$8</f>
        <v>3264.0216529345362</v>
      </c>
      <c r="F84" s="82">
        <f>ROUND(2*E84,0)/2</f>
        <v>3264</v>
      </c>
      <c r="G84" s="82">
        <f>+C84-(C$7+F84*C$8)</f>
        <v>1.8638399997144006E-2</v>
      </c>
      <c r="K84" s="82">
        <f>G84</f>
        <v>1.8638399997144006E-2</v>
      </c>
      <c r="O84" s="82">
        <f ca="1">+C$11+C$12*F84</f>
        <v>1.9316210651141003E-2</v>
      </c>
      <c r="P84" s="82">
        <f>+D$11+D$12*F84+D$13*F84^2</f>
        <v>-1.7320338856713961E-2</v>
      </c>
      <c r="Q84" s="119">
        <f>+C84-15018.5</f>
        <v>40291.860999999997</v>
      </c>
      <c r="R84" s="120"/>
      <c r="S84" s="124">
        <f>+(P84-G84)^2</f>
        <v>1.2930308999599546E-3</v>
      </c>
      <c r="T84" s="124" t="e">
        <f>VLOOKUP(F84,Q_fit!A$21:C$49,3,FALSE)</f>
        <v>#N/A</v>
      </c>
      <c r="U84" s="82" t="e">
        <f>S84*T84</f>
        <v>#N/A</v>
      </c>
      <c r="W84" s="124"/>
    </row>
    <row r="85" spans="1:23" s="82" customFormat="1" ht="12.95" customHeight="1">
      <c r="A85" s="77" t="s">
        <v>119</v>
      </c>
      <c r="B85" s="78" t="s">
        <v>31</v>
      </c>
      <c r="C85" s="77">
        <v>55338.767200000002</v>
      </c>
      <c r="D85" s="77">
        <v>4.0000000000000002E-4</v>
      </c>
      <c r="E85" s="123">
        <f>+(C85-C$7)/C$8</f>
        <v>3297.0222103363571</v>
      </c>
      <c r="F85" s="82">
        <f>ROUND(2*E85,0)/2</f>
        <v>3297</v>
      </c>
      <c r="G85" s="82">
        <f>+C85-(C$7+F85*C$8)</f>
        <v>1.911820000532316E-2</v>
      </c>
      <c r="K85" s="82">
        <f>G85</f>
        <v>1.911820000532316E-2</v>
      </c>
      <c r="O85" s="82">
        <f ca="1">+C$11+C$12*F85</f>
        <v>1.9694073192335591E-2</v>
      </c>
      <c r="P85" s="82">
        <f>+D$11+D$12*F85+D$13*F85^2</f>
        <v>-1.7412980312674332E-2</v>
      </c>
      <c r="Q85" s="119">
        <f>+C85-15018.5</f>
        <v>40320.267200000002</v>
      </c>
      <c r="R85" s="120"/>
      <c r="S85" s="124">
        <f>+(P85-G85)^2</f>
        <v>1.3345271354260474E-3</v>
      </c>
      <c r="T85" s="124" t="e">
        <f>VLOOKUP(F85,Q_fit!A$21:C$49,3,FALSE)</f>
        <v>#N/A</v>
      </c>
      <c r="U85" s="82" t="e">
        <f>S85*T85</f>
        <v>#N/A</v>
      </c>
      <c r="W85" s="124"/>
    </row>
    <row r="86" spans="1:23" s="82" customFormat="1" ht="12.95" customHeight="1">
      <c r="A86" s="77" t="s">
        <v>153</v>
      </c>
      <c r="B86" s="78" t="s">
        <v>31</v>
      </c>
      <c r="C86" s="77">
        <v>55446.3681</v>
      </c>
      <c r="D86" s="77">
        <v>1E-4</v>
      </c>
      <c r="E86" s="123">
        <f>+(C86-C$7)/C$8</f>
        <v>3422.0262473753451</v>
      </c>
      <c r="F86" s="82">
        <f>ROUND(2*E86,0)/2</f>
        <v>3422</v>
      </c>
      <c r="G86" s="82">
        <f>+C86-(C$7+F86*C$8)</f>
        <v>2.2593200003029779E-2</v>
      </c>
      <c r="K86" s="82">
        <f>G86</f>
        <v>2.2593200003029779E-2</v>
      </c>
      <c r="O86" s="82">
        <f ca="1">+C$11+C$12*F86</f>
        <v>2.112537069686056E-2</v>
      </c>
      <c r="P86" s="82">
        <f>+D$11+D$12*F86+D$13*F86^2</f>
        <v>-1.7744369958593971E-2</v>
      </c>
      <c r="Q86" s="119">
        <f>+C86-15018.5</f>
        <v>40427.8681</v>
      </c>
      <c r="R86" s="120"/>
      <c r="S86" s="124">
        <f>+(P86-G86)^2</f>
        <v>1.6271195504088906E-3</v>
      </c>
      <c r="T86" s="124" t="e">
        <f>VLOOKUP(F86,Q_fit!A$21:C$49,3,FALSE)</f>
        <v>#N/A</v>
      </c>
      <c r="U86" s="82" t="e">
        <f>S86*T86</f>
        <v>#N/A</v>
      </c>
      <c r="W86" s="124"/>
    </row>
    <row r="87" spans="1:23" s="82" customFormat="1" ht="12.95" customHeight="1">
      <c r="A87" s="77" t="s">
        <v>153</v>
      </c>
      <c r="B87" s="78" t="s">
        <v>31</v>
      </c>
      <c r="C87" s="77">
        <v>55649.513500000001</v>
      </c>
      <c r="D87" s="77">
        <v>2.0000000000000001E-4</v>
      </c>
      <c r="E87" s="123">
        <f>+(C87-C$7)/C$8</f>
        <v>3658.027945371372</v>
      </c>
      <c r="F87" s="82">
        <f>ROUND(2*E87,0)/2</f>
        <v>3658</v>
      </c>
      <c r="G87" s="82">
        <f>+C87-(C$7+F87*C$8)</f>
        <v>2.4054800000158139E-2</v>
      </c>
      <c r="K87" s="82">
        <f>G87</f>
        <v>2.4054800000158139E-2</v>
      </c>
      <c r="O87" s="82">
        <f ca="1">+C$11+C$12*F87</f>
        <v>2.3827660385403703E-2</v>
      </c>
      <c r="P87" s="82">
        <f>+D$11+D$12*F87+D$13*F87^2</f>
        <v>-1.82858083700203E-2</v>
      </c>
      <c r="Q87" s="119">
        <f>+C87-15018.5</f>
        <v>40631.013500000001</v>
      </c>
      <c r="R87" s="120"/>
      <c r="S87" s="124">
        <f>+(P87-G87)^2</f>
        <v>1.7927271171568244E-3</v>
      </c>
      <c r="T87" s="124" t="e">
        <f>VLOOKUP(F87,Q_fit!A$21:C$49,3,FALSE)</f>
        <v>#N/A</v>
      </c>
      <c r="U87" s="82" t="e">
        <f>S87*T87</f>
        <v>#N/A</v>
      </c>
      <c r="W87" s="124"/>
    </row>
    <row r="88" spans="1:23" s="82" customFormat="1" ht="12.95" customHeight="1">
      <c r="A88" s="121" t="s">
        <v>154</v>
      </c>
      <c r="B88" s="78" t="s">
        <v>31</v>
      </c>
      <c r="C88" s="77">
        <v>55649.514640000001</v>
      </c>
      <c r="D88" s="77">
        <v>1E-4</v>
      </c>
      <c r="E88" s="123">
        <f>+(C88-C$7)/C$8</f>
        <v>3658.0292697525088</v>
      </c>
      <c r="F88" s="82">
        <f>ROUND(2*E88,0)/2</f>
        <v>3658</v>
      </c>
      <c r="G88" s="82">
        <f>+C88-(C$7+F88*C$8)</f>
        <v>2.5194800000463147E-2</v>
      </c>
      <c r="K88" s="82">
        <f>G88</f>
        <v>2.5194800000463147E-2</v>
      </c>
      <c r="O88" s="82">
        <f ca="1">+C$11+C$12*F88</f>
        <v>2.3827660385403703E-2</v>
      </c>
      <c r="P88" s="82">
        <f>+D$11+D$12*F88+D$13*F88^2</f>
        <v>-1.82858083700203E-2</v>
      </c>
      <c r="Q88" s="119">
        <f>+C88-15018.5</f>
        <v>40631.014640000001</v>
      </c>
      <c r="R88" s="120"/>
      <c r="S88" s="124">
        <f>+(P88-G88)^2</f>
        <v>1.8905633042673551E-3</v>
      </c>
      <c r="T88" s="124" t="e">
        <f>VLOOKUP(F88,Q_fit!A$21:C$49,3,FALSE)</f>
        <v>#N/A</v>
      </c>
      <c r="U88" s="82" t="e">
        <f>S88*T88</f>
        <v>#N/A</v>
      </c>
      <c r="W88" s="124"/>
    </row>
    <row r="89" spans="1:23" s="82" customFormat="1" ht="12.95" customHeight="1">
      <c r="A89" s="121" t="s">
        <v>154</v>
      </c>
      <c r="B89" s="78" t="s">
        <v>31</v>
      </c>
      <c r="C89" s="77">
        <v>55661.566039999998</v>
      </c>
      <c r="D89" s="77">
        <v>1E-4</v>
      </c>
      <c r="E89" s="123">
        <f>+(C89-C$7)/C$8</f>
        <v>3672.0298371452654</v>
      </c>
      <c r="F89" s="82">
        <f>ROUND(2*E89,0)/2</f>
        <v>3672</v>
      </c>
      <c r="G89" s="82">
        <f>+C89-(C$7+F89*C$8)</f>
        <v>2.5683200001367368E-2</v>
      </c>
      <c r="K89" s="82">
        <f>G89</f>
        <v>2.5683200001367368E-2</v>
      </c>
      <c r="O89" s="82">
        <f ca="1">+C$11+C$12*F89</f>
        <v>2.3987965705910497E-2</v>
      </c>
      <c r="P89" s="82">
        <f>+D$11+D$12*F89+D$13*F89^2</f>
        <v>-1.8314467478324728E-2</v>
      </c>
      <c r="Q89" s="119">
        <f>+C89-15018.5</f>
        <v>40643.066039999998</v>
      </c>
      <c r="R89" s="120"/>
      <c r="S89" s="124">
        <f>+(P89-G89)^2</f>
        <v>1.9357947436535554E-3</v>
      </c>
      <c r="T89" s="124" t="e">
        <f>VLOOKUP(F89,Q_fit!A$21:C$49,3,FALSE)</f>
        <v>#N/A</v>
      </c>
      <c r="U89" s="82" t="e">
        <f>S89*T89</f>
        <v>#N/A</v>
      </c>
      <c r="W89" s="124"/>
    </row>
    <row r="90" spans="1:23" s="82" customFormat="1" ht="12.95" customHeight="1">
      <c r="A90" s="121" t="s">
        <v>154</v>
      </c>
      <c r="B90" s="78" t="s">
        <v>28</v>
      </c>
      <c r="C90" s="77">
        <v>56413.463430000003</v>
      </c>
      <c r="D90" s="77">
        <v>2.9999999999999997E-4</v>
      </c>
      <c r="E90" s="123">
        <f>+(C90-C$7)/C$8</f>
        <v>4545.5374861433775</v>
      </c>
      <c r="F90" s="82">
        <f>ROUND(2*E90,0)/2</f>
        <v>4545.5</v>
      </c>
      <c r="G90" s="82">
        <f>+C90-(C$7+F90*C$8)</f>
        <v>3.2267300004605204E-2</v>
      </c>
      <c r="K90" s="82">
        <f>G90</f>
        <v>3.2267300004605204E-2</v>
      </c>
      <c r="O90" s="82">
        <f ca="1">+C$11+C$12*F90</f>
        <v>3.3989872667530965E-2</v>
      </c>
      <c r="P90" s="82">
        <f>+D$11+D$12*F90+D$13*F90^2</f>
        <v>-1.9336193197469612E-2</v>
      </c>
      <c r="Q90" s="119">
        <f>+C90-15018.5</f>
        <v>41394.963430000003</v>
      </c>
      <c r="R90" s="120"/>
      <c r="S90" s="124">
        <f>+(P90-G90)^2</f>
        <v>2.6629205106565817E-3</v>
      </c>
      <c r="T90" s="124" t="e">
        <f>VLOOKUP(F90,Q_fit!A$21:C$49,3,FALSE)</f>
        <v>#N/A</v>
      </c>
      <c r="U90" s="82" t="e">
        <f>S90*T90</f>
        <v>#N/A</v>
      </c>
      <c r="W90" s="124"/>
    </row>
    <row r="91" spans="1:23" s="82" customFormat="1" ht="12.95" customHeight="1">
      <c r="A91" s="121" t="s">
        <v>154</v>
      </c>
      <c r="B91" s="78" t="s">
        <v>28</v>
      </c>
      <c r="C91" s="77">
        <v>56413.4637</v>
      </c>
      <c r="D91" s="77">
        <v>4.0000000000000002E-4</v>
      </c>
      <c r="E91" s="123">
        <f>+(C91-C$7)/C$8</f>
        <v>4545.5377998125905</v>
      </c>
      <c r="F91" s="82">
        <f>ROUND(2*E91,0)/2</f>
        <v>4545.5</v>
      </c>
      <c r="G91" s="82">
        <f>+C91-(C$7+F91*C$8)</f>
        <v>3.2537300001422409E-2</v>
      </c>
      <c r="K91" s="82">
        <f>G91</f>
        <v>3.2537300001422409E-2</v>
      </c>
      <c r="O91" s="82">
        <f ca="1">+C$11+C$12*F91</f>
        <v>3.3989872667530965E-2</v>
      </c>
      <c r="P91" s="82">
        <f>+D$11+D$12*F91+D$13*F91^2</f>
        <v>-1.9336193197469612E-2</v>
      </c>
      <c r="Q91" s="119">
        <f>+C91-15018.5</f>
        <v>41394.9637</v>
      </c>
      <c r="R91" s="120"/>
      <c r="S91" s="124">
        <f>+(P91-G91)^2</f>
        <v>2.6908592966554969E-3</v>
      </c>
      <c r="T91" s="124" t="e">
        <f>VLOOKUP(F91,Q_fit!A$21:C$49,3,FALSE)</f>
        <v>#N/A</v>
      </c>
      <c r="U91" s="82" t="e">
        <f>S91*T91</f>
        <v>#N/A</v>
      </c>
      <c r="W91" s="124"/>
    </row>
    <row r="92" spans="1:23" s="82" customFormat="1" ht="12.95" customHeight="1">
      <c r="A92" s="121" t="s">
        <v>154</v>
      </c>
      <c r="B92" s="78" t="s">
        <v>28</v>
      </c>
      <c r="C92" s="77">
        <v>56413.464769999999</v>
      </c>
      <c r="D92" s="77">
        <v>4.0000000000000002E-4</v>
      </c>
      <c r="E92" s="123">
        <f>+(C92-C$7)/C$8</f>
        <v>4545.5390428720766</v>
      </c>
      <c r="F92" s="82">
        <f>ROUND(2*E92,0)/2</f>
        <v>4545.5</v>
      </c>
      <c r="G92" s="82">
        <f>+C92-(C$7+F92*C$8)</f>
        <v>3.3607299999857787E-2</v>
      </c>
      <c r="K92" s="82">
        <f>G92</f>
        <v>3.3607299999857787E-2</v>
      </c>
      <c r="O92" s="82">
        <f ca="1">+C$11+C$12*F92</f>
        <v>3.3989872667530965E-2</v>
      </c>
      <c r="P92" s="82">
        <f>+D$11+D$12*F92+D$13*F92^2</f>
        <v>-1.9336193197469612E-2</v>
      </c>
      <c r="Q92" s="119">
        <f>+C92-15018.5</f>
        <v>41394.964769999999</v>
      </c>
      <c r="R92" s="120"/>
      <c r="S92" s="124">
        <f>+(P92-G92)^2</f>
        <v>2.8030134719354526E-3</v>
      </c>
      <c r="T92" s="124" t="e">
        <f>VLOOKUP(F92,Q_fit!A$21:C$49,3,FALSE)</f>
        <v>#N/A</v>
      </c>
      <c r="U92" s="82" t="e">
        <f>S92*T92</f>
        <v>#N/A</v>
      </c>
    </row>
    <row r="93" spans="1:23" s="82" customFormat="1" ht="12.95" customHeight="1">
      <c r="A93" s="129" t="s">
        <v>399</v>
      </c>
      <c r="B93" s="130" t="s">
        <v>28</v>
      </c>
      <c r="C93" s="131">
        <v>56746.590510000002</v>
      </c>
      <c r="D93" s="129">
        <v>2.0000000000000001E-4</v>
      </c>
      <c r="E93" s="123">
        <f>+(C93-C$7)/C$8</f>
        <v>4932.543820170421</v>
      </c>
      <c r="F93" s="82">
        <f>ROUND(2*E93,0)/2</f>
        <v>4932.5</v>
      </c>
      <c r="G93" s="82">
        <f>+C93-(C$7+F93*C$8)</f>
        <v>3.771950000373181E-2</v>
      </c>
      <c r="K93" s="82">
        <f>G93</f>
        <v>3.771950000373181E-2</v>
      </c>
      <c r="O93" s="82">
        <f ca="1">+C$11+C$12*F93</f>
        <v>3.8421169741540265E-2</v>
      </c>
      <c r="P93" s="82">
        <f>+D$11+D$12*F93+D$13*F93^2</f>
        <v>-1.9306608751063634E-2</v>
      </c>
      <c r="Q93" s="119">
        <f>+C93-15018.5</f>
        <v>41728.090510000002</v>
      </c>
      <c r="R93" s="120"/>
      <c r="S93" s="124">
        <f>+(P93-G93)^2</f>
        <v>3.2519770797137574E-3</v>
      </c>
      <c r="T93" s="124">
        <v>1</v>
      </c>
      <c r="U93" s="82">
        <f>S93*T93</f>
        <v>3.2519770797137574E-3</v>
      </c>
    </row>
    <row r="94" spans="1:23" s="82" customFormat="1" ht="12.95" customHeight="1">
      <c r="A94" s="129" t="s">
        <v>399</v>
      </c>
      <c r="B94" s="130" t="s">
        <v>28</v>
      </c>
      <c r="C94" s="131">
        <v>56746.591549999997</v>
      </c>
      <c r="D94" s="129">
        <v>2.0000000000000001E-4</v>
      </c>
      <c r="E94" s="123">
        <f>+(C94-C$7)/C$8</f>
        <v>4932.5450283777691</v>
      </c>
      <c r="F94" s="82">
        <f>ROUND(2*E94,0)/2</f>
        <v>4932.5</v>
      </c>
      <c r="G94" s="82">
        <f>+C94-(C$7+F94*C$8)</f>
        <v>3.8759499999287073E-2</v>
      </c>
      <c r="K94" s="82">
        <f>G94</f>
        <v>3.8759499999287073E-2</v>
      </c>
      <c r="O94" s="82">
        <f ca="1">+C$11+C$12*F94</f>
        <v>3.8421169741540265E-2</v>
      </c>
      <c r="P94" s="82">
        <f>+D$11+D$12*F94+D$13*F94^2</f>
        <v>-1.9306608751063634E-2</v>
      </c>
      <c r="Q94" s="119">
        <f>+C94-15018.5</f>
        <v>41728.091549999997</v>
      </c>
      <c r="R94" s="120"/>
      <c r="S94" s="124">
        <f>+(P94-G94)^2</f>
        <v>3.3716729854075546E-3</v>
      </c>
      <c r="T94" s="124">
        <v>1</v>
      </c>
      <c r="U94" s="82">
        <f>S94*T94</f>
        <v>3.3716729854075546E-3</v>
      </c>
    </row>
    <row r="95" spans="1:23" s="82" customFormat="1" ht="12.95" customHeight="1">
      <c r="A95" s="132" t="s">
        <v>401</v>
      </c>
      <c r="B95" s="133" t="s">
        <v>28</v>
      </c>
      <c r="C95" s="134">
        <v>56746.591910000003</v>
      </c>
      <c r="D95" s="134">
        <v>2.0000000000000001E-4</v>
      </c>
      <c r="E95" s="123">
        <f>+(C95-C$7)/C$8</f>
        <v>4932.5454466033971</v>
      </c>
      <c r="F95" s="82">
        <f>ROUND(2*E95,0)/2</f>
        <v>4932.5</v>
      </c>
      <c r="G95" s="82">
        <f>+C95-(C$7+F95*C$8)</f>
        <v>3.9119500004744623E-2</v>
      </c>
      <c r="K95" s="82">
        <f>G95</f>
        <v>3.9119500004744623E-2</v>
      </c>
      <c r="O95" s="82">
        <f ca="1">+C$11+C$12*F95</f>
        <v>3.8421169741540265E-2</v>
      </c>
      <c r="P95" s="82">
        <f>+D$11+D$12*F95+D$13*F95^2</f>
        <v>-1.9306608751063634E-2</v>
      </c>
      <c r="Q95" s="119">
        <f>+C95-15018.5</f>
        <v>41728.091910000003</v>
      </c>
      <c r="R95" s="120"/>
      <c r="S95" s="124">
        <f>+(P95-G95)^2</f>
        <v>3.4136101843455337E-3</v>
      </c>
      <c r="T95" s="124">
        <v>1</v>
      </c>
      <c r="U95" s="82">
        <f>S95*T95</f>
        <v>3.4136101843455337E-3</v>
      </c>
    </row>
    <row r="96" spans="1:23" s="82" customFormat="1" ht="12.95" customHeight="1">
      <c r="A96" s="132" t="s">
        <v>401</v>
      </c>
      <c r="B96" s="133" t="s">
        <v>31</v>
      </c>
      <c r="C96" s="134">
        <v>57158.47395</v>
      </c>
      <c r="D96" s="134">
        <v>1.9E-3</v>
      </c>
      <c r="E96" s="123">
        <f>+(C96-C$7)/C$8</f>
        <v>5411.0443976702982</v>
      </c>
      <c r="F96" s="82">
        <f>ROUND(2*E96,0)/2</f>
        <v>5411</v>
      </c>
      <c r="G96" s="82">
        <f>+C96-(C$7+F96*C$8)</f>
        <v>3.8216599998122547E-2</v>
      </c>
      <c r="K96" s="82">
        <f>G96</f>
        <v>3.8216599998122547E-2</v>
      </c>
      <c r="O96" s="82">
        <f ca="1">+C$11+C$12*F96</f>
        <v>4.390017658886184E-2</v>
      </c>
      <c r="P96" s="82">
        <f>+D$11+D$12*F96+D$13*F96^2</f>
        <v>-1.8860606691974788E-2</v>
      </c>
      <c r="Q96" s="119">
        <f>+C96-15018.5</f>
        <v>42139.97395</v>
      </c>
      <c r="R96" s="120"/>
      <c r="S96" s="124">
        <f>+(P96-G96)^2</f>
        <v>3.2578075235440915E-3</v>
      </c>
      <c r="T96" s="124">
        <v>1</v>
      </c>
      <c r="U96" s="82">
        <f>S96*T96</f>
        <v>3.2578075235440915E-3</v>
      </c>
    </row>
    <row r="97" spans="1:21" s="82" customFormat="1" ht="12.95" customHeight="1">
      <c r="A97" s="132" t="s">
        <v>401</v>
      </c>
      <c r="B97" s="133" t="s">
        <v>31</v>
      </c>
      <c r="C97" s="134">
        <v>57535.504930000003</v>
      </c>
      <c r="D97" s="134">
        <v>1E-4</v>
      </c>
      <c r="E97" s="123">
        <f>+(C97-C$7)/C$8</f>
        <v>5849.0555536064221</v>
      </c>
      <c r="F97" s="82">
        <f>ROUND(2*E97,0)/2</f>
        <v>5849</v>
      </c>
      <c r="G97" s="82">
        <f>+C97-(C$7+F97*C$8)</f>
        <v>4.7819400002481416E-2</v>
      </c>
      <c r="K97" s="82">
        <f>G97</f>
        <v>4.7819400002481416E-2</v>
      </c>
      <c r="O97" s="82">
        <f ca="1">+C$11+C$12*F97</f>
        <v>4.8915443044717323E-2</v>
      </c>
      <c r="P97" s="82">
        <f>+D$11+D$12*F97+D$13*F97^2</f>
        <v>-1.8055501055656974E-2</v>
      </c>
      <c r="Q97" s="119">
        <f>+C97-15018.5</f>
        <v>42517.004930000003</v>
      </c>
      <c r="R97" s="120"/>
      <c r="S97" s="124">
        <f>+(P97-G97)^2</f>
        <v>4.339502589419523E-3</v>
      </c>
      <c r="T97" s="124">
        <v>1</v>
      </c>
      <c r="U97" s="82">
        <f>S97*T97</f>
        <v>4.339502589419523E-3</v>
      </c>
    </row>
    <row r="98" spans="1:21" s="82" customFormat="1" ht="12.95" customHeight="1">
      <c r="A98" s="135" t="s">
        <v>400</v>
      </c>
      <c r="B98" s="136" t="s">
        <v>31</v>
      </c>
      <c r="C98" s="137">
        <v>57585.432800000002</v>
      </c>
      <c r="D98" s="141">
        <v>2E-3</v>
      </c>
      <c r="E98" s="123">
        <f>+(C98-C$7)/C$8</f>
        <v>5907.0586494054151</v>
      </c>
      <c r="F98" s="82">
        <f>ROUND(2*E98,0)/2</f>
        <v>5907</v>
      </c>
      <c r="G98" s="82">
        <f>+C98-(C$7+F98*C$8)</f>
        <v>5.0484200000937562E-2</v>
      </c>
      <c r="K98" s="82">
        <f>G98</f>
        <v>5.0484200000937562E-2</v>
      </c>
      <c r="O98" s="82">
        <f ca="1">+C$11+C$12*F98</f>
        <v>4.9579565086816914E-2</v>
      </c>
      <c r="P98" s="82">
        <f>+D$11+D$12*F98+D$13*F98^2</f>
        <v>-1.792044868875662E-2</v>
      </c>
      <c r="Q98" s="119">
        <f>+C98-15018.5</f>
        <v>42566.932800000002</v>
      </c>
      <c r="R98" s="120"/>
      <c r="S98" s="124">
        <f>+(P98-G98)^2</f>
        <v>4.6791959623604792E-3</v>
      </c>
      <c r="T98" s="124">
        <v>1</v>
      </c>
      <c r="U98" s="82">
        <f>S98*T98</f>
        <v>4.6791959623604792E-3</v>
      </c>
    </row>
    <row r="99" spans="1:21" s="82" customFormat="1" ht="12.95" customHeight="1">
      <c r="A99" s="138" t="s">
        <v>402</v>
      </c>
      <c r="B99" s="139" t="s">
        <v>31</v>
      </c>
      <c r="C99" s="140">
        <v>57956.435130000114</v>
      </c>
      <c r="D99" s="140">
        <v>1E-4</v>
      </c>
      <c r="E99" s="123">
        <f>+(C99-C$7)/C$8</f>
        <v>6338.0660945186601</v>
      </c>
      <c r="F99" s="82">
        <f>ROUND(2*E99,0)/2</f>
        <v>6338</v>
      </c>
      <c r="G99" s="82">
        <f>+C99-(C$7+F99*C$8)</f>
        <v>5.6892800115747377E-2</v>
      </c>
      <c r="K99" s="82">
        <f>G99</f>
        <v>5.6892800115747377E-2</v>
      </c>
      <c r="O99" s="82">
        <f ca="1">+C$11+C$12*F99</f>
        <v>5.4514678882419003E-2</v>
      </c>
      <c r="P99" s="82">
        <f>+D$11+D$12*F99+D$13*F99^2</f>
        <v>-1.6708512372191855E-2</v>
      </c>
      <c r="Q99" s="119">
        <f>+C99-15018.5</f>
        <v>42937.935130000114</v>
      </c>
      <c r="R99" s="120"/>
      <c r="S99" s="124">
        <f>+(P99-G99)^2</f>
        <v>5.4171531999472793E-3</v>
      </c>
      <c r="T99" s="124">
        <v>1</v>
      </c>
      <c r="U99" s="82">
        <f>S99*T99</f>
        <v>5.4171531999472793E-3</v>
      </c>
    </row>
    <row r="100" spans="1:21" s="82" customFormat="1" ht="12.95" customHeight="1">
      <c r="A100" s="138" t="s">
        <v>402</v>
      </c>
      <c r="B100" s="139" t="s">
        <v>31</v>
      </c>
      <c r="C100" s="140">
        <v>57956.435289999936</v>
      </c>
      <c r="D100" s="140">
        <v>1E-4</v>
      </c>
      <c r="E100" s="123">
        <f>+(C100-C$7)/C$8</f>
        <v>6338.066280396507</v>
      </c>
      <c r="F100" s="82">
        <f>ROUND(2*E100,0)/2</f>
        <v>6338</v>
      </c>
      <c r="G100" s="82">
        <f>+C100-(C$7+F100*C$8)</f>
        <v>5.7052799937082455E-2</v>
      </c>
      <c r="K100" s="82">
        <f>G100</f>
        <v>5.7052799937082455E-2</v>
      </c>
      <c r="O100" s="82">
        <f ca="1">+C$11+C$12*F100</f>
        <v>5.4514678882419003E-2</v>
      </c>
      <c r="P100" s="82">
        <f>+D$11+D$12*F100+D$13*F100^2</f>
        <v>-1.6708512372191855E-2</v>
      </c>
      <c r="Q100" s="119">
        <f>+C100-15018.5</f>
        <v>42937.935289999936</v>
      </c>
      <c r="R100" s="120"/>
      <c r="S100" s="124">
        <f>+(P100-G100)^2</f>
        <v>5.4407311935863022E-3</v>
      </c>
      <c r="T100" s="124">
        <v>1</v>
      </c>
      <c r="U100" s="82">
        <f>S100*T100</f>
        <v>5.4407311935863022E-3</v>
      </c>
    </row>
    <row r="101" spans="1:21" s="82" customFormat="1" ht="12.95" customHeight="1">
      <c r="A101" s="121"/>
      <c r="B101" s="78"/>
      <c r="C101" s="77"/>
      <c r="D101" s="77"/>
      <c r="R101" s="120"/>
    </row>
    <row r="102" spans="1:21" s="82" customFormat="1" ht="12.95" customHeight="1">
      <c r="A102" s="121"/>
      <c r="B102" s="78"/>
      <c r="C102" s="77"/>
      <c r="D102" s="77"/>
      <c r="R102" s="120"/>
    </row>
    <row r="103" spans="1:21" s="82" customFormat="1" ht="12.95" customHeight="1">
      <c r="A103" s="121"/>
      <c r="B103" s="78"/>
      <c r="C103" s="77"/>
      <c r="D103" s="77"/>
      <c r="R103" s="120"/>
    </row>
    <row r="104" spans="1:21" s="82" customFormat="1" ht="12.95" customHeight="1">
      <c r="A104" s="121"/>
      <c r="B104" s="78"/>
      <c r="C104" s="77"/>
      <c r="D104" s="77"/>
      <c r="R104" s="120"/>
    </row>
    <row r="105" spans="1:21" s="82" customFormat="1" ht="12.95" customHeight="1">
      <c r="A105" s="121"/>
      <c r="B105" s="78"/>
      <c r="C105" s="77"/>
      <c r="D105" s="77"/>
      <c r="R105" s="120"/>
    </row>
    <row r="106" spans="1:21" s="82" customFormat="1" ht="12.95" customHeight="1">
      <c r="A106" s="121"/>
      <c r="B106" s="78"/>
      <c r="C106" s="77"/>
      <c r="D106" s="77"/>
      <c r="R106" s="120"/>
    </row>
    <row r="107" spans="1:21" s="82" customFormat="1" ht="12.95" customHeight="1">
      <c r="A107" s="121"/>
      <c r="B107" s="78"/>
      <c r="C107" s="77"/>
      <c r="D107" s="77"/>
      <c r="R107" s="120"/>
    </row>
    <row r="108" spans="1:21" s="82" customFormat="1" ht="12.95" customHeight="1">
      <c r="A108" s="121"/>
      <c r="B108" s="78"/>
      <c r="C108" s="77"/>
      <c r="D108" s="77"/>
      <c r="R108" s="120"/>
    </row>
    <row r="109" spans="1:21" s="82" customFormat="1" ht="12.95" customHeight="1">
      <c r="A109" s="121"/>
      <c r="B109" s="78"/>
      <c r="C109" s="77"/>
      <c r="D109" s="77"/>
      <c r="R109" s="120"/>
    </row>
    <row r="110" spans="1:21" s="82" customFormat="1" ht="12.95" customHeight="1">
      <c r="A110" s="121"/>
      <c r="B110" s="78"/>
      <c r="C110" s="77"/>
      <c r="D110" s="77"/>
      <c r="R110" s="120"/>
    </row>
    <row r="111" spans="1:21" s="82" customFormat="1" ht="12.95" customHeight="1">
      <c r="A111" s="121"/>
      <c r="B111" s="78"/>
      <c r="C111" s="77"/>
      <c r="D111" s="77"/>
      <c r="R111" s="120"/>
    </row>
    <row r="112" spans="1:21" s="82" customFormat="1" ht="12.95" customHeight="1">
      <c r="A112" s="121"/>
      <c r="B112" s="78"/>
      <c r="C112" s="77"/>
      <c r="D112" s="77"/>
      <c r="R112" s="120"/>
    </row>
    <row r="113" spans="1:18" s="82" customFormat="1" ht="12.95" customHeight="1">
      <c r="A113" s="121"/>
      <c r="B113" s="78"/>
      <c r="C113" s="77"/>
      <c r="D113" s="77"/>
      <c r="R113" s="120"/>
    </row>
    <row r="114" spans="1:18" s="82" customFormat="1" ht="12.95" customHeight="1">
      <c r="A114" s="121"/>
      <c r="B114" s="78"/>
      <c r="C114" s="77"/>
      <c r="D114" s="77"/>
      <c r="R114" s="120"/>
    </row>
    <row r="115" spans="1:18" s="82" customFormat="1" ht="12.95" customHeight="1">
      <c r="A115" s="121"/>
      <c r="B115" s="78"/>
      <c r="C115" s="77"/>
      <c r="D115" s="77"/>
      <c r="R115" s="120"/>
    </row>
    <row r="116" spans="1:18" s="82" customFormat="1" ht="12.95" customHeight="1">
      <c r="A116" s="121"/>
      <c r="B116" s="78"/>
      <c r="C116" s="77"/>
      <c r="D116" s="77"/>
      <c r="R116" s="120"/>
    </row>
    <row r="117" spans="1:18" s="82" customFormat="1" ht="12.95" customHeight="1">
      <c r="A117" s="121"/>
      <c r="B117" s="78"/>
      <c r="C117" s="77"/>
      <c r="D117" s="77"/>
      <c r="R117" s="120"/>
    </row>
    <row r="118" spans="1:18" s="82" customFormat="1" ht="12.95" customHeight="1">
      <c r="A118" s="121"/>
      <c r="B118" s="78"/>
      <c r="C118" s="77"/>
      <c r="D118" s="77"/>
      <c r="R118" s="120"/>
    </row>
    <row r="119" spans="1:18" s="82" customFormat="1" ht="12.95" customHeight="1">
      <c r="A119" s="121"/>
      <c r="B119" s="78"/>
      <c r="C119" s="77"/>
      <c r="D119" s="77"/>
      <c r="R119" s="120"/>
    </row>
    <row r="120" spans="1:18" s="82" customFormat="1" ht="12.95" customHeight="1">
      <c r="A120" s="121"/>
      <c r="B120" s="78"/>
      <c r="C120" s="77"/>
      <c r="D120" s="77"/>
      <c r="R120" s="120"/>
    </row>
    <row r="121" spans="1:18" s="82" customFormat="1" ht="12.95" customHeight="1">
      <c r="A121" s="121"/>
      <c r="B121" s="78"/>
      <c r="C121" s="77"/>
      <c r="D121" s="77"/>
      <c r="R121" s="120"/>
    </row>
    <row r="122" spans="1:18" s="82" customFormat="1" ht="12.95" customHeight="1">
      <c r="A122" s="121"/>
      <c r="B122" s="78"/>
      <c r="C122" s="77"/>
      <c r="D122" s="77"/>
      <c r="R122" s="120"/>
    </row>
    <row r="123" spans="1:18" s="82" customFormat="1" ht="12.95" customHeight="1">
      <c r="A123" s="121"/>
      <c r="B123" s="78"/>
      <c r="C123" s="77"/>
      <c r="D123" s="77"/>
      <c r="R123" s="120"/>
    </row>
    <row r="124" spans="1:18" s="82" customFormat="1" ht="12.95" customHeight="1">
      <c r="A124" s="121"/>
      <c r="B124" s="78"/>
      <c r="C124" s="77"/>
      <c r="D124" s="77"/>
      <c r="R124" s="120"/>
    </row>
    <row r="125" spans="1:18" s="82" customFormat="1" ht="12.95" customHeight="1">
      <c r="A125" s="121"/>
      <c r="B125" s="78"/>
      <c r="C125" s="77"/>
      <c r="D125" s="77"/>
      <c r="R125" s="120"/>
    </row>
    <row r="126" spans="1:18" s="82" customFormat="1" ht="12.95" customHeight="1">
      <c r="A126" s="121"/>
      <c r="B126" s="78"/>
      <c r="C126" s="77"/>
      <c r="D126" s="77"/>
      <c r="R126" s="120"/>
    </row>
    <row r="127" spans="1:18" s="82" customFormat="1" ht="12.95" customHeight="1">
      <c r="A127" s="121"/>
      <c r="B127" s="78"/>
      <c r="C127" s="77"/>
      <c r="D127" s="77"/>
      <c r="R127" s="120"/>
    </row>
    <row r="128" spans="1:18" s="82" customFormat="1" ht="12.95" customHeight="1">
      <c r="A128" s="121"/>
      <c r="B128" s="78"/>
      <c r="C128" s="77"/>
      <c r="D128" s="77"/>
      <c r="R128" s="120"/>
    </row>
    <row r="129" spans="1:18" s="82" customFormat="1" ht="12.95" customHeight="1">
      <c r="A129" s="121"/>
      <c r="B129" s="78"/>
      <c r="C129" s="77"/>
      <c r="D129" s="77"/>
      <c r="R129" s="120"/>
    </row>
    <row r="130" spans="1:18" s="82" customFormat="1" ht="12.95" customHeight="1">
      <c r="A130" s="121"/>
      <c r="B130" s="78"/>
      <c r="C130" s="77"/>
      <c r="D130" s="77"/>
      <c r="R130" s="120"/>
    </row>
    <row r="131" spans="1:18" s="82" customFormat="1" ht="12.95" customHeight="1">
      <c r="A131" s="121"/>
      <c r="B131" s="78"/>
      <c r="C131" s="77"/>
      <c r="D131" s="77"/>
      <c r="R131" s="120"/>
    </row>
    <row r="132" spans="1:18" s="82" customFormat="1" ht="12.95" customHeight="1">
      <c r="A132" s="121"/>
      <c r="B132" s="78"/>
      <c r="C132" s="77"/>
      <c r="D132" s="77"/>
      <c r="R132" s="120"/>
    </row>
    <row r="133" spans="1:18" s="82" customFormat="1" ht="12.95" customHeight="1">
      <c r="A133" s="121"/>
      <c r="B133" s="78"/>
      <c r="C133" s="77"/>
      <c r="D133" s="77"/>
      <c r="R133" s="120"/>
    </row>
    <row r="134" spans="1:18" s="82" customFormat="1" ht="12.95" customHeight="1">
      <c r="A134" s="121"/>
      <c r="B134" s="78"/>
      <c r="C134" s="77"/>
      <c r="D134" s="77"/>
      <c r="R134" s="120"/>
    </row>
    <row r="135" spans="1:18" s="82" customFormat="1" ht="12.95" customHeight="1">
      <c r="A135" s="121"/>
      <c r="B135" s="78"/>
      <c r="C135" s="77"/>
      <c r="D135" s="77"/>
      <c r="R135" s="120"/>
    </row>
    <row r="136" spans="1:18" s="82" customFormat="1" ht="12.95" customHeight="1">
      <c r="A136" s="121"/>
      <c r="B136" s="78"/>
      <c r="C136" s="77"/>
      <c r="D136" s="77"/>
      <c r="R136" s="120"/>
    </row>
    <row r="137" spans="1:18" s="82" customFormat="1" ht="12.95" customHeight="1">
      <c r="A137" s="121"/>
      <c r="B137" s="78"/>
      <c r="C137" s="77"/>
      <c r="D137" s="77"/>
      <c r="R137" s="120"/>
    </row>
    <row r="138" spans="1:18" s="82" customFormat="1" ht="12.95" customHeight="1">
      <c r="A138" s="121"/>
      <c r="B138" s="78"/>
      <c r="C138" s="77"/>
      <c r="D138" s="77"/>
      <c r="R138" s="120"/>
    </row>
    <row r="139" spans="1:18" s="82" customFormat="1" ht="12.95" customHeight="1">
      <c r="A139" s="121"/>
      <c r="B139" s="78"/>
      <c r="C139" s="77"/>
      <c r="D139" s="77"/>
      <c r="R139" s="120"/>
    </row>
    <row r="140" spans="1:18" s="82" customFormat="1" ht="12.95" customHeight="1">
      <c r="A140" s="121"/>
      <c r="B140" s="78"/>
      <c r="C140" s="77"/>
      <c r="D140" s="77"/>
      <c r="R140" s="120"/>
    </row>
    <row r="141" spans="1:18" s="82" customFormat="1" ht="12.95" customHeight="1">
      <c r="A141" s="121"/>
      <c r="B141" s="78"/>
      <c r="C141" s="77"/>
      <c r="D141" s="77"/>
      <c r="R141" s="120"/>
    </row>
    <row r="142" spans="1:18" s="82" customFormat="1" ht="12.95" customHeight="1">
      <c r="A142" s="121"/>
      <c r="B142" s="78"/>
      <c r="C142" s="77"/>
      <c r="D142" s="77"/>
      <c r="R142" s="120"/>
    </row>
    <row r="143" spans="1:18" s="82" customFormat="1" ht="12.95" customHeight="1">
      <c r="A143" s="121"/>
      <c r="B143" s="78"/>
      <c r="C143" s="77"/>
      <c r="D143" s="77"/>
      <c r="R143" s="120"/>
    </row>
    <row r="144" spans="1:18" s="82" customFormat="1" ht="12.95" customHeight="1">
      <c r="A144" s="121"/>
      <c r="B144" s="78"/>
      <c r="C144" s="77"/>
      <c r="D144" s="77"/>
      <c r="R144" s="120"/>
    </row>
    <row r="145" spans="1:18" s="82" customFormat="1" ht="12.95" customHeight="1">
      <c r="A145" s="121"/>
      <c r="B145" s="78"/>
      <c r="C145" s="77"/>
      <c r="D145" s="77"/>
      <c r="R145" s="120"/>
    </row>
    <row r="146" spans="1:18" s="82" customFormat="1" ht="12.95" customHeight="1">
      <c r="A146" s="121"/>
      <c r="B146" s="78"/>
      <c r="C146" s="77"/>
      <c r="D146" s="77"/>
      <c r="R146" s="120"/>
    </row>
    <row r="147" spans="1:18" s="82" customFormat="1" ht="12.95" customHeight="1">
      <c r="A147" s="121"/>
      <c r="B147" s="78"/>
      <c r="C147" s="77"/>
      <c r="D147" s="77"/>
      <c r="R147" s="120"/>
    </row>
    <row r="148" spans="1:18" s="82" customFormat="1" ht="12.95" customHeight="1">
      <c r="A148" s="121"/>
      <c r="B148" s="78"/>
      <c r="C148" s="77"/>
      <c r="D148" s="77"/>
      <c r="R148" s="120"/>
    </row>
    <row r="149" spans="1:18" s="82" customFormat="1" ht="12.95" customHeight="1">
      <c r="A149" s="121"/>
      <c r="B149" s="78"/>
      <c r="C149" s="77"/>
      <c r="D149" s="77"/>
      <c r="R149" s="120"/>
    </row>
    <row r="150" spans="1:18" s="82" customFormat="1" ht="12.95" customHeight="1">
      <c r="A150" s="121"/>
      <c r="B150" s="78"/>
      <c r="C150" s="77"/>
      <c r="D150" s="77"/>
      <c r="R150" s="120"/>
    </row>
    <row r="151" spans="1:18" s="82" customFormat="1" ht="12.95" customHeight="1">
      <c r="A151" s="121"/>
      <c r="B151" s="78"/>
      <c r="C151" s="77"/>
      <c r="D151" s="77"/>
      <c r="R151" s="120"/>
    </row>
    <row r="152" spans="1:18" s="82" customFormat="1" ht="12.95" customHeight="1">
      <c r="A152" s="121"/>
      <c r="B152" s="78"/>
      <c r="C152" s="77"/>
      <c r="D152" s="77"/>
      <c r="R152" s="120"/>
    </row>
    <row r="153" spans="1:18" s="82" customFormat="1" ht="12.95" customHeight="1">
      <c r="A153" s="121"/>
      <c r="B153" s="78"/>
      <c r="C153" s="77"/>
      <c r="D153" s="77"/>
      <c r="R153" s="120"/>
    </row>
    <row r="154" spans="1:18" s="82" customFormat="1" ht="12.95" customHeight="1">
      <c r="A154" s="121"/>
      <c r="B154" s="78"/>
      <c r="C154" s="77"/>
      <c r="D154" s="77"/>
      <c r="R154" s="120"/>
    </row>
    <row r="155" spans="1:18" s="82" customFormat="1" ht="12.95" customHeight="1">
      <c r="A155" s="121"/>
      <c r="B155" s="78"/>
      <c r="C155" s="77"/>
      <c r="D155" s="77"/>
      <c r="R155" s="120"/>
    </row>
    <row r="156" spans="1:18" s="82" customFormat="1" ht="12.95" customHeight="1">
      <c r="A156" s="121"/>
      <c r="B156" s="78"/>
      <c r="C156" s="77"/>
      <c r="D156" s="77"/>
      <c r="R156" s="120"/>
    </row>
    <row r="157" spans="1:18" s="82" customFormat="1" ht="12.95" customHeight="1">
      <c r="A157" s="121"/>
      <c r="B157" s="78"/>
      <c r="C157" s="77"/>
      <c r="D157" s="77"/>
      <c r="R157" s="120"/>
    </row>
    <row r="158" spans="1:18" s="82" customFormat="1" ht="12.95" customHeight="1">
      <c r="A158" s="121"/>
      <c r="B158" s="78"/>
      <c r="C158" s="77"/>
      <c r="D158" s="77"/>
      <c r="R158" s="120"/>
    </row>
    <row r="159" spans="1:18" s="82" customFormat="1" ht="12.95" customHeight="1">
      <c r="A159" s="121"/>
      <c r="B159" s="78"/>
      <c r="C159" s="77"/>
      <c r="D159" s="77"/>
      <c r="R159" s="120"/>
    </row>
    <row r="160" spans="1:18" s="82" customFormat="1" ht="12.95" customHeight="1">
      <c r="A160" s="121"/>
      <c r="B160" s="78"/>
      <c r="C160" s="77"/>
      <c r="D160" s="77"/>
      <c r="R160" s="120"/>
    </row>
    <row r="161" spans="1:18" s="82" customFormat="1" ht="12.95" customHeight="1">
      <c r="A161" s="121"/>
      <c r="B161" s="78"/>
      <c r="C161" s="77"/>
      <c r="D161" s="77"/>
      <c r="R161" s="120"/>
    </row>
    <row r="162" spans="1:18" s="82" customFormat="1" ht="12.95" customHeight="1">
      <c r="A162" s="121"/>
      <c r="B162" s="78"/>
      <c r="C162" s="77"/>
      <c r="D162" s="77"/>
      <c r="R162" s="120"/>
    </row>
    <row r="163" spans="1:18" s="82" customFormat="1" ht="12.95" customHeight="1">
      <c r="A163" s="121"/>
      <c r="B163" s="78"/>
      <c r="C163" s="77"/>
      <c r="D163" s="77"/>
      <c r="R163" s="120"/>
    </row>
    <row r="164" spans="1:18" s="82" customFormat="1" ht="12.95" customHeight="1">
      <c r="A164" s="121"/>
      <c r="B164" s="78"/>
      <c r="C164" s="77"/>
      <c r="D164" s="77"/>
      <c r="R164" s="120"/>
    </row>
    <row r="165" spans="1:18" s="82" customFormat="1" ht="12.95" customHeight="1">
      <c r="A165" s="121"/>
      <c r="B165" s="78"/>
      <c r="C165" s="77"/>
      <c r="D165" s="77"/>
      <c r="R165" s="120"/>
    </row>
    <row r="166" spans="1:18" s="82" customFormat="1" ht="12.95" customHeight="1">
      <c r="A166" s="121"/>
      <c r="B166" s="78"/>
      <c r="C166" s="77"/>
      <c r="D166" s="77"/>
      <c r="R166" s="120"/>
    </row>
    <row r="167" spans="1:18" s="82" customFormat="1" ht="12.95" customHeight="1">
      <c r="A167" s="121"/>
      <c r="B167" s="78"/>
      <c r="C167" s="77"/>
      <c r="D167" s="77"/>
      <c r="R167" s="120"/>
    </row>
    <row r="168" spans="1:18" s="82" customFormat="1" ht="12.95" customHeight="1">
      <c r="A168" s="121"/>
      <c r="B168" s="78"/>
      <c r="C168" s="77"/>
      <c r="D168" s="77"/>
      <c r="R168" s="120"/>
    </row>
    <row r="169" spans="1:18" s="82" customFormat="1" ht="12.95" customHeight="1">
      <c r="A169" s="121"/>
      <c r="B169" s="78"/>
      <c r="C169" s="77"/>
      <c r="D169" s="77"/>
      <c r="R169" s="120"/>
    </row>
    <row r="170" spans="1:18" s="82" customFormat="1" ht="12.95" customHeight="1">
      <c r="A170" s="121"/>
      <c r="B170" s="78"/>
      <c r="C170" s="77"/>
      <c r="D170" s="77"/>
      <c r="R170" s="120"/>
    </row>
    <row r="171" spans="1:18" s="82" customFormat="1" ht="12.95" customHeight="1">
      <c r="A171" s="121"/>
      <c r="B171" s="78"/>
      <c r="C171" s="77"/>
      <c r="D171" s="77"/>
      <c r="R171" s="120"/>
    </row>
    <row r="172" spans="1:18" s="82" customFormat="1" ht="12.95" customHeight="1">
      <c r="A172" s="121"/>
      <c r="B172" s="78"/>
      <c r="C172" s="77"/>
      <c r="D172" s="77"/>
      <c r="R172" s="120"/>
    </row>
    <row r="173" spans="1:18" s="82" customFormat="1" ht="12.95" customHeight="1">
      <c r="A173" s="121"/>
      <c r="B173" s="78"/>
      <c r="C173" s="77"/>
      <c r="D173" s="77"/>
      <c r="R173" s="120"/>
    </row>
    <row r="174" spans="1:18" s="82" customFormat="1" ht="12.95" customHeight="1">
      <c r="A174" s="121"/>
      <c r="B174" s="78"/>
      <c r="C174" s="77"/>
      <c r="D174" s="77"/>
      <c r="R174" s="120"/>
    </row>
    <row r="175" spans="1:18" s="82" customFormat="1" ht="12.95" customHeight="1">
      <c r="A175" s="121"/>
      <c r="B175" s="78"/>
      <c r="C175" s="77"/>
      <c r="D175" s="77"/>
      <c r="R175" s="120"/>
    </row>
    <row r="176" spans="1:18" s="82" customFormat="1" ht="12.95" customHeight="1">
      <c r="A176" s="121"/>
      <c r="B176" s="78"/>
      <c r="C176" s="77"/>
      <c r="D176" s="77"/>
      <c r="R176" s="120"/>
    </row>
    <row r="177" spans="1:18" s="82" customFormat="1" ht="12.95" customHeight="1">
      <c r="A177" s="121"/>
      <c r="B177" s="78"/>
      <c r="C177" s="77"/>
      <c r="D177" s="77"/>
      <c r="R177" s="120"/>
    </row>
    <row r="178" spans="1:18" s="82" customFormat="1" ht="12.95" customHeight="1">
      <c r="A178" s="121"/>
      <c r="B178" s="78"/>
      <c r="C178" s="77"/>
      <c r="D178" s="77"/>
      <c r="R178" s="120"/>
    </row>
    <row r="179" spans="1:18" s="82" customFormat="1" ht="12.95" customHeight="1">
      <c r="A179" s="121"/>
      <c r="B179" s="78"/>
      <c r="C179" s="77"/>
      <c r="D179" s="77"/>
      <c r="R179" s="120"/>
    </row>
    <row r="180" spans="1:18" s="82" customFormat="1" ht="12.95" customHeight="1">
      <c r="A180" s="121"/>
      <c r="B180" s="78"/>
      <c r="C180" s="77"/>
      <c r="D180" s="77"/>
      <c r="R180" s="120"/>
    </row>
    <row r="181" spans="1:18" s="82" customFormat="1" ht="12.95" customHeight="1">
      <c r="B181" s="84"/>
      <c r="C181" s="118"/>
      <c r="D181" s="118"/>
      <c r="R181" s="120"/>
    </row>
    <row r="182" spans="1:18" s="82" customFormat="1" ht="12.95" customHeight="1">
      <c r="B182" s="84"/>
      <c r="C182" s="118"/>
      <c r="D182" s="118"/>
      <c r="R182" s="120"/>
    </row>
    <row r="183" spans="1:18" s="82" customFormat="1" ht="12.95" customHeight="1">
      <c r="B183" s="84"/>
      <c r="C183" s="118"/>
      <c r="D183" s="118"/>
      <c r="R183" s="120"/>
    </row>
    <row r="184" spans="1:18" s="82" customFormat="1" ht="12.95" customHeight="1">
      <c r="B184" s="84"/>
      <c r="C184" s="118"/>
      <c r="D184" s="118"/>
      <c r="R184" s="120"/>
    </row>
    <row r="185" spans="1:18" s="82" customFormat="1" ht="12.95" customHeight="1">
      <c r="B185" s="84"/>
      <c r="C185" s="118"/>
      <c r="D185" s="118"/>
      <c r="R185" s="120"/>
    </row>
    <row r="186" spans="1:18" s="82" customFormat="1" ht="12.95" customHeight="1">
      <c r="B186" s="84"/>
      <c r="C186" s="118"/>
      <c r="D186" s="118"/>
      <c r="R186" s="120"/>
    </row>
    <row r="187" spans="1:18" s="82" customFormat="1" ht="12.95" customHeight="1">
      <c r="B187" s="84"/>
      <c r="C187" s="118"/>
      <c r="D187" s="118"/>
      <c r="R187" s="120"/>
    </row>
    <row r="188" spans="1:18" s="82" customFormat="1" ht="12.95" customHeight="1">
      <c r="B188" s="84"/>
      <c r="C188" s="118"/>
      <c r="D188" s="118"/>
      <c r="R188" s="120"/>
    </row>
    <row r="189" spans="1:18" s="82" customFormat="1" ht="12.95" customHeight="1">
      <c r="B189" s="84"/>
      <c r="C189" s="118"/>
      <c r="D189" s="118"/>
      <c r="R189" s="120"/>
    </row>
    <row r="190" spans="1:18" s="82" customFormat="1" ht="12.95" customHeight="1">
      <c r="B190" s="84"/>
      <c r="C190" s="118"/>
      <c r="D190" s="118"/>
      <c r="R190" s="120"/>
    </row>
    <row r="191" spans="1:18" s="82" customFormat="1" ht="12.95" customHeight="1">
      <c r="B191" s="84"/>
      <c r="C191" s="118"/>
      <c r="D191" s="118"/>
      <c r="R191" s="120"/>
    </row>
    <row r="192" spans="1:18" s="82" customFormat="1" ht="12.95" customHeight="1">
      <c r="B192" s="84"/>
      <c r="C192" s="118"/>
      <c r="D192" s="118"/>
      <c r="R192" s="120"/>
    </row>
    <row r="193" spans="2:18" s="82" customFormat="1" ht="12.95" customHeight="1">
      <c r="B193" s="84"/>
      <c r="C193" s="118"/>
      <c r="D193" s="118"/>
      <c r="R193" s="120"/>
    </row>
    <row r="194" spans="2:18" s="82" customFormat="1" ht="12.95" customHeight="1">
      <c r="B194" s="84"/>
      <c r="C194" s="118"/>
      <c r="D194" s="118"/>
      <c r="R194" s="120"/>
    </row>
    <row r="195" spans="2:18" s="82" customFormat="1" ht="12.95" customHeight="1">
      <c r="B195" s="84"/>
      <c r="C195" s="118"/>
      <c r="D195" s="118"/>
      <c r="R195" s="120"/>
    </row>
    <row r="196" spans="2:18" s="82" customFormat="1" ht="12.95" customHeight="1">
      <c r="B196" s="84"/>
      <c r="C196" s="118"/>
      <c r="D196" s="118"/>
      <c r="R196" s="120"/>
    </row>
    <row r="197" spans="2:18" s="82" customFormat="1" ht="12.95" customHeight="1">
      <c r="B197" s="84"/>
      <c r="C197" s="118"/>
      <c r="D197" s="118"/>
      <c r="R197" s="120"/>
    </row>
    <row r="198" spans="2:18" s="82" customFormat="1" ht="12.95" customHeight="1">
      <c r="B198" s="84"/>
      <c r="C198" s="118"/>
      <c r="D198" s="118"/>
      <c r="R198" s="120"/>
    </row>
    <row r="199" spans="2:18" s="82" customFormat="1" ht="12.95" customHeight="1">
      <c r="B199" s="84"/>
      <c r="C199" s="118"/>
      <c r="D199" s="118"/>
      <c r="R199" s="120"/>
    </row>
    <row r="200" spans="2:18" s="82" customFormat="1" ht="12.95" customHeight="1">
      <c r="B200" s="84"/>
      <c r="C200" s="118"/>
      <c r="D200" s="118"/>
      <c r="R200" s="120"/>
    </row>
    <row r="201" spans="2:18" s="82" customFormat="1" ht="12.95" customHeight="1">
      <c r="B201" s="84"/>
      <c r="C201" s="118"/>
      <c r="D201" s="118"/>
      <c r="R201" s="120"/>
    </row>
    <row r="202" spans="2:18" s="82" customFormat="1" ht="12.95" customHeight="1">
      <c r="B202" s="84"/>
      <c r="C202" s="118"/>
      <c r="D202" s="118"/>
      <c r="R202" s="120"/>
    </row>
    <row r="203" spans="2:18" s="82" customFormat="1" ht="12.95" customHeight="1">
      <c r="B203" s="84"/>
      <c r="C203" s="118"/>
      <c r="D203" s="118"/>
      <c r="R203" s="120"/>
    </row>
    <row r="204" spans="2:18" s="82" customFormat="1" ht="12.95" customHeight="1">
      <c r="B204" s="84"/>
      <c r="C204" s="118"/>
      <c r="D204" s="118"/>
      <c r="R204" s="120"/>
    </row>
    <row r="205" spans="2:18" s="82" customFormat="1" ht="12.95" customHeight="1">
      <c r="B205" s="84"/>
      <c r="C205" s="118"/>
      <c r="D205" s="118"/>
      <c r="R205" s="120"/>
    </row>
    <row r="206" spans="2:18" s="82" customFormat="1" ht="12.95" customHeight="1">
      <c r="B206" s="84"/>
      <c r="C206" s="118"/>
      <c r="D206" s="118"/>
      <c r="R206" s="120"/>
    </row>
    <row r="207" spans="2:18" s="82" customFormat="1" ht="12.95" customHeight="1">
      <c r="B207" s="84"/>
      <c r="C207" s="118"/>
      <c r="D207" s="118"/>
      <c r="R207" s="120"/>
    </row>
    <row r="208" spans="2:18" s="82" customFormat="1" ht="12.95" customHeight="1">
      <c r="B208" s="84"/>
      <c r="C208" s="118"/>
      <c r="D208" s="118"/>
      <c r="R208" s="120"/>
    </row>
    <row r="209" spans="2:18" s="82" customFormat="1" ht="12.95" customHeight="1">
      <c r="B209" s="84"/>
      <c r="C209" s="118"/>
      <c r="D209" s="118"/>
      <c r="R209" s="120"/>
    </row>
    <row r="210" spans="2:18" s="82" customFormat="1" ht="12.95" customHeight="1">
      <c r="B210" s="84"/>
      <c r="C210" s="118"/>
      <c r="D210" s="118"/>
      <c r="R210" s="120"/>
    </row>
    <row r="211" spans="2:18" s="82" customFormat="1" ht="12.95" customHeight="1">
      <c r="B211" s="84"/>
      <c r="C211" s="118"/>
      <c r="D211" s="118"/>
      <c r="R211" s="120"/>
    </row>
    <row r="212" spans="2:18" s="82" customFormat="1" ht="12.95" customHeight="1">
      <c r="B212" s="84"/>
      <c r="C212" s="118"/>
      <c r="D212" s="118"/>
      <c r="R212" s="120"/>
    </row>
    <row r="213" spans="2:18" s="82" customFormat="1" ht="12.95" customHeight="1">
      <c r="B213" s="84"/>
      <c r="C213" s="118"/>
      <c r="D213" s="118"/>
      <c r="R213" s="120"/>
    </row>
    <row r="214" spans="2:18" s="82" customFormat="1" ht="12.95" customHeight="1">
      <c r="B214" s="84"/>
      <c r="C214" s="118"/>
      <c r="D214" s="118"/>
      <c r="R214" s="120"/>
    </row>
    <row r="215" spans="2:18" s="82" customFormat="1" ht="12.95" customHeight="1">
      <c r="B215" s="84"/>
      <c r="C215" s="118"/>
      <c r="D215" s="118"/>
      <c r="R215" s="120"/>
    </row>
    <row r="216" spans="2:18" s="82" customFormat="1" ht="12.95" customHeight="1">
      <c r="B216" s="84"/>
      <c r="C216" s="118"/>
      <c r="D216" s="118"/>
      <c r="R216" s="120"/>
    </row>
    <row r="217" spans="2:18" s="82" customFormat="1" ht="12.95" customHeight="1">
      <c r="B217" s="84"/>
      <c r="C217" s="118"/>
      <c r="D217" s="118"/>
      <c r="R217" s="120"/>
    </row>
    <row r="218" spans="2:18" s="82" customFormat="1" ht="12.95" customHeight="1">
      <c r="B218" s="84"/>
      <c r="C218" s="118"/>
      <c r="D218" s="118"/>
      <c r="R218" s="120"/>
    </row>
    <row r="219" spans="2:18" s="82" customFormat="1" ht="12.95" customHeight="1">
      <c r="B219" s="84"/>
      <c r="C219" s="118"/>
      <c r="D219" s="118"/>
      <c r="R219" s="120"/>
    </row>
    <row r="220" spans="2:18" s="82" customFormat="1" ht="12.95" customHeight="1">
      <c r="B220" s="84"/>
      <c r="C220" s="118"/>
      <c r="D220" s="118"/>
      <c r="R220" s="120"/>
    </row>
    <row r="221" spans="2:18" s="82" customFormat="1" ht="12.95" customHeight="1">
      <c r="B221" s="84"/>
      <c r="C221" s="118"/>
      <c r="D221" s="118"/>
      <c r="R221" s="120"/>
    </row>
    <row r="222" spans="2:18" s="82" customFormat="1" ht="12.95" customHeight="1">
      <c r="B222" s="84"/>
      <c r="C222" s="118"/>
      <c r="D222" s="118"/>
      <c r="R222" s="120"/>
    </row>
    <row r="223" spans="2:18" s="82" customFormat="1" ht="12.95" customHeight="1">
      <c r="B223" s="84"/>
      <c r="C223" s="118"/>
      <c r="D223" s="118"/>
      <c r="R223" s="120"/>
    </row>
    <row r="224" spans="2:18" s="82" customFormat="1" ht="12.95" customHeight="1">
      <c r="B224" s="84"/>
      <c r="C224" s="118"/>
      <c r="D224" s="118"/>
      <c r="R224" s="120"/>
    </row>
    <row r="225" spans="2:18" s="82" customFormat="1" ht="12.95" customHeight="1">
      <c r="B225" s="84"/>
      <c r="C225" s="118"/>
      <c r="D225" s="118"/>
      <c r="R225" s="120"/>
    </row>
    <row r="226" spans="2:18" s="82" customFormat="1" ht="12.95" customHeight="1">
      <c r="B226" s="84"/>
      <c r="C226" s="118"/>
      <c r="D226" s="118"/>
      <c r="R226" s="120"/>
    </row>
    <row r="227" spans="2:18" s="82" customFormat="1" ht="12.95" customHeight="1">
      <c r="B227" s="84"/>
      <c r="C227" s="118"/>
      <c r="D227" s="118"/>
      <c r="R227" s="120"/>
    </row>
    <row r="228" spans="2:18" s="82" customFormat="1" ht="12.95" customHeight="1">
      <c r="B228" s="84"/>
      <c r="C228" s="118"/>
      <c r="D228" s="118"/>
      <c r="R228" s="120"/>
    </row>
    <row r="229" spans="2:18" s="82" customFormat="1" ht="12.95" customHeight="1">
      <c r="B229" s="84"/>
      <c r="C229" s="118"/>
      <c r="D229" s="118"/>
      <c r="R229" s="120"/>
    </row>
    <row r="230" spans="2:18" s="82" customFormat="1" ht="12.95" customHeight="1">
      <c r="B230" s="84"/>
      <c r="C230" s="118"/>
      <c r="D230" s="118"/>
      <c r="R230" s="120"/>
    </row>
    <row r="231" spans="2:18" s="82" customFormat="1" ht="12.95" customHeight="1">
      <c r="B231" s="84"/>
      <c r="C231" s="118"/>
      <c r="D231" s="118"/>
      <c r="R231" s="120"/>
    </row>
    <row r="232" spans="2:18" s="82" customFormat="1" ht="12.95" customHeight="1">
      <c r="B232" s="84"/>
      <c r="C232" s="118"/>
      <c r="D232" s="118"/>
      <c r="R232" s="120"/>
    </row>
    <row r="233" spans="2:18" s="82" customFormat="1" ht="12.95" customHeight="1">
      <c r="B233" s="84"/>
      <c r="C233" s="118"/>
      <c r="D233" s="118"/>
      <c r="R233" s="120"/>
    </row>
    <row r="234" spans="2:18" s="82" customFormat="1" ht="12.95" customHeight="1">
      <c r="B234" s="84"/>
      <c r="C234" s="118"/>
      <c r="D234" s="118"/>
      <c r="R234" s="120"/>
    </row>
    <row r="235" spans="2:18" s="82" customFormat="1" ht="12.95" customHeight="1">
      <c r="B235" s="84"/>
      <c r="C235" s="118"/>
      <c r="D235" s="118"/>
      <c r="R235" s="120"/>
    </row>
    <row r="236" spans="2:18" s="82" customFormat="1" ht="12.95" customHeight="1">
      <c r="B236" s="84"/>
      <c r="C236" s="118"/>
      <c r="D236" s="118"/>
      <c r="R236" s="120"/>
    </row>
    <row r="237" spans="2:18" s="82" customFormat="1" ht="12.95" customHeight="1">
      <c r="B237" s="84"/>
      <c r="C237" s="118"/>
      <c r="D237" s="118"/>
      <c r="R237" s="120"/>
    </row>
    <row r="238" spans="2:18" s="82" customFormat="1" ht="12.95" customHeight="1">
      <c r="B238" s="84"/>
      <c r="C238" s="118"/>
      <c r="D238" s="118"/>
      <c r="R238" s="120"/>
    </row>
    <row r="239" spans="2:18" s="82" customFormat="1" ht="12.95" customHeight="1">
      <c r="B239" s="84"/>
      <c r="C239" s="118"/>
      <c r="D239" s="118"/>
      <c r="R239" s="120"/>
    </row>
    <row r="240" spans="2:18" s="82" customFormat="1" ht="12.95" customHeight="1">
      <c r="B240" s="84"/>
      <c r="C240" s="118"/>
      <c r="D240" s="118"/>
      <c r="R240" s="120"/>
    </row>
    <row r="241" spans="2:18" s="82" customFormat="1" ht="12.95" customHeight="1">
      <c r="B241" s="84"/>
      <c r="C241" s="118"/>
      <c r="D241" s="118"/>
      <c r="R241" s="120"/>
    </row>
    <row r="242" spans="2:18" s="82" customFormat="1" ht="12.95" customHeight="1">
      <c r="B242" s="84"/>
      <c r="C242" s="118"/>
      <c r="D242" s="118"/>
      <c r="R242" s="120"/>
    </row>
    <row r="243" spans="2:18" s="82" customFormat="1" ht="12.95" customHeight="1">
      <c r="B243" s="84"/>
      <c r="C243" s="118"/>
      <c r="D243" s="118"/>
      <c r="R243" s="120"/>
    </row>
    <row r="244" spans="2:18" s="82" customFormat="1" ht="12.95" customHeight="1">
      <c r="B244" s="84"/>
      <c r="C244" s="118"/>
      <c r="D244" s="118"/>
      <c r="R244" s="120"/>
    </row>
    <row r="245" spans="2:18" s="82" customFormat="1" ht="12.95" customHeight="1">
      <c r="B245" s="84"/>
      <c r="C245" s="118"/>
      <c r="D245" s="118"/>
      <c r="R245" s="120"/>
    </row>
    <row r="246" spans="2:18" s="82" customFormat="1" ht="12.95" customHeight="1">
      <c r="B246" s="84"/>
      <c r="C246" s="118"/>
      <c r="D246" s="118"/>
      <c r="R246" s="120"/>
    </row>
    <row r="247" spans="2:18" s="82" customFormat="1" ht="12.95" customHeight="1">
      <c r="B247" s="84"/>
      <c r="C247" s="118"/>
      <c r="D247" s="118"/>
      <c r="R247" s="120"/>
    </row>
    <row r="248" spans="2:18" s="82" customFormat="1" ht="12.95" customHeight="1">
      <c r="B248" s="84"/>
      <c r="C248" s="118"/>
      <c r="D248" s="118"/>
      <c r="R248" s="120"/>
    </row>
    <row r="249" spans="2:18" s="82" customFormat="1" ht="12.95" customHeight="1">
      <c r="B249" s="84"/>
      <c r="C249" s="118"/>
      <c r="D249" s="118"/>
      <c r="R249" s="120"/>
    </row>
    <row r="250" spans="2:18" s="82" customFormat="1" ht="12.95" customHeight="1">
      <c r="B250" s="84"/>
      <c r="C250" s="118"/>
      <c r="D250" s="118"/>
      <c r="R250" s="120"/>
    </row>
    <row r="251" spans="2:18" s="82" customFormat="1" ht="12.95" customHeight="1">
      <c r="B251" s="84"/>
      <c r="C251" s="118"/>
      <c r="D251" s="118"/>
      <c r="R251" s="120"/>
    </row>
    <row r="252" spans="2:18" s="82" customFormat="1" ht="12.95" customHeight="1">
      <c r="B252" s="84"/>
      <c r="C252" s="118"/>
      <c r="D252" s="118"/>
      <c r="R252" s="120"/>
    </row>
    <row r="253" spans="2:18" s="82" customFormat="1" ht="12.95" customHeight="1">
      <c r="B253" s="84"/>
      <c r="C253" s="118"/>
      <c r="D253" s="118"/>
      <c r="R253" s="120"/>
    </row>
    <row r="254" spans="2:18" s="82" customFormat="1" ht="12.95" customHeight="1">
      <c r="B254" s="84"/>
      <c r="C254" s="118"/>
      <c r="D254" s="118"/>
      <c r="R254" s="120"/>
    </row>
    <row r="255" spans="2:18" s="82" customFormat="1" ht="12.95" customHeight="1">
      <c r="B255" s="84"/>
      <c r="C255" s="118"/>
      <c r="D255" s="118"/>
      <c r="R255" s="120"/>
    </row>
    <row r="256" spans="2:18" s="82" customFormat="1" ht="12.95" customHeight="1">
      <c r="B256" s="84"/>
      <c r="C256" s="118"/>
      <c r="D256" s="118"/>
      <c r="R256" s="120"/>
    </row>
    <row r="257" spans="2:18" s="82" customFormat="1" ht="12.95" customHeight="1">
      <c r="B257" s="84"/>
      <c r="C257" s="118"/>
      <c r="D257" s="118"/>
      <c r="R257" s="120"/>
    </row>
    <row r="258" spans="2:18" s="82" customFormat="1" ht="12.95" customHeight="1">
      <c r="B258" s="84"/>
      <c r="C258" s="118"/>
      <c r="D258" s="118"/>
      <c r="R258" s="120"/>
    </row>
    <row r="259" spans="2:18" s="82" customFormat="1" ht="12.95" customHeight="1">
      <c r="B259" s="84"/>
      <c r="C259" s="118"/>
      <c r="D259" s="118"/>
      <c r="R259" s="120"/>
    </row>
    <row r="260" spans="2:18" s="82" customFormat="1" ht="12.95" customHeight="1">
      <c r="B260" s="84"/>
      <c r="C260" s="118"/>
      <c r="D260" s="118"/>
      <c r="R260" s="120"/>
    </row>
    <row r="261" spans="2:18" s="82" customFormat="1" ht="12.95" customHeight="1">
      <c r="B261" s="84"/>
      <c r="C261" s="118"/>
      <c r="D261" s="118"/>
      <c r="R261" s="120"/>
    </row>
    <row r="262" spans="2:18" s="82" customFormat="1" ht="12.95" customHeight="1">
      <c r="B262" s="84"/>
      <c r="C262" s="118"/>
      <c r="D262" s="118"/>
      <c r="R262" s="120"/>
    </row>
    <row r="263" spans="2:18" s="82" customFormat="1" ht="12.95" customHeight="1">
      <c r="B263" s="84"/>
      <c r="C263" s="118"/>
      <c r="D263" s="118"/>
      <c r="R263" s="120"/>
    </row>
    <row r="264" spans="2:18" s="82" customFormat="1" ht="12.95" customHeight="1">
      <c r="B264" s="84"/>
      <c r="C264" s="118"/>
      <c r="D264" s="118"/>
      <c r="R264" s="120"/>
    </row>
    <row r="265" spans="2:18" s="82" customFormat="1" ht="12.95" customHeight="1">
      <c r="B265" s="84"/>
      <c r="C265" s="118"/>
      <c r="D265" s="118"/>
      <c r="R265" s="120"/>
    </row>
    <row r="266" spans="2:18" s="82" customFormat="1" ht="12.95" customHeight="1">
      <c r="B266" s="84"/>
      <c r="C266" s="118"/>
      <c r="D266" s="118"/>
      <c r="R266" s="120"/>
    </row>
    <row r="267" spans="2:18" s="82" customFormat="1" ht="12.95" customHeight="1">
      <c r="B267" s="84"/>
      <c r="C267" s="118"/>
      <c r="D267" s="118"/>
      <c r="R267" s="120"/>
    </row>
    <row r="268" spans="2:18" s="82" customFormat="1" ht="12.95" customHeight="1">
      <c r="B268" s="84"/>
      <c r="C268" s="118"/>
      <c r="D268" s="118"/>
      <c r="R268" s="120"/>
    </row>
    <row r="269" spans="2:18" s="82" customFormat="1" ht="12.95" customHeight="1">
      <c r="B269" s="84"/>
      <c r="C269" s="118"/>
      <c r="D269" s="118"/>
      <c r="R269" s="120"/>
    </row>
    <row r="270" spans="2:18" s="82" customFormat="1" ht="12.95" customHeight="1">
      <c r="B270" s="84"/>
      <c r="C270" s="118"/>
      <c r="D270" s="118"/>
      <c r="R270" s="120"/>
    </row>
    <row r="271" spans="2:18" s="82" customFormat="1" ht="12.95" customHeight="1">
      <c r="B271" s="84"/>
      <c r="C271" s="118"/>
      <c r="D271" s="118"/>
      <c r="R271" s="120"/>
    </row>
    <row r="272" spans="2:18" s="82" customFormat="1" ht="12.95" customHeight="1">
      <c r="B272" s="84"/>
      <c r="C272" s="118"/>
      <c r="D272" s="118"/>
      <c r="R272" s="120"/>
    </row>
    <row r="273" spans="2:18" s="82" customFormat="1" ht="12.95" customHeight="1">
      <c r="B273" s="84"/>
      <c r="C273" s="118"/>
      <c r="D273" s="118"/>
      <c r="R273" s="120"/>
    </row>
    <row r="274" spans="2:18" s="82" customFormat="1" ht="12.95" customHeight="1">
      <c r="B274" s="84"/>
      <c r="C274" s="118"/>
      <c r="D274" s="118"/>
      <c r="R274" s="120"/>
    </row>
    <row r="275" spans="2:18" s="82" customFormat="1" ht="12.95" customHeight="1">
      <c r="B275" s="84"/>
      <c r="C275" s="118"/>
      <c r="D275" s="118"/>
      <c r="R275" s="120"/>
    </row>
    <row r="276" spans="2:18" s="82" customFormat="1" ht="12.95" customHeight="1">
      <c r="B276" s="84"/>
      <c r="C276" s="118"/>
      <c r="D276" s="118"/>
      <c r="R276" s="120"/>
    </row>
    <row r="277" spans="2:18" s="82" customFormat="1" ht="12.95" customHeight="1">
      <c r="B277" s="84"/>
      <c r="C277" s="118"/>
      <c r="D277" s="118"/>
      <c r="R277" s="120"/>
    </row>
    <row r="278" spans="2:18" s="82" customFormat="1" ht="12.95" customHeight="1">
      <c r="B278" s="84"/>
      <c r="C278" s="118"/>
      <c r="D278" s="118"/>
      <c r="R278" s="120"/>
    </row>
    <row r="279" spans="2:18" s="82" customFormat="1" ht="12.95" customHeight="1">
      <c r="B279" s="84"/>
      <c r="C279" s="118"/>
      <c r="D279" s="118"/>
      <c r="R279" s="120"/>
    </row>
    <row r="280" spans="2:18" s="82" customFormat="1" ht="12.95" customHeight="1">
      <c r="B280" s="84"/>
      <c r="C280" s="118"/>
      <c r="D280" s="118"/>
      <c r="R280" s="120"/>
    </row>
    <row r="281" spans="2:18" s="82" customFormat="1" ht="12.95" customHeight="1">
      <c r="B281" s="84"/>
      <c r="C281" s="118"/>
      <c r="D281" s="118"/>
      <c r="R281" s="120"/>
    </row>
    <row r="282" spans="2:18" s="82" customFormat="1" ht="12.95" customHeight="1">
      <c r="B282" s="84"/>
      <c r="C282" s="118"/>
      <c r="D282" s="118"/>
      <c r="R282" s="120"/>
    </row>
    <row r="283" spans="2:18" s="82" customFormat="1" ht="12.95" customHeight="1">
      <c r="B283" s="84"/>
      <c r="C283" s="118"/>
      <c r="D283" s="118"/>
      <c r="R283" s="120"/>
    </row>
    <row r="284" spans="2:18" s="82" customFormat="1" ht="12.95" customHeight="1">
      <c r="B284" s="84"/>
      <c r="C284" s="118"/>
      <c r="D284" s="118"/>
      <c r="R284" s="120"/>
    </row>
    <row r="285" spans="2:18" s="82" customFormat="1" ht="12.95" customHeight="1">
      <c r="B285" s="84"/>
      <c r="C285" s="118"/>
      <c r="D285" s="118"/>
      <c r="R285" s="120"/>
    </row>
    <row r="286" spans="2:18" s="82" customFormat="1" ht="12.95" customHeight="1">
      <c r="B286" s="84"/>
      <c r="C286" s="118"/>
      <c r="D286" s="118"/>
      <c r="R286" s="120"/>
    </row>
    <row r="287" spans="2:18" s="82" customFormat="1" ht="12.95" customHeight="1">
      <c r="B287" s="84"/>
      <c r="C287" s="118"/>
      <c r="D287" s="118"/>
      <c r="R287" s="120"/>
    </row>
    <row r="288" spans="2:18" s="82" customFormat="1" ht="12.95" customHeight="1">
      <c r="B288" s="84"/>
      <c r="C288" s="118"/>
      <c r="D288" s="118"/>
      <c r="R288" s="120"/>
    </row>
    <row r="289" spans="2:18" s="82" customFormat="1" ht="12.95" customHeight="1">
      <c r="B289" s="84"/>
      <c r="C289" s="118"/>
      <c r="D289" s="118"/>
      <c r="R289" s="120"/>
    </row>
    <row r="290" spans="2:18" s="82" customFormat="1" ht="12.95" customHeight="1">
      <c r="B290" s="84"/>
      <c r="C290" s="118"/>
      <c r="D290" s="118"/>
      <c r="R290" s="120"/>
    </row>
    <row r="291" spans="2:18" s="82" customFormat="1" ht="12.95" customHeight="1">
      <c r="B291" s="84"/>
      <c r="C291" s="118"/>
      <c r="D291" s="118"/>
      <c r="R291" s="120"/>
    </row>
    <row r="292" spans="2:18" s="82" customFormat="1" ht="12.95" customHeight="1">
      <c r="B292" s="84"/>
      <c r="C292" s="118"/>
      <c r="D292" s="118"/>
      <c r="R292" s="120"/>
    </row>
    <row r="293" spans="2:18" s="82" customFormat="1" ht="12.95" customHeight="1">
      <c r="B293" s="84"/>
      <c r="C293" s="118"/>
      <c r="D293" s="118"/>
      <c r="R293" s="120"/>
    </row>
    <row r="294" spans="2:18" s="82" customFormat="1" ht="12.95" customHeight="1">
      <c r="B294" s="84"/>
      <c r="C294" s="118"/>
      <c r="D294" s="118"/>
      <c r="R294" s="120"/>
    </row>
    <row r="295" spans="2:18" s="82" customFormat="1" ht="12.95" customHeight="1">
      <c r="B295" s="84"/>
      <c r="C295" s="118"/>
      <c r="D295" s="118"/>
      <c r="R295" s="120"/>
    </row>
    <row r="296" spans="2:18" s="82" customFormat="1" ht="12.95" customHeight="1">
      <c r="B296" s="84"/>
      <c r="C296" s="118"/>
      <c r="D296" s="118"/>
      <c r="R296" s="120"/>
    </row>
    <row r="297" spans="2:18" s="82" customFormat="1" ht="12.95" customHeight="1">
      <c r="B297" s="84"/>
      <c r="C297" s="118"/>
      <c r="D297" s="118"/>
      <c r="R297" s="120"/>
    </row>
    <row r="298" spans="2:18" s="82" customFormat="1" ht="12.95" customHeight="1">
      <c r="B298" s="84"/>
      <c r="C298" s="118"/>
      <c r="D298" s="118"/>
      <c r="R298" s="120"/>
    </row>
    <row r="299" spans="2:18" s="82" customFormat="1" ht="12.95" customHeight="1">
      <c r="B299" s="84"/>
      <c r="C299" s="118"/>
      <c r="D299" s="118"/>
      <c r="R299" s="120"/>
    </row>
    <row r="300" spans="2:18" s="82" customFormat="1" ht="12.95" customHeight="1">
      <c r="B300" s="84"/>
      <c r="C300" s="118"/>
      <c r="D300" s="118"/>
      <c r="R300" s="120"/>
    </row>
    <row r="301" spans="2:18" s="82" customFormat="1" ht="12.95" customHeight="1">
      <c r="B301" s="84"/>
      <c r="C301" s="118"/>
      <c r="D301" s="118"/>
      <c r="R301" s="120"/>
    </row>
    <row r="302" spans="2:18" s="82" customFormat="1" ht="12.95" customHeight="1">
      <c r="B302" s="84"/>
      <c r="C302" s="118"/>
      <c r="D302" s="118"/>
      <c r="R302" s="120"/>
    </row>
    <row r="303" spans="2:18" s="82" customFormat="1" ht="12.95" customHeight="1">
      <c r="B303" s="84"/>
      <c r="C303" s="118"/>
      <c r="D303" s="118"/>
      <c r="R303" s="120"/>
    </row>
    <row r="304" spans="2:18" s="82" customFormat="1" ht="12.95" customHeight="1">
      <c r="B304" s="84"/>
      <c r="C304" s="118"/>
      <c r="D304" s="118"/>
      <c r="R304" s="120"/>
    </row>
    <row r="305" spans="2:18" s="82" customFormat="1" ht="12.95" customHeight="1">
      <c r="B305" s="84"/>
      <c r="C305" s="118"/>
      <c r="D305" s="118"/>
      <c r="R305" s="120"/>
    </row>
    <row r="306" spans="2:18" s="82" customFormat="1" ht="12.95" customHeight="1">
      <c r="B306" s="84"/>
      <c r="C306" s="118"/>
      <c r="D306" s="118"/>
      <c r="R306" s="120"/>
    </row>
    <row r="307" spans="2:18" s="82" customFormat="1" ht="12.95" customHeight="1">
      <c r="B307" s="84"/>
      <c r="C307" s="118"/>
      <c r="D307" s="118"/>
      <c r="R307" s="120"/>
    </row>
    <row r="308" spans="2:18" s="82" customFormat="1" ht="12.95" customHeight="1">
      <c r="B308" s="84"/>
      <c r="C308" s="118"/>
      <c r="D308" s="118"/>
      <c r="R308" s="120"/>
    </row>
    <row r="309" spans="2:18" s="82" customFormat="1" ht="12.95" customHeight="1">
      <c r="B309" s="84"/>
      <c r="C309" s="118"/>
      <c r="D309" s="118"/>
      <c r="R309" s="120"/>
    </row>
    <row r="310" spans="2:18" s="82" customFormat="1" ht="12.95" customHeight="1">
      <c r="B310" s="84"/>
      <c r="C310" s="118"/>
      <c r="D310" s="118"/>
      <c r="R310" s="120"/>
    </row>
    <row r="311" spans="2:18" s="82" customFormat="1" ht="12.95" customHeight="1">
      <c r="B311" s="84"/>
      <c r="C311" s="118"/>
      <c r="D311" s="118"/>
      <c r="R311" s="120"/>
    </row>
    <row r="312" spans="2:18" s="82" customFormat="1" ht="12.95" customHeight="1">
      <c r="B312" s="84"/>
      <c r="C312" s="118"/>
      <c r="D312" s="118"/>
      <c r="R312" s="120"/>
    </row>
    <row r="313" spans="2:18" s="82" customFormat="1" ht="12.95" customHeight="1">
      <c r="B313" s="84"/>
      <c r="C313" s="118"/>
      <c r="D313" s="118"/>
      <c r="R313" s="120"/>
    </row>
    <row r="314" spans="2:18" s="82" customFormat="1" ht="12.95" customHeight="1">
      <c r="B314" s="84"/>
      <c r="C314" s="118"/>
      <c r="D314" s="118"/>
      <c r="R314" s="120"/>
    </row>
    <row r="315" spans="2:18" s="82" customFormat="1" ht="12.95" customHeight="1">
      <c r="B315" s="84"/>
      <c r="C315" s="118"/>
      <c r="D315" s="118"/>
      <c r="R315" s="120"/>
    </row>
    <row r="316" spans="2:18" s="82" customFormat="1" ht="12.95" customHeight="1">
      <c r="B316" s="84"/>
      <c r="C316" s="118"/>
      <c r="D316" s="118"/>
      <c r="R316" s="120"/>
    </row>
    <row r="317" spans="2:18" s="82" customFormat="1" ht="12.95" customHeight="1">
      <c r="B317" s="84"/>
      <c r="C317" s="118"/>
      <c r="D317" s="118"/>
      <c r="R317" s="120"/>
    </row>
    <row r="318" spans="2:18" s="82" customFormat="1" ht="12.95" customHeight="1">
      <c r="B318" s="84"/>
      <c r="C318" s="118"/>
      <c r="D318" s="118"/>
      <c r="R318" s="120"/>
    </row>
    <row r="319" spans="2:18" s="82" customFormat="1" ht="12.95" customHeight="1">
      <c r="B319" s="84"/>
      <c r="C319" s="118"/>
      <c r="D319" s="118"/>
      <c r="R319" s="120"/>
    </row>
    <row r="320" spans="2:18" s="82" customFormat="1" ht="12.95" customHeight="1">
      <c r="B320" s="84"/>
      <c r="C320" s="118"/>
      <c r="D320" s="118"/>
      <c r="R320" s="120"/>
    </row>
    <row r="321" spans="2:18" s="82" customFormat="1" ht="12.95" customHeight="1">
      <c r="B321" s="84"/>
      <c r="C321" s="118"/>
      <c r="D321" s="118"/>
      <c r="R321" s="120"/>
    </row>
    <row r="322" spans="2:18" s="82" customFormat="1" ht="12.95" customHeight="1">
      <c r="B322" s="84"/>
      <c r="C322" s="118"/>
      <c r="D322" s="118"/>
      <c r="R322" s="120"/>
    </row>
    <row r="323" spans="2:18" s="82" customFormat="1" ht="12.95" customHeight="1">
      <c r="B323" s="84"/>
      <c r="C323" s="118"/>
      <c r="D323" s="118"/>
      <c r="R323" s="120"/>
    </row>
    <row r="324" spans="2:18" s="82" customFormat="1" ht="12.95" customHeight="1">
      <c r="B324" s="84"/>
      <c r="C324" s="118"/>
      <c r="D324" s="118"/>
      <c r="R324" s="120"/>
    </row>
    <row r="325" spans="2:18" s="82" customFormat="1" ht="12.95" customHeight="1">
      <c r="B325" s="84"/>
      <c r="C325" s="118"/>
      <c r="D325" s="118"/>
      <c r="R325" s="120"/>
    </row>
    <row r="326" spans="2:18" s="82" customFormat="1" ht="12.95" customHeight="1">
      <c r="B326" s="84"/>
      <c r="C326" s="118"/>
      <c r="D326" s="118"/>
      <c r="R326" s="120"/>
    </row>
    <row r="327" spans="2:18" s="82" customFormat="1" ht="12.95" customHeight="1">
      <c r="B327" s="84"/>
      <c r="C327" s="118"/>
      <c r="D327" s="118"/>
      <c r="R327" s="120"/>
    </row>
    <row r="328" spans="2:18" s="82" customFormat="1" ht="12.95" customHeight="1">
      <c r="B328" s="84"/>
      <c r="C328" s="118"/>
      <c r="D328" s="118"/>
      <c r="R328" s="120"/>
    </row>
    <row r="329" spans="2:18" s="82" customFormat="1" ht="12.95" customHeight="1">
      <c r="B329" s="84"/>
      <c r="C329" s="118"/>
      <c r="D329" s="118"/>
      <c r="R329" s="120"/>
    </row>
    <row r="330" spans="2:18" s="82" customFormat="1" ht="12.95" customHeight="1">
      <c r="B330" s="84"/>
      <c r="C330" s="118"/>
      <c r="D330" s="118"/>
      <c r="R330" s="120"/>
    </row>
    <row r="331" spans="2:18" s="82" customFormat="1" ht="12.95" customHeight="1">
      <c r="B331" s="84"/>
      <c r="C331" s="118"/>
      <c r="D331" s="118"/>
      <c r="R331" s="120"/>
    </row>
    <row r="332" spans="2:18" s="82" customFormat="1" ht="12.95" customHeight="1">
      <c r="B332" s="84"/>
      <c r="C332" s="118"/>
      <c r="D332" s="118"/>
      <c r="R332" s="120"/>
    </row>
    <row r="333" spans="2:18" s="82" customFormat="1" ht="12.95" customHeight="1">
      <c r="B333" s="84"/>
      <c r="C333" s="118"/>
      <c r="D333" s="118"/>
      <c r="R333" s="120"/>
    </row>
    <row r="334" spans="2:18" s="82" customFormat="1" ht="12.95" customHeight="1">
      <c r="B334" s="84"/>
      <c r="C334" s="118"/>
      <c r="D334" s="118"/>
      <c r="R334" s="120"/>
    </row>
    <row r="335" spans="2:18" s="82" customFormat="1" ht="12.95" customHeight="1">
      <c r="B335" s="84"/>
      <c r="C335" s="118"/>
      <c r="D335" s="118"/>
      <c r="R335" s="120"/>
    </row>
    <row r="336" spans="2:18" s="82" customFormat="1" ht="12.95" customHeight="1">
      <c r="B336" s="84"/>
      <c r="C336" s="118"/>
      <c r="D336" s="118"/>
      <c r="R336" s="120"/>
    </row>
    <row r="337" spans="2:18" s="82" customFormat="1" ht="12.95" customHeight="1">
      <c r="B337" s="84"/>
      <c r="C337" s="118"/>
      <c r="D337" s="118"/>
      <c r="R337" s="120"/>
    </row>
    <row r="338" spans="2:18" s="82" customFormat="1" ht="12.95" customHeight="1">
      <c r="B338" s="84"/>
      <c r="C338" s="118"/>
      <c r="D338" s="118"/>
      <c r="R338" s="120"/>
    </row>
    <row r="339" spans="2:18" s="82" customFormat="1" ht="12.95" customHeight="1">
      <c r="B339" s="84"/>
      <c r="C339" s="118"/>
      <c r="D339" s="118"/>
      <c r="R339" s="120"/>
    </row>
    <row r="340" spans="2:18" s="82" customFormat="1" ht="12.95" customHeight="1">
      <c r="B340" s="84"/>
      <c r="C340" s="118"/>
      <c r="D340" s="118"/>
      <c r="R340" s="120"/>
    </row>
    <row r="341" spans="2:18" s="82" customFormat="1" ht="12.95" customHeight="1">
      <c r="B341" s="84"/>
      <c r="C341" s="118"/>
      <c r="D341" s="118"/>
      <c r="R341" s="120"/>
    </row>
    <row r="342" spans="2:18" s="82" customFormat="1" ht="12.95" customHeight="1">
      <c r="B342" s="84"/>
      <c r="C342" s="118"/>
      <c r="D342" s="118"/>
      <c r="R342" s="120"/>
    </row>
    <row r="343" spans="2:18" s="82" customFormat="1" ht="12.95" customHeight="1">
      <c r="B343" s="84"/>
      <c r="C343" s="118"/>
      <c r="D343" s="118"/>
      <c r="R343" s="120"/>
    </row>
    <row r="344" spans="2:18" s="82" customFormat="1" ht="12.95" customHeight="1">
      <c r="B344" s="84"/>
      <c r="C344" s="118"/>
      <c r="D344" s="118"/>
      <c r="R344" s="120"/>
    </row>
    <row r="345" spans="2:18" s="82" customFormat="1" ht="12.95" customHeight="1">
      <c r="B345" s="84"/>
      <c r="C345" s="118"/>
      <c r="D345" s="118"/>
      <c r="R345" s="120"/>
    </row>
    <row r="346" spans="2:18" s="82" customFormat="1" ht="12.95" customHeight="1">
      <c r="B346" s="84"/>
      <c r="C346" s="118"/>
      <c r="D346" s="118"/>
      <c r="R346" s="120"/>
    </row>
    <row r="347" spans="2:18" s="82" customFormat="1" ht="12.95" customHeight="1">
      <c r="B347" s="84"/>
      <c r="C347" s="118"/>
      <c r="D347" s="118"/>
      <c r="R347" s="120"/>
    </row>
    <row r="348" spans="2:18" s="82" customFormat="1" ht="12.95" customHeight="1">
      <c r="B348" s="84"/>
      <c r="C348" s="118"/>
      <c r="D348" s="118"/>
      <c r="R348" s="120"/>
    </row>
    <row r="349" spans="2:18" s="82" customFormat="1" ht="12.95" customHeight="1">
      <c r="B349" s="84"/>
      <c r="C349" s="118"/>
      <c r="D349" s="118"/>
      <c r="R349" s="120"/>
    </row>
    <row r="350" spans="2:18" s="82" customFormat="1" ht="12.95" customHeight="1">
      <c r="B350" s="84"/>
      <c r="C350" s="118"/>
      <c r="D350" s="118"/>
      <c r="R350" s="120"/>
    </row>
    <row r="351" spans="2:18" s="82" customFormat="1" ht="12.95" customHeight="1">
      <c r="B351" s="84"/>
      <c r="C351" s="118"/>
      <c r="D351" s="118"/>
      <c r="R351" s="120"/>
    </row>
    <row r="352" spans="2:18" s="82" customFormat="1" ht="12.95" customHeight="1">
      <c r="B352" s="84"/>
      <c r="C352" s="118"/>
      <c r="D352" s="118"/>
      <c r="R352" s="120"/>
    </row>
    <row r="353" spans="2:18" s="82" customFormat="1" ht="12.95" customHeight="1">
      <c r="B353" s="84"/>
      <c r="C353" s="118"/>
      <c r="D353" s="118"/>
      <c r="R353" s="120"/>
    </row>
    <row r="354" spans="2:18" s="82" customFormat="1" ht="12.95" customHeight="1">
      <c r="B354" s="84"/>
      <c r="C354" s="118"/>
      <c r="D354" s="118"/>
      <c r="R354" s="120"/>
    </row>
    <row r="355" spans="2:18" s="82" customFormat="1" ht="12.95" customHeight="1">
      <c r="B355" s="84"/>
      <c r="C355" s="118"/>
      <c r="D355" s="118"/>
      <c r="R355" s="120"/>
    </row>
    <row r="356" spans="2:18" s="82" customFormat="1" ht="12.95" customHeight="1">
      <c r="B356" s="84"/>
      <c r="C356" s="118"/>
      <c r="D356" s="118"/>
      <c r="R356" s="120"/>
    </row>
    <row r="357" spans="2:18" s="82" customFormat="1" ht="12.95" customHeight="1">
      <c r="B357" s="84"/>
      <c r="C357" s="118"/>
      <c r="D357" s="118"/>
      <c r="R357" s="120"/>
    </row>
    <row r="358" spans="2:18" s="82" customFormat="1" ht="12.95" customHeight="1">
      <c r="B358" s="84"/>
      <c r="C358" s="118"/>
      <c r="D358" s="118"/>
      <c r="R358" s="120"/>
    </row>
    <row r="359" spans="2:18" s="82" customFormat="1" ht="12.95" customHeight="1">
      <c r="B359" s="84"/>
      <c r="C359" s="118"/>
      <c r="D359" s="118"/>
      <c r="R359" s="120"/>
    </row>
    <row r="360" spans="2:18" s="82" customFormat="1" ht="12.95" customHeight="1">
      <c r="B360" s="84"/>
      <c r="C360" s="118"/>
      <c r="D360" s="118"/>
      <c r="R360" s="120"/>
    </row>
    <row r="361" spans="2:18" s="82" customFormat="1" ht="12.95" customHeight="1">
      <c r="B361" s="84"/>
      <c r="C361" s="118"/>
      <c r="D361" s="118"/>
      <c r="R361" s="120"/>
    </row>
    <row r="362" spans="2:18" s="82" customFormat="1" ht="12.95" customHeight="1">
      <c r="B362" s="84"/>
      <c r="C362" s="118"/>
      <c r="D362" s="118"/>
      <c r="R362" s="120"/>
    </row>
    <row r="363" spans="2:18" s="82" customFormat="1" ht="12.95" customHeight="1">
      <c r="B363" s="84"/>
      <c r="C363" s="118"/>
      <c r="D363" s="118"/>
      <c r="R363" s="120"/>
    </row>
    <row r="364" spans="2:18" s="82" customFormat="1" ht="12.95" customHeight="1">
      <c r="B364" s="84"/>
      <c r="C364" s="118"/>
      <c r="D364" s="118"/>
      <c r="R364" s="120"/>
    </row>
    <row r="365" spans="2:18" s="82" customFormat="1" ht="12.95" customHeight="1">
      <c r="B365" s="84"/>
      <c r="C365" s="118"/>
      <c r="D365" s="118"/>
      <c r="R365" s="120"/>
    </row>
    <row r="366" spans="2:18" s="82" customFormat="1" ht="12.95" customHeight="1">
      <c r="B366" s="84"/>
      <c r="C366" s="118"/>
      <c r="D366" s="118"/>
      <c r="R366" s="120"/>
    </row>
    <row r="367" spans="2:18" s="82" customFormat="1" ht="12.95" customHeight="1">
      <c r="B367" s="84"/>
      <c r="C367" s="118"/>
      <c r="D367" s="118"/>
      <c r="R367" s="120"/>
    </row>
    <row r="368" spans="2:18" s="82" customFormat="1" ht="12.95" customHeight="1">
      <c r="B368" s="84"/>
      <c r="C368" s="118"/>
      <c r="D368" s="118"/>
      <c r="R368" s="120"/>
    </row>
    <row r="369" spans="2:18" s="82" customFormat="1" ht="12.95" customHeight="1">
      <c r="B369" s="84"/>
      <c r="C369" s="118"/>
      <c r="D369" s="118"/>
      <c r="R369" s="120"/>
    </row>
    <row r="370" spans="2:18" s="82" customFormat="1" ht="12.95" customHeight="1">
      <c r="B370" s="84"/>
      <c r="C370" s="118"/>
      <c r="D370" s="118"/>
      <c r="R370" s="120"/>
    </row>
    <row r="371" spans="2:18" s="82" customFormat="1" ht="12.95" customHeight="1">
      <c r="B371" s="84"/>
      <c r="C371" s="118"/>
      <c r="D371" s="118"/>
      <c r="R371" s="120"/>
    </row>
    <row r="372" spans="2:18" s="82" customFormat="1" ht="12.95" customHeight="1">
      <c r="B372" s="84"/>
      <c r="C372" s="118"/>
      <c r="D372" s="118"/>
      <c r="R372" s="120"/>
    </row>
    <row r="373" spans="2:18" s="82" customFormat="1" ht="12.95" customHeight="1">
      <c r="B373" s="84"/>
      <c r="C373" s="118"/>
      <c r="D373" s="118"/>
      <c r="R373" s="120"/>
    </row>
    <row r="374" spans="2:18" s="82" customFormat="1" ht="12.95" customHeight="1">
      <c r="B374" s="84"/>
      <c r="C374" s="118"/>
      <c r="D374" s="118"/>
      <c r="R374" s="120"/>
    </row>
    <row r="375" spans="2:18" s="82" customFormat="1" ht="12.95" customHeight="1">
      <c r="B375" s="84"/>
      <c r="C375" s="118"/>
      <c r="D375" s="118"/>
      <c r="R375" s="120"/>
    </row>
    <row r="376" spans="2:18" s="82" customFormat="1" ht="12.95" customHeight="1">
      <c r="B376" s="84"/>
      <c r="C376" s="118"/>
      <c r="D376" s="118"/>
      <c r="R376" s="120"/>
    </row>
    <row r="377" spans="2:18" s="82" customFormat="1" ht="12.95" customHeight="1">
      <c r="B377" s="84"/>
      <c r="C377" s="118"/>
      <c r="D377" s="118"/>
      <c r="R377" s="120"/>
    </row>
    <row r="378" spans="2:18" s="82" customFormat="1" ht="12.95" customHeight="1">
      <c r="B378" s="84"/>
      <c r="C378" s="118"/>
      <c r="D378" s="118"/>
      <c r="R378" s="120"/>
    </row>
    <row r="379" spans="2:18" s="82" customFormat="1" ht="12.95" customHeight="1">
      <c r="B379" s="84"/>
      <c r="C379" s="118"/>
      <c r="D379" s="118"/>
      <c r="R379" s="120"/>
    </row>
    <row r="380" spans="2:18" s="82" customFormat="1" ht="12.95" customHeight="1">
      <c r="B380" s="84"/>
      <c r="C380" s="118"/>
      <c r="D380" s="118"/>
      <c r="R380" s="120"/>
    </row>
    <row r="381" spans="2:18" s="82" customFormat="1" ht="12.95" customHeight="1">
      <c r="B381" s="84"/>
      <c r="C381" s="118"/>
      <c r="D381" s="118"/>
      <c r="R381" s="120"/>
    </row>
    <row r="382" spans="2:18" s="82" customFormat="1" ht="12.95" customHeight="1">
      <c r="B382" s="84"/>
      <c r="C382" s="118"/>
      <c r="D382" s="118"/>
      <c r="R382" s="120"/>
    </row>
    <row r="383" spans="2:18" s="82" customFormat="1" ht="12.95" customHeight="1">
      <c r="B383" s="84"/>
      <c r="C383" s="118"/>
      <c r="D383" s="118"/>
      <c r="R383" s="120"/>
    </row>
    <row r="384" spans="2:18" s="82" customFormat="1" ht="12.95" customHeight="1">
      <c r="B384" s="84"/>
      <c r="C384" s="118"/>
      <c r="D384" s="118"/>
      <c r="R384" s="120"/>
    </row>
    <row r="385" spans="2:18" s="82" customFormat="1" ht="12.95" customHeight="1">
      <c r="B385" s="84"/>
      <c r="C385" s="118"/>
      <c r="D385" s="118"/>
      <c r="R385" s="120"/>
    </row>
    <row r="386" spans="2:18" s="82" customFormat="1" ht="12.95" customHeight="1">
      <c r="B386" s="84"/>
      <c r="C386" s="118"/>
      <c r="D386" s="118"/>
      <c r="R386" s="120"/>
    </row>
    <row r="387" spans="2:18" s="82" customFormat="1" ht="12.95" customHeight="1">
      <c r="B387" s="84"/>
      <c r="C387" s="118"/>
      <c r="D387" s="118"/>
      <c r="R387" s="120"/>
    </row>
    <row r="388" spans="2:18" s="82" customFormat="1" ht="12.95" customHeight="1">
      <c r="B388" s="84"/>
      <c r="C388" s="118"/>
      <c r="D388" s="118"/>
      <c r="R388" s="120"/>
    </row>
    <row r="389" spans="2:18" s="82" customFormat="1" ht="12.95" customHeight="1">
      <c r="B389" s="84"/>
      <c r="C389" s="118"/>
      <c r="D389" s="118"/>
      <c r="R389" s="120"/>
    </row>
    <row r="390" spans="2:18" s="82" customFormat="1" ht="12.95" customHeight="1">
      <c r="B390" s="84"/>
      <c r="C390" s="118"/>
      <c r="D390" s="118"/>
      <c r="R390" s="120"/>
    </row>
    <row r="391" spans="2:18" s="82" customFormat="1" ht="12.95" customHeight="1">
      <c r="B391" s="84"/>
      <c r="C391" s="118"/>
      <c r="D391" s="118"/>
      <c r="R391" s="120"/>
    </row>
    <row r="392" spans="2:18" s="82" customFormat="1" ht="12.95" customHeight="1">
      <c r="B392" s="84"/>
      <c r="C392" s="118"/>
      <c r="D392" s="118"/>
      <c r="R392" s="120"/>
    </row>
    <row r="393" spans="2:18" s="82" customFormat="1" ht="12.95" customHeight="1">
      <c r="B393" s="84"/>
      <c r="C393" s="118"/>
      <c r="D393" s="118"/>
    </row>
    <row r="394" spans="2:18" s="82" customFormat="1" ht="12.95" customHeight="1">
      <c r="B394" s="84"/>
      <c r="C394" s="118"/>
      <c r="D394" s="118"/>
    </row>
    <row r="395" spans="2:18" s="82" customFormat="1" ht="12.95" customHeight="1">
      <c r="B395" s="84"/>
      <c r="C395" s="118"/>
      <c r="D395" s="118"/>
    </row>
    <row r="396" spans="2:18" s="82" customFormat="1" ht="12.95" customHeight="1">
      <c r="B396" s="84"/>
      <c r="C396" s="118"/>
      <c r="D396" s="118"/>
    </row>
    <row r="397" spans="2:18" s="82" customFormat="1" ht="12.95" customHeight="1">
      <c r="B397" s="84"/>
      <c r="C397" s="118"/>
      <c r="D397" s="118"/>
    </row>
    <row r="398" spans="2:18" s="82" customFormat="1" ht="12.95" customHeight="1">
      <c r="B398" s="84"/>
      <c r="C398" s="118"/>
      <c r="D398" s="118"/>
    </row>
    <row r="399" spans="2:18" s="82" customFormat="1" ht="12.95" customHeight="1">
      <c r="B399" s="84"/>
      <c r="C399" s="118"/>
      <c r="D399" s="118"/>
    </row>
    <row r="400" spans="2:18" s="82" customFormat="1" ht="12.95" customHeight="1">
      <c r="B400" s="84"/>
      <c r="C400" s="118"/>
      <c r="D400" s="118"/>
    </row>
    <row r="401" spans="2:4" s="82" customFormat="1" ht="12.95" customHeight="1">
      <c r="B401" s="84"/>
      <c r="C401" s="118"/>
      <c r="D401" s="118"/>
    </row>
    <row r="402" spans="2:4" s="82" customFormat="1" ht="12.95" customHeight="1">
      <c r="B402" s="84"/>
      <c r="C402" s="118"/>
      <c r="D402" s="118"/>
    </row>
    <row r="403" spans="2:4" s="82" customFormat="1" ht="12.95" customHeight="1">
      <c r="B403" s="84"/>
      <c r="C403" s="118"/>
      <c r="D403" s="118"/>
    </row>
    <row r="404" spans="2:4" s="82" customFormat="1" ht="12.95" customHeight="1">
      <c r="B404" s="84"/>
      <c r="C404" s="118"/>
      <c r="D404" s="118"/>
    </row>
    <row r="405" spans="2:4" s="82" customFormat="1" ht="12.95" customHeight="1">
      <c r="B405" s="84"/>
      <c r="C405" s="118"/>
      <c r="D405" s="118"/>
    </row>
    <row r="406" spans="2:4" s="82" customFormat="1" ht="12.95" customHeight="1">
      <c r="B406" s="84"/>
      <c r="C406" s="118"/>
      <c r="D406" s="118"/>
    </row>
    <row r="407" spans="2:4" s="82" customFormat="1" ht="12.95" customHeight="1">
      <c r="B407" s="84"/>
      <c r="C407" s="118"/>
      <c r="D407" s="118"/>
    </row>
    <row r="408" spans="2:4" s="82" customFormat="1" ht="12.95" customHeight="1">
      <c r="B408" s="84"/>
      <c r="C408" s="118"/>
      <c r="D408" s="118"/>
    </row>
    <row r="409" spans="2:4" s="82" customFormat="1" ht="12.95" customHeight="1">
      <c r="B409" s="84"/>
      <c r="C409" s="118"/>
      <c r="D409" s="118"/>
    </row>
    <row r="410" spans="2:4" s="82" customFormat="1" ht="12.95" customHeight="1">
      <c r="B410" s="84"/>
      <c r="C410" s="118"/>
      <c r="D410" s="118"/>
    </row>
    <row r="411" spans="2:4" s="82" customFormat="1" ht="12.95" customHeight="1">
      <c r="B411" s="84"/>
      <c r="C411" s="118"/>
      <c r="D411" s="118"/>
    </row>
    <row r="412" spans="2:4" s="82" customFormat="1" ht="12.95" customHeight="1">
      <c r="B412" s="84"/>
      <c r="C412" s="118"/>
      <c r="D412" s="118"/>
    </row>
    <row r="413" spans="2:4" s="82" customFormat="1" ht="12.95" customHeight="1">
      <c r="B413" s="84"/>
      <c r="C413" s="118"/>
      <c r="D413" s="118"/>
    </row>
    <row r="414" spans="2:4" s="82" customFormat="1" ht="12.95" customHeight="1">
      <c r="B414" s="84"/>
      <c r="C414" s="118"/>
      <c r="D414" s="118"/>
    </row>
    <row r="415" spans="2:4" s="82" customFormat="1" ht="12.95" customHeight="1">
      <c r="B415" s="84"/>
      <c r="C415" s="118"/>
      <c r="D415" s="118"/>
    </row>
    <row r="416" spans="2:4" s="82" customFormat="1" ht="12.95" customHeight="1">
      <c r="B416" s="84"/>
      <c r="C416" s="118"/>
      <c r="D416" s="118"/>
    </row>
    <row r="417" spans="2:4" s="82" customFormat="1" ht="12.95" customHeight="1">
      <c r="B417" s="84"/>
      <c r="C417" s="118"/>
      <c r="D417" s="118"/>
    </row>
    <row r="418" spans="2:4" s="82" customFormat="1" ht="12.95" customHeight="1">
      <c r="B418" s="84"/>
      <c r="C418" s="118"/>
      <c r="D418" s="118"/>
    </row>
    <row r="419" spans="2:4" s="82" customFormat="1" ht="12.95" customHeight="1">
      <c r="B419" s="84"/>
      <c r="C419" s="118"/>
      <c r="D419" s="118"/>
    </row>
    <row r="420" spans="2:4" s="82" customFormat="1" ht="12.95" customHeight="1">
      <c r="B420" s="84"/>
      <c r="C420" s="118"/>
      <c r="D420" s="118"/>
    </row>
    <row r="421" spans="2:4" s="82" customFormat="1" ht="12.95" customHeight="1">
      <c r="B421" s="84"/>
      <c r="C421" s="118"/>
      <c r="D421" s="118"/>
    </row>
    <row r="422" spans="2:4" s="82" customFormat="1" ht="12.95" customHeight="1">
      <c r="B422" s="84"/>
      <c r="C422" s="118"/>
      <c r="D422" s="118"/>
    </row>
    <row r="423" spans="2:4" s="82" customFormat="1" ht="12.95" customHeight="1">
      <c r="B423" s="84"/>
      <c r="C423" s="118"/>
      <c r="D423" s="118"/>
    </row>
    <row r="424" spans="2:4" s="82" customFormat="1" ht="12.95" customHeight="1">
      <c r="B424" s="84"/>
      <c r="C424" s="118"/>
      <c r="D424" s="118"/>
    </row>
    <row r="425" spans="2:4" s="82" customFormat="1" ht="12.95" customHeight="1">
      <c r="B425" s="84"/>
      <c r="C425" s="118"/>
      <c r="D425" s="118"/>
    </row>
    <row r="426" spans="2:4" s="82" customFormat="1" ht="12.95" customHeight="1">
      <c r="B426" s="84"/>
      <c r="C426" s="118"/>
      <c r="D426" s="118"/>
    </row>
    <row r="427" spans="2:4" s="82" customFormat="1" ht="12.95" customHeight="1">
      <c r="B427" s="84"/>
      <c r="C427" s="118"/>
      <c r="D427" s="118"/>
    </row>
    <row r="428" spans="2:4" s="82" customFormat="1" ht="12.95" customHeight="1">
      <c r="B428" s="84"/>
      <c r="C428" s="118"/>
      <c r="D428" s="118"/>
    </row>
    <row r="429" spans="2:4" s="82" customFormat="1" ht="12.95" customHeight="1">
      <c r="B429" s="84"/>
      <c r="C429" s="118"/>
      <c r="D429" s="118"/>
    </row>
    <row r="430" spans="2:4" s="82" customFormat="1" ht="12.95" customHeight="1">
      <c r="B430" s="84"/>
      <c r="C430" s="118"/>
      <c r="D430" s="118"/>
    </row>
    <row r="431" spans="2:4" s="82" customFormat="1" ht="12.95" customHeight="1">
      <c r="B431" s="84"/>
      <c r="C431" s="118"/>
      <c r="D431" s="118"/>
    </row>
    <row r="432" spans="2:4" s="82" customFormat="1" ht="12.95" customHeight="1">
      <c r="B432" s="84"/>
      <c r="C432" s="118"/>
      <c r="D432" s="118"/>
    </row>
    <row r="433" spans="2:4" s="82" customFormat="1" ht="12.95" customHeight="1">
      <c r="B433" s="84"/>
      <c r="C433" s="118"/>
      <c r="D433" s="118"/>
    </row>
    <row r="434" spans="2:4" s="82" customFormat="1" ht="12.95" customHeight="1">
      <c r="B434" s="84"/>
      <c r="C434" s="118"/>
      <c r="D434" s="118"/>
    </row>
    <row r="435" spans="2:4" s="82" customFormat="1" ht="12.95" customHeight="1">
      <c r="B435" s="84"/>
      <c r="C435" s="118"/>
      <c r="D435" s="118"/>
    </row>
    <row r="436" spans="2:4" s="82" customFormat="1" ht="12.95" customHeight="1">
      <c r="B436" s="84"/>
      <c r="C436" s="118"/>
      <c r="D436" s="118"/>
    </row>
    <row r="437" spans="2:4" s="82" customFormat="1" ht="12.95" customHeight="1">
      <c r="B437" s="84"/>
      <c r="C437" s="118"/>
      <c r="D437" s="118"/>
    </row>
    <row r="438" spans="2:4" s="82" customFormat="1" ht="12.95" customHeight="1">
      <c r="B438" s="84"/>
      <c r="C438" s="118"/>
      <c r="D438" s="118"/>
    </row>
    <row r="439" spans="2:4" s="82" customFormat="1" ht="12.95" customHeight="1">
      <c r="B439" s="84"/>
      <c r="C439" s="118"/>
      <c r="D439" s="118"/>
    </row>
    <row r="440" spans="2:4" s="82" customFormat="1" ht="12.95" customHeight="1">
      <c r="B440" s="84"/>
      <c r="C440" s="118"/>
      <c r="D440" s="118"/>
    </row>
    <row r="441" spans="2:4" s="82" customFormat="1" ht="12.95" customHeight="1">
      <c r="B441" s="84"/>
      <c r="C441" s="118"/>
      <c r="D441" s="118"/>
    </row>
    <row r="442" spans="2:4" s="82" customFormat="1" ht="12.95" customHeight="1">
      <c r="B442" s="84"/>
      <c r="C442" s="118"/>
      <c r="D442" s="118"/>
    </row>
    <row r="443" spans="2:4" s="82" customFormat="1" ht="12.95" customHeight="1">
      <c r="B443" s="84"/>
      <c r="C443" s="118"/>
      <c r="D443" s="118"/>
    </row>
    <row r="444" spans="2:4" s="82" customFormat="1" ht="12.95" customHeight="1">
      <c r="B444" s="84"/>
      <c r="C444" s="118"/>
      <c r="D444" s="118"/>
    </row>
    <row r="445" spans="2:4" s="82" customFormat="1" ht="12.95" customHeight="1">
      <c r="B445" s="84"/>
      <c r="C445" s="118"/>
      <c r="D445" s="118"/>
    </row>
    <row r="446" spans="2:4" s="82" customFormat="1" ht="12.95" customHeight="1">
      <c r="B446" s="84"/>
      <c r="C446" s="118"/>
      <c r="D446" s="118"/>
    </row>
    <row r="447" spans="2:4" s="82" customFormat="1" ht="12.95" customHeight="1">
      <c r="B447" s="84"/>
      <c r="C447" s="118"/>
      <c r="D447" s="118"/>
    </row>
    <row r="448" spans="2:4" s="82" customFormat="1" ht="12.95" customHeight="1">
      <c r="B448" s="84"/>
      <c r="C448" s="118"/>
      <c r="D448" s="118"/>
    </row>
    <row r="449" spans="2:4" s="82" customFormat="1" ht="12.95" customHeight="1">
      <c r="B449" s="84"/>
      <c r="C449" s="118"/>
      <c r="D449" s="118"/>
    </row>
    <row r="450" spans="2:4" s="82" customFormat="1" ht="12.95" customHeight="1">
      <c r="B450" s="84"/>
      <c r="C450" s="118"/>
      <c r="D450" s="118"/>
    </row>
    <row r="451" spans="2:4" s="82" customFormat="1" ht="12.95" customHeight="1">
      <c r="B451" s="84"/>
      <c r="C451" s="118"/>
      <c r="D451" s="118"/>
    </row>
    <row r="452" spans="2:4" s="82" customFormat="1" ht="12.95" customHeight="1">
      <c r="B452" s="84"/>
      <c r="C452" s="118"/>
      <c r="D452" s="118"/>
    </row>
    <row r="453" spans="2:4" s="82" customFormat="1" ht="12.95" customHeight="1">
      <c r="B453" s="84"/>
      <c r="C453" s="118"/>
      <c r="D453" s="118"/>
    </row>
    <row r="454" spans="2:4" s="82" customFormat="1" ht="12.95" customHeight="1">
      <c r="B454" s="84"/>
      <c r="C454" s="118"/>
      <c r="D454" s="118"/>
    </row>
    <row r="455" spans="2:4" s="82" customFormat="1" ht="12.95" customHeight="1">
      <c r="B455" s="84"/>
      <c r="C455" s="118"/>
      <c r="D455" s="118"/>
    </row>
    <row r="456" spans="2:4" s="82" customFormat="1" ht="12.95" customHeight="1">
      <c r="B456" s="84"/>
      <c r="C456" s="118"/>
      <c r="D456" s="118"/>
    </row>
    <row r="457" spans="2:4" s="82" customFormat="1" ht="12.95" customHeight="1">
      <c r="B457" s="84"/>
      <c r="C457" s="118"/>
      <c r="D457" s="118"/>
    </row>
    <row r="458" spans="2:4" s="82" customFormat="1" ht="12.95" customHeight="1">
      <c r="B458" s="84"/>
      <c r="C458" s="118"/>
      <c r="D458" s="118"/>
    </row>
    <row r="459" spans="2:4" s="82" customFormat="1" ht="12.95" customHeight="1">
      <c r="B459" s="84"/>
      <c r="C459" s="118"/>
      <c r="D459" s="118"/>
    </row>
    <row r="460" spans="2:4" s="82" customFormat="1" ht="12.95" customHeight="1">
      <c r="B460" s="84"/>
      <c r="C460" s="118"/>
      <c r="D460" s="118"/>
    </row>
    <row r="461" spans="2:4" s="82" customFormat="1" ht="12.95" customHeight="1">
      <c r="B461" s="84"/>
      <c r="C461" s="118"/>
      <c r="D461" s="118"/>
    </row>
    <row r="462" spans="2:4" s="82" customFormat="1" ht="12.95" customHeight="1">
      <c r="B462" s="84"/>
      <c r="C462" s="118"/>
      <c r="D462" s="118"/>
    </row>
    <row r="463" spans="2:4" s="82" customFormat="1" ht="12.95" customHeight="1">
      <c r="B463" s="84"/>
      <c r="C463" s="118"/>
      <c r="D463" s="118"/>
    </row>
    <row r="464" spans="2:4" s="82" customFormat="1" ht="12.95" customHeight="1">
      <c r="B464" s="84"/>
      <c r="C464" s="118"/>
      <c r="D464" s="118"/>
    </row>
    <row r="465" spans="2:4" s="82" customFormat="1" ht="12.95" customHeight="1">
      <c r="B465" s="84"/>
      <c r="C465" s="118"/>
      <c r="D465" s="118"/>
    </row>
    <row r="466" spans="2:4" s="82" customFormat="1" ht="12.95" customHeight="1">
      <c r="B466" s="84"/>
      <c r="C466" s="118"/>
      <c r="D466" s="118"/>
    </row>
    <row r="467" spans="2:4" s="82" customFormat="1" ht="12.95" customHeight="1">
      <c r="B467" s="84"/>
      <c r="C467" s="118"/>
      <c r="D467" s="118"/>
    </row>
    <row r="468" spans="2:4" s="82" customFormat="1" ht="12.95" customHeight="1">
      <c r="B468" s="84"/>
      <c r="C468" s="118"/>
      <c r="D468" s="118"/>
    </row>
    <row r="469" spans="2:4" s="82" customFormat="1" ht="12.95" customHeight="1">
      <c r="B469" s="84"/>
      <c r="C469" s="118"/>
      <c r="D469" s="118"/>
    </row>
    <row r="470" spans="2:4" s="82" customFormat="1" ht="12.95" customHeight="1">
      <c r="B470" s="84"/>
      <c r="C470" s="118"/>
      <c r="D470" s="118"/>
    </row>
    <row r="471" spans="2:4" s="82" customFormat="1" ht="12.95" customHeight="1">
      <c r="B471" s="84"/>
      <c r="C471" s="118"/>
      <c r="D471" s="118"/>
    </row>
    <row r="472" spans="2:4" s="82" customFormat="1" ht="12.95" customHeight="1">
      <c r="B472" s="84"/>
      <c r="C472" s="118"/>
      <c r="D472" s="118"/>
    </row>
    <row r="473" spans="2:4" s="82" customFormat="1" ht="12.95" customHeight="1">
      <c r="B473" s="84"/>
      <c r="C473" s="118"/>
      <c r="D473" s="118"/>
    </row>
    <row r="474" spans="2:4" s="82" customFormat="1" ht="12.95" customHeight="1">
      <c r="B474" s="84"/>
      <c r="C474" s="118"/>
      <c r="D474" s="118"/>
    </row>
    <row r="475" spans="2:4" s="82" customFormat="1" ht="12.95" customHeight="1">
      <c r="B475" s="84"/>
      <c r="C475" s="118"/>
      <c r="D475" s="118"/>
    </row>
    <row r="476" spans="2:4" s="82" customFormat="1" ht="12.95" customHeight="1">
      <c r="B476" s="84"/>
      <c r="C476" s="118"/>
      <c r="D476" s="118"/>
    </row>
    <row r="477" spans="2:4" s="82" customFormat="1" ht="12.95" customHeight="1">
      <c r="B477" s="84"/>
      <c r="C477" s="118"/>
      <c r="D477" s="118"/>
    </row>
    <row r="478" spans="2:4" s="82" customFormat="1" ht="12.95" customHeight="1">
      <c r="B478" s="84"/>
      <c r="C478" s="118"/>
      <c r="D478" s="118"/>
    </row>
    <row r="479" spans="2:4" s="82" customFormat="1" ht="12.95" customHeight="1">
      <c r="B479" s="84"/>
      <c r="C479" s="118"/>
      <c r="D479" s="118"/>
    </row>
    <row r="480" spans="2:4" s="82" customFormat="1" ht="12.95" customHeight="1">
      <c r="B480" s="84"/>
      <c r="C480" s="118"/>
      <c r="D480" s="118"/>
    </row>
    <row r="481" spans="2:4" s="82" customFormat="1" ht="12.95" customHeight="1">
      <c r="B481" s="84"/>
      <c r="C481" s="118"/>
      <c r="D481" s="118"/>
    </row>
    <row r="482" spans="2:4" s="82" customFormat="1" ht="12.95" customHeight="1">
      <c r="B482" s="84"/>
      <c r="C482" s="118"/>
      <c r="D482" s="118"/>
    </row>
    <row r="483" spans="2:4" s="82" customFormat="1" ht="12.95" customHeight="1">
      <c r="B483" s="84"/>
      <c r="C483" s="118"/>
      <c r="D483" s="118"/>
    </row>
    <row r="484" spans="2:4" s="82" customFormat="1" ht="12.95" customHeight="1">
      <c r="B484" s="84"/>
      <c r="C484" s="118"/>
      <c r="D484" s="118"/>
    </row>
    <row r="485" spans="2:4" s="82" customFormat="1" ht="12.95" customHeight="1">
      <c r="B485" s="84"/>
      <c r="C485" s="118"/>
      <c r="D485" s="118"/>
    </row>
    <row r="486" spans="2:4" s="82" customFormat="1" ht="12.95" customHeight="1">
      <c r="B486" s="84"/>
      <c r="C486" s="118"/>
      <c r="D486" s="118"/>
    </row>
    <row r="487" spans="2:4" s="82" customFormat="1" ht="12.95" customHeight="1">
      <c r="B487" s="84"/>
      <c r="C487" s="118"/>
      <c r="D487" s="118"/>
    </row>
    <row r="488" spans="2:4" s="82" customFormat="1" ht="12.95" customHeight="1">
      <c r="B488" s="84"/>
      <c r="C488" s="118"/>
      <c r="D488" s="118"/>
    </row>
    <row r="489" spans="2:4" s="82" customFormat="1" ht="12.95" customHeight="1">
      <c r="B489" s="84"/>
      <c r="C489" s="118"/>
      <c r="D489" s="118"/>
    </row>
    <row r="490" spans="2:4" s="82" customFormat="1" ht="12.95" customHeight="1">
      <c r="B490" s="84"/>
      <c r="C490" s="118"/>
      <c r="D490" s="118"/>
    </row>
    <row r="491" spans="2:4" s="82" customFormat="1" ht="12.95" customHeight="1">
      <c r="B491" s="84"/>
      <c r="C491" s="118"/>
      <c r="D491" s="118"/>
    </row>
    <row r="492" spans="2:4" s="82" customFormat="1" ht="12.95" customHeight="1">
      <c r="B492" s="84"/>
      <c r="C492" s="118"/>
      <c r="D492" s="118"/>
    </row>
    <row r="493" spans="2:4" s="82" customFormat="1" ht="12.95" customHeight="1">
      <c r="B493" s="84"/>
      <c r="C493" s="118"/>
      <c r="D493" s="118"/>
    </row>
    <row r="494" spans="2:4" s="82" customFormat="1" ht="12.95" customHeight="1">
      <c r="B494" s="84"/>
      <c r="C494" s="118"/>
      <c r="D494" s="118"/>
    </row>
    <row r="495" spans="2:4" s="82" customFormat="1" ht="12.95" customHeight="1">
      <c r="B495" s="84"/>
      <c r="C495" s="118"/>
      <c r="D495" s="118"/>
    </row>
    <row r="496" spans="2:4" s="82" customFormat="1" ht="12.95" customHeight="1">
      <c r="B496" s="84"/>
      <c r="C496" s="118"/>
      <c r="D496" s="118"/>
    </row>
    <row r="497" spans="2:4" s="82" customFormat="1" ht="12.95" customHeight="1">
      <c r="B497" s="84"/>
      <c r="C497" s="118"/>
      <c r="D497" s="118"/>
    </row>
    <row r="498" spans="2:4" s="82" customFormat="1" ht="12.95" customHeight="1">
      <c r="B498" s="84"/>
      <c r="C498" s="118"/>
      <c r="D498" s="118"/>
    </row>
    <row r="499" spans="2:4" s="82" customFormat="1" ht="12.95" customHeight="1">
      <c r="B499" s="84"/>
      <c r="C499" s="118"/>
      <c r="D499" s="118"/>
    </row>
    <row r="500" spans="2:4" s="82" customFormat="1" ht="12.95" customHeight="1">
      <c r="B500" s="84"/>
      <c r="C500" s="118"/>
      <c r="D500" s="118"/>
    </row>
    <row r="501" spans="2:4" s="82" customFormat="1" ht="12.95" customHeight="1">
      <c r="B501" s="84"/>
      <c r="C501" s="118"/>
      <c r="D501" s="118"/>
    </row>
    <row r="502" spans="2:4" s="82" customFormat="1" ht="12.95" customHeight="1">
      <c r="B502" s="84"/>
      <c r="C502" s="118"/>
      <c r="D502" s="118"/>
    </row>
    <row r="503" spans="2:4" s="82" customFormat="1" ht="12.95" customHeight="1">
      <c r="B503" s="84"/>
      <c r="C503" s="118"/>
      <c r="D503" s="118"/>
    </row>
    <row r="504" spans="2:4" s="82" customFormat="1" ht="12.95" customHeight="1">
      <c r="B504" s="84"/>
      <c r="C504" s="118"/>
      <c r="D504" s="118"/>
    </row>
    <row r="505" spans="2:4" s="82" customFormat="1" ht="12.95" customHeight="1">
      <c r="B505" s="84"/>
      <c r="C505" s="118"/>
      <c r="D505" s="118"/>
    </row>
    <row r="506" spans="2:4" s="82" customFormat="1" ht="12.95" customHeight="1">
      <c r="B506" s="84"/>
      <c r="C506" s="118"/>
      <c r="D506" s="118"/>
    </row>
    <row r="507" spans="2:4" s="82" customFormat="1" ht="12.95" customHeight="1">
      <c r="B507" s="84"/>
      <c r="C507" s="118"/>
      <c r="D507" s="118"/>
    </row>
    <row r="508" spans="2:4" s="82" customFormat="1" ht="12.95" customHeight="1">
      <c r="B508" s="84"/>
      <c r="C508" s="118"/>
      <c r="D508" s="118"/>
    </row>
    <row r="509" spans="2:4" s="82" customFormat="1" ht="12.95" customHeight="1">
      <c r="B509" s="84"/>
      <c r="C509" s="118"/>
      <c r="D509" s="118"/>
    </row>
    <row r="510" spans="2:4" s="82" customFormat="1" ht="12.95" customHeight="1">
      <c r="B510" s="84"/>
      <c r="C510" s="118"/>
      <c r="D510" s="118"/>
    </row>
    <row r="511" spans="2:4" s="82" customFormat="1" ht="12.95" customHeight="1">
      <c r="B511" s="84"/>
      <c r="C511" s="118"/>
      <c r="D511" s="118"/>
    </row>
    <row r="512" spans="2:4" s="82" customFormat="1" ht="12.95" customHeight="1">
      <c r="B512" s="84"/>
      <c r="C512" s="118"/>
      <c r="D512" s="118"/>
    </row>
    <row r="513" spans="2:4" s="82" customFormat="1" ht="12.95" customHeight="1">
      <c r="B513" s="84"/>
      <c r="C513" s="118"/>
      <c r="D513" s="118"/>
    </row>
    <row r="514" spans="2:4" s="82" customFormat="1" ht="12.95" customHeight="1">
      <c r="B514" s="84"/>
      <c r="C514" s="118"/>
      <c r="D514" s="118"/>
    </row>
    <row r="515" spans="2:4" s="82" customFormat="1" ht="12.95" customHeight="1">
      <c r="B515" s="84"/>
      <c r="C515" s="118"/>
      <c r="D515" s="118"/>
    </row>
    <row r="516" spans="2:4" s="82" customFormat="1" ht="12.95" customHeight="1">
      <c r="B516" s="84"/>
      <c r="C516" s="118"/>
      <c r="D516" s="118"/>
    </row>
    <row r="517" spans="2:4" s="82" customFormat="1" ht="12.95" customHeight="1">
      <c r="B517" s="84"/>
      <c r="C517" s="118"/>
      <c r="D517" s="118"/>
    </row>
    <row r="518" spans="2:4" s="82" customFormat="1" ht="12.95" customHeight="1">
      <c r="B518" s="84"/>
      <c r="C518" s="118"/>
      <c r="D518" s="118"/>
    </row>
    <row r="519" spans="2:4" s="82" customFormat="1" ht="12.95" customHeight="1">
      <c r="B519" s="84"/>
      <c r="C519" s="118"/>
      <c r="D519" s="118"/>
    </row>
    <row r="520" spans="2:4" s="82" customFormat="1" ht="12.95" customHeight="1">
      <c r="B520" s="84"/>
      <c r="C520" s="118"/>
      <c r="D520" s="118"/>
    </row>
    <row r="521" spans="2:4" s="82" customFormat="1" ht="12.95" customHeight="1">
      <c r="B521" s="84"/>
      <c r="C521" s="118"/>
      <c r="D521" s="118"/>
    </row>
    <row r="522" spans="2:4" s="82" customFormat="1" ht="12.95" customHeight="1">
      <c r="B522" s="84"/>
      <c r="C522" s="118"/>
      <c r="D522" s="118"/>
    </row>
    <row r="523" spans="2:4" s="82" customFormat="1" ht="12.95" customHeight="1">
      <c r="B523" s="84"/>
      <c r="C523" s="118"/>
      <c r="D523" s="118"/>
    </row>
    <row r="524" spans="2:4" s="82" customFormat="1" ht="12.95" customHeight="1">
      <c r="B524" s="84"/>
      <c r="C524" s="118"/>
      <c r="D524" s="118"/>
    </row>
    <row r="525" spans="2:4" s="82" customFormat="1" ht="12.95" customHeight="1">
      <c r="B525" s="84"/>
      <c r="C525" s="118"/>
      <c r="D525" s="118"/>
    </row>
    <row r="526" spans="2:4" s="82" customFormat="1" ht="12.95" customHeight="1">
      <c r="B526" s="84"/>
      <c r="C526" s="118"/>
      <c r="D526" s="118"/>
    </row>
    <row r="527" spans="2:4" s="82" customFormat="1" ht="12.95" customHeight="1">
      <c r="B527" s="84"/>
      <c r="C527" s="118"/>
      <c r="D527" s="118"/>
    </row>
    <row r="528" spans="2:4" s="82" customFormat="1" ht="12.95" customHeight="1">
      <c r="B528" s="84"/>
      <c r="C528" s="118"/>
      <c r="D528" s="118"/>
    </row>
    <row r="529" spans="2:4" s="82" customFormat="1" ht="12.95" customHeight="1">
      <c r="B529" s="84"/>
      <c r="C529" s="118"/>
      <c r="D529" s="118"/>
    </row>
    <row r="530" spans="2:4" s="82" customFormat="1" ht="12.95" customHeight="1">
      <c r="B530" s="84"/>
      <c r="C530" s="118"/>
      <c r="D530" s="118"/>
    </row>
    <row r="531" spans="2:4" s="82" customFormat="1" ht="12.95" customHeight="1">
      <c r="B531" s="84"/>
      <c r="C531" s="118"/>
      <c r="D531" s="118"/>
    </row>
    <row r="532" spans="2:4" s="82" customFormat="1" ht="12.95" customHeight="1">
      <c r="B532" s="84"/>
      <c r="C532" s="118"/>
      <c r="D532" s="118"/>
    </row>
    <row r="533" spans="2:4" s="82" customFormat="1" ht="12.95" customHeight="1">
      <c r="B533" s="84"/>
      <c r="C533" s="118"/>
      <c r="D533" s="118"/>
    </row>
    <row r="534" spans="2:4" s="82" customFormat="1" ht="12.95" customHeight="1">
      <c r="B534" s="84"/>
      <c r="C534" s="118"/>
      <c r="D534" s="118"/>
    </row>
    <row r="535" spans="2:4" s="82" customFormat="1" ht="12.95" customHeight="1">
      <c r="B535" s="84"/>
      <c r="C535" s="118"/>
      <c r="D535" s="118"/>
    </row>
    <row r="536" spans="2:4" s="82" customFormat="1" ht="12.95" customHeight="1">
      <c r="B536" s="84"/>
      <c r="C536" s="118"/>
      <c r="D536" s="118"/>
    </row>
    <row r="537" spans="2:4" s="82" customFormat="1" ht="12.95" customHeight="1">
      <c r="B537" s="84"/>
      <c r="C537" s="118"/>
      <c r="D537" s="118"/>
    </row>
    <row r="538" spans="2:4" s="82" customFormat="1" ht="12.95" customHeight="1">
      <c r="B538" s="84"/>
      <c r="C538" s="118"/>
      <c r="D538" s="118"/>
    </row>
    <row r="539" spans="2:4" s="82" customFormat="1" ht="12.95" customHeight="1">
      <c r="B539" s="84"/>
      <c r="C539" s="118"/>
      <c r="D539" s="118"/>
    </row>
    <row r="540" spans="2:4" s="82" customFormat="1" ht="12.95" customHeight="1">
      <c r="B540" s="84"/>
      <c r="C540" s="118"/>
      <c r="D540" s="118"/>
    </row>
    <row r="541" spans="2:4" s="82" customFormat="1" ht="12.95" customHeight="1">
      <c r="B541" s="84"/>
      <c r="C541" s="118"/>
      <c r="D541" s="118"/>
    </row>
    <row r="542" spans="2:4" s="82" customFormat="1" ht="12.95" customHeight="1">
      <c r="B542" s="84"/>
      <c r="C542" s="118"/>
      <c r="D542" s="118"/>
    </row>
    <row r="543" spans="2:4" s="82" customFormat="1" ht="12.95" customHeight="1">
      <c r="B543" s="84"/>
      <c r="C543" s="118"/>
      <c r="D543" s="118"/>
    </row>
    <row r="544" spans="2:4" s="82" customFormat="1" ht="12.95" customHeight="1">
      <c r="B544" s="84"/>
      <c r="C544" s="118"/>
      <c r="D544" s="118"/>
    </row>
    <row r="545" spans="2:4" s="82" customFormat="1" ht="12.95" customHeight="1">
      <c r="B545" s="84"/>
      <c r="C545" s="118"/>
      <c r="D545" s="118"/>
    </row>
    <row r="546" spans="2:4" s="82" customFormat="1" ht="12.95" customHeight="1">
      <c r="B546" s="84"/>
      <c r="C546" s="118"/>
      <c r="D546" s="118"/>
    </row>
    <row r="547" spans="2:4" s="82" customFormat="1" ht="12.95" customHeight="1">
      <c r="B547" s="84"/>
      <c r="C547" s="118"/>
      <c r="D547" s="118"/>
    </row>
    <row r="548" spans="2:4" s="82" customFormat="1" ht="12.95" customHeight="1">
      <c r="B548" s="84"/>
      <c r="C548" s="118"/>
      <c r="D548" s="118"/>
    </row>
    <row r="549" spans="2:4" s="82" customFormat="1" ht="12.95" customHeight="1">
      <c r="B549" s="84"/>
      <c r="C549" s="118"/>
      <c r="D549" s="118"/>
    </row>
    <row r="550" spans="2:4" s="82" customFormat="1" ht="12.95" customHeight="1">
      <c r="B550" s="84"/>
      <c r="C550" s="118"/>
      <c r="D550" s="118"/>
    </row>
    <row r="551" spans="2:4" s="82" customFormat="1" ht="12.95" customHeight="1">
      <c r="B551" s="84"/>
      <c r="C551" s="118"/>
      <c r="D551" s="118"/>
    </row>
    <row r="552" spans="2:4" s="82" customFormat="1" ht="12.95" customHeight="1">
      <c r="B552" s="84"/>
      <c r="C552" s="118"/>
      <c r="D552" s="118"/>
    </row>
    <row r="553" spans="2:4" s="82" customFormat="1" ht="12.95" customHeight="1">
      <c r="B553" s="84"/>
      <c r="C553" s="118"/>
      <c r="D553" s="118"/>
    </row>
    <row r="554" spans="2:4" s="82" customFormat="1" ht="12.95" customHeight="1">
      <c r="B554" s="84"/>
      <c r="C554" s="118"/>
      <c r="D554" s="118"/>
    </row>
    <row r="555" spans="2:4" s="82" customFormat="1" ht="12.95" customHeight="1">
      <c r="B555" s="84"/>
      <c r="C555" s="118"/>
      <c r="D555" s="118"/>
    </row>
    <row r="556" spans="2:4" s="82" customFormat="1" ht="12.95" customHeight="1">
      <c r="B556" s="84"/>
      <c r="C556" s="118"/>
      <c r="D556" s="118"/>
    </row>
    <row r="557" spans="2:4" s="82" customFormat="1" ht="12.95" customHeight="1">
      <c r="B557" s="84"/>
      <c r="C557" s="118"/>
      <c r="D557" s="118"/>
    </row>
    <row r="558" spans="2:4" s="82" customFormat="1" ht="12.95" customHeight="1">
      <c r="B558" s="84"/>
      <c r="C558" s="118"/>
      <c r="D558" s="118"/>
    </row>
    <row r="559" spans="2:4" s="82" customFormat="1" ht="12.95" customHeight="1">
      <c r="B559" s="84"/>
      <c r="C559" s="118"/>
      <c r="D559" s="118"/>
    </row>
    <row r="560" spans="2:4" s="82" customFormat="1" ht="12.95" customHeight="1">
      <c r="B560" s="84"/>
      <c r="C560" s="118"/>
      <c r="D560" s="118"/>
    </row>
    <row r="561" spans="2:4" s="82" customFormat="1" ht="12.95" customHeight="1">
      <c r="B561" s="84"/>
      <c r="C561" s="118"/>
      <c r="D561" s="118"/>
    </row>
    <row r="562" spans="2:4" s="82" customFormat="1" ht="12.95" customHeight="1">
      <c r="B562" s="84"/>
      <c r="C562" s="118"/>
      <c r="D562" s="118"/>
    </row>
    <row r="563" spans="2:4" s="82" customFormat="1" ht="12.95" customHeight="1">
      <c r="B563" s="84"/>
      <c r="C563" s="118"/>
      <c r="D563" s="118"/>
    </row>
    <row r="564" spans="2:4" s="82" customFormat="1" ht="12.95" customHeight="1">
      <c r="B564" s="84"/>
      <c r="C564" s="118"/>
      <c r="D564" s="118"/>
    </row>
    <row r="565" spans="2:4" s="82" customFormat="1" ht="12.95" customHeight="1">
      <c r="B565" s="84"/>
      <c r="C565" s="118"/>
      <c r="D565" s="118"/>
    </row>
    <row r="566" spans="2:4" s="82" customFormat="1" ht="12.95" customHeight="1">
      <c r="B566" s="84"/>
      <c r="C566" s="118"/>
      <c r="D566" s="118"/>
    </row>
    <row r="567" spans="2:4" s="82" customFormat="1" ht="12.95" customHeight="1">
      <c r="B567" s="84"/>
      <c r="C567" s="118"/>
      <c r="D567" s="118"/>
    </row>
    <row r="568" spans="2:4" s="82" customFormat="1" ht="12.95" customHeight="1">
      <c r="B568" s="84"/>
      <c r="C568" s="118"/>
      <c r="D568" s="118"/>
    </row>
    <row r="569" spans="2:4" s="82" customFormat="1" ht="12.95" customHeight="1">
      <c r="B569" s="84"/>
      <c r="C569" s="118"/>
      <c r="D569" s="118"/>
    </row>
    <row r="570" spans="2:4" s="82" customFormat="1" ht="12.95" customHeight="1">
      <c r="B570" s="84"/>
      <c r="C570" s="118"/>
      <c r="D570" s="118"/>
    </row>
    <row r="571" spans="2:4" s="82" customFormat="1" ht="12.95" customHeight="1">
      <c r="B571" s="84"/>
      <c r="C571" s="118"/>
      <c r="D571" s="118"/>
    </row>
    <row r="572" spans="2:4" s="82" customFormat="1" ht="12.95" customHeight="1">
      <c r="B572" s="84"/>
      <c r="C572" s="118"/>
      <c r="D572" s="118"/>
    </row>
    <row r="573" spans="2:4" s="82" customFormat="1" ht="12.95" customHeight="1">
      <c r="B573" s="84"/>
      <c r="C573" s="118"/>
      <c r="D573" s="118"/>
    </row>
    <row r="574" spans="2:4" s="82" customFormat="1" ht="12.95" customHeight="1">
      <c r="B574" s="84"/>
      <c r="C574" s="118"/>
      <c r="D574" s="118"/>
    </row>
    <row r="575" spans="2:4" s="82" customFormat="1" ht="12.95" customHeight="1">
      <c r="B575" s="84"/>
      <c r="C575" s="118"/>
      <c r="D575" s="118"/>
    </row>
    <row r="576" spans="2:4" s="82" customFormat="1" ht="12.95" customHeight="1">
      <c r="B576" s="84"/>
      <c r="C576" s="118"/>
      <c r="D576" s="118"/>
    </row>
    <row r="577" spans="2:4" s="82" customFormat="1" ht="12.95" customHeight="1">
      <c r="B577" s="84"/>
      <c r="C577" s="118"/>
      <c r="D577" s="118"/>
    </row>
    <row r="578" spans="2:4" s="82" customFormat="1" ht="12.95" customHeight="1">
      <c r="B578" s="84"/>
      <c r="C578" s="118"/>
      <c r="D578" s="118"/>
    </row>
    <row r="579" spans="2:4" s="82" customFormat="1" ht="12.95" customHeight="1">
      <c r="B579" s="84"/>
      <c r="C579" s="118"/>
      <c r="D579" s="118"/>
    </row>
    <row r="580" spans="2:4" s="82" customFormat="1" ht="12.95" customHeight="1">
      <c r="B580" s="84"/>
      <c r="C580" s="118"/>
      <c r="D580" s="118"/>
    </row>
    <row r="581" spans="2:4" s="82" customFormat="1" ht="12.95" customHeight="1">
      <c r="B581" s="84"/>
      <c r="C581" s="118"/>
      <c r="D581" s="118"/>
    </row>
    <row r="582" spans="2:4" s="82" customFormat="1" ht="12.95" customHeight="1">
      <c r="B582" s="84"/>
      <c r="C582" s="118"/>
      <c r="D582" s="118"/>
    </row>
    <row r="583" spans="2:4" s="82" customFormat="1" ht="12.95" customHeight="1">
      <c r="B583" s="84"/>
      <c r="C583" s="118"/>
      <c r="D583" s="118"/>
    </row>
    <row r="584" spans="2:4" s="82" customFormat="1" ht="12.95" customHeight="1">
      <c r="B584" s="84"/>
      <c r="C584" s="118"/>
      <c r="D584" s="118"/>
    </row>
    <row r="585" spans="2:4" s="82" customFormat="1" ht="12.95" customHeight="1">
      <c r="B585" s="84"/>
      <c r="C585" s="118"/>
      <c r="D585" s="118"/>
    </row>
    <row r="586" spans="2:4" s="82" customFormat="1" ht="12.95" customHeight="1">
      <c r="B586" s="84"/>
      <c r="C586" s="118"/>
      <c r="D586" s="118"/>
    </row>
    <row r="587" spans="2:4" s="82" customFormat="1" ht="12.95" customHeight="1">
      <c r="B587" s="84"/>
      <c r="C587" s="118"/>
      <c r="D587" s="118"/>
    </row>
    <row r="588" spans="2:4" s="82" customFormat="1" ht="12.95" customHeight="1">
      <c r="B588" s="84"/>
      <c r="C588" s="118"/>
      <c r="D588" s="118"/>
    </row>
    <row r="589" spans="2:4" s="82" customFormat="1" ht="12.95" customHeight="1">
      <c r="B589" s="84"/>
      <c r="C589" s="118"/>
      <c r="D589" s="118"/>
    </row>
    <row r="590" spans="2:4" s="82" customFormat="1" ht="12.95" customHeight="1">
      <c r="B590" s="84"/>
      <c r="C590" s="118"/>
      <c r="D590" s="118"/>
    </row>
    <row r="591" spans="2:4" s="82" customFormat="1" ht="12.95" customHeight="1">
      <c r="B591" s="84"/>
      <c r="C591" s="118"/>
      <c r="D591" s="118"/>
    </row>
    <row r="592" spans="2:4" s="82" customFormat="1" ht="12.95" customHeight="1">
      <c r="B592" s="84"/>
      <c r="C592" s="118"/>
      <c r="D592" s="118"/>
    </row>
    <row r="593" spans="2:4" s="82" customFormat="1" ht="12.95" customHeight="1">
      <c r="B593" s="84"/>
      <c r="C593" s="118"/>
      <c r="D593" s="118"/>
    </row>
    <row r="594" spans="2:4" s="82" customFormat="1" ht="12.95" customHeight="1">
      <c r="B594" s="84"/>
      <c r="C594" s="118"/>
      <c r="D594" s="118"/>
    </row>
    <row r="595" spans="2:4" s="82" customFormat="1" ht="12.95" customHeight="1">
      <c r="B595" s="84"/>
      <c r="C595" s="118"/>
      <c r="D595" s="118"/>
    </row>
    <row r="596" spans="2:4" s="82" customFormat="1" ht="12.95" customHeight="1">
      <c r="B596" s="84"/>
      <c r="C596" s="118"/>
      <c r="D596" s="118"/>
    </row>
    <row r="597" spans="2:4" s="82" customFormat="1" ht="12.95" customHeight="1">
      <c r="B597" s="84"/>
      <c r="C597" s="118"/>
      <c r="D597" s="118"/>
    </row>
    <row r="598" spans="2:4" s="82" customFormat="1" ht="12.95" customHeight="1">
      <c r="B598" s="84"/>
      <c r="C598" s="118"/>
      <c r="D598" s="118"/>
    </row>
    <row r="599" spans="2:4" s="82" customFormat="1" ht="12.95" customHeight="1">
      <c r="B599" s="84"/>
      <c r="C599" s="118"/>
      <c r="D599" s="118"/>
    </row>
    <row r="600" spans="2:4" s="82" customFormat="1" ht="12.95" customHeight="1">
      <c r="B600" s="84"/>
      <c r="C600" s="118"/>
      <c r="D600" s="118"/>
    </row>
    <row r="601" spans="2:4" s="82" customFormat="1" ht="12.95" customHeight="1">
      <c r="B601" s="84"/>
      <c r="C601" s="118"/>
      <c r="D601" s="118"/>
    </row>
    <row r="602" spans="2:4" s="82" customFormat="1" ht="12.95" customHeight="1">
      <c r="B602" s="84"/>
      <c r="C602" s="118"/>
      <c r="D602" s="118"/>
    </row>
    <row r="603" spans="2:4" s="82" customFormat="1" ht="12.95" customHeight="1">
      <c r="B603" s="84"/>
      <c r="C603" s="118"/>
      <c r="D603" s="118"/>
    </row>
    <row r="604" spans="2:4" s="82" customFormat="1" ht="12.95" customHeight="1">
      <c r="B604" s="84"/>
      <c r="C604" s="118"/>
      <c r="D604" s="118"/>
    </row>
    <row r="605" spans="2:4" s="82" customFormat="1" ht="12.95" customHeight="1">
      <c r="B605" s="84"/>
      <c r="C605" s="118"/>
      <c r="D605" s="118"/>
    </row>
    <row r="606" spans="2:4" s="82" customFormat="1" ht="12.95" customHeight="1">
      <c r="B606" s="84"/>
      <c r="C606" s="118"/>
      <c r="D606" s="118"/>
    </row>
    <row r="607" spans="2:4" s="82" customFormat="1" ht="12.95" customHeight="1">
      <c r="B607" s="84"/>
      <c r="C607" s="118"/>
      <c r="D607" s="118"/>
    </row>
    <row r="608" spans="2:4" s="82" customFormat="1" ht="12.95" customHeight="1">
      <c r="B608" s="84"/>
      <c r="C608" s="118"/>
      <c r="D608" s="118"/>
    </row>
    <row r="609" spans="2:4" s="82" customFormat="1" ht="12.95" customHeight="1">
      <c r="B609" s="84"/>
      <c r="C609" s="118"/>
      <c r="D609" s="118"/>
    </row>
    <row r="610" spans="2:4" s="82" customFormat="1" ht="12.95" customHeight="1">
      <c r="B610" s="84"/>
      <c r="C610" s="118"/>
      <c r="D610" s="118"/>
    </row>
    <row r="611" spans="2:4" s="82" customFormat="1" ht="12.95" customHeight="1">
      <c r="B611" s="84"/>
      <c r="C611" s="118"/>
      <c r="D611" s="118"/>
    </row>
    <row r="612" spans="2:4" s="82" customFormat="1" ht="12.95" customHeight="1">
      <c r="B612" s="84"/>
      <c r="C612" s="118"/>
      <c r="D612" s="118"/>
    </row>
    <row r="613" spans="2:4" s="82" customFormat="1" ht="12.95" customHeight="1">
      <c r="B613" s="84"/>
      <c r="C613" s="118"/>
      <c r="D613" s="118"/>
    </row>
    <row r="614" spans="2:4" s="82" customFormat="1" ht="12.95" customHeight="1">
      <c r="B614" s="84"/>
      <c r="C614" s="118"/>
      <c r="D614" s="118"/>
    </row>
    <row r="615" spans="2:4" s="82" customFormat="1" ht="12.95" customHeight="1">
      <c r="B615" s="84"/>
      <c r="C615" s="118"/>
      <c r="D615" s="118"/>
    </row>
    <row r="616" spans="2:4" s="82" customFormat="1" ht="12.95" customHeight="1">
      <c r="B616" s="84"/>
      <c r="C616" s="118"/>
      <c r="D616" s="118"/>
    </row>
    <row r="617" spans="2:4" s="82" customFormat="1" ht="12.95" customHeight="1">
      <c r="B617" s="84"/>
      <c r="C617" s="118"/>
      <c r="D617" s="118"/>
    </row>
    <row r="618" spans="2:4" s="82" customFormat="1" ht="12.95" customHeight="1">
      <c r="B618" s="84"/>
      <c r="C618" s="118"/>
      <c r="D618" s="118"/>
    </row>
    <row r="619" spans="2:4" s="82" customFormat="1" ht="12.95" customHeight="1">
      <c r="B619" s="84"/>
      <c r="C619" s="118"/>
      <c r="D619" s="118"/>
    </row>
    <row r="620" spans="2:4" s="82" customFormat="1" ht="12.95" customHeight="1">
      <c r="B620" s="84"/>
      <c r="C620" s="118"/>
      <c r="D620" s="118"/>
    </row>
    <row r="621" spans="2:4" s="82" customFormat="1" ht="12.95" customHeight="1">
      <c r="B621" s="84"/>
      <c r="C621" s="118"/>
      <c r="D621" s="118"/>
    </row>
    <row r="622" spans="2:4" s="82" customFormat="1" ht="12.95" customHeight="1">
      <c r="B622" s="84"/>
      <c r="C622" s="118"/>
      <c r="D622" s="118"/>
    </row>
    <row r="623" spans="2:4" s="82" customFormat="1" ht="12.95" customHeight="1">
      <c r="B623" s="84"/>
      <c r="C623" s="118"/>
      <c r="D623" s="118"/>
    </row>
    <row r="624" spans="2:4" s="82" customFormat="1" ht="12.95" customHeight="1">
      <c r="B624" s="84"/>
      <c r="C624" s="118"/>
      <c r="D624" s="118"/>
    </row>
    <row r="625" spans="2:4" s="82" customFormat="1" ht="12.95" customHeight="1">
      <c r="B625" s="84"/>
      <c r="C625" s="118"/>
      <c r="D625" s="118"/>
    </row>
    <row r="626" spans="2:4" s="82" customFormat="1" ht="12.95" customHeight="1">
      <c r="B626" s="84"/>
      <c r="C626" s="118"/>
      <c r="D626" s="118"/>
    </row>
    <row r="627" spans="2:4" s="82" customFormat="1" ht="12.95" customHeight="1">
      <c r="B627" s="84"/>
      <c r="C627" s="118"/>
      <c r="D627" s="118"/>
    </row>
    <row r="628" spans="2:4" s="82" customFormat="1" ht="12.95" customHeight="1">
      <c r="B628" s="84"/>
      <c r="C628" s="118"/>
      <c r="D628" s="118"/>
    </row>
    <row r="629" spans="2:4" s="82" customFormat="1" ht="12.95" customHeight="1">
      <c r="B629" s="84"/>
      <c r="C629" s="118"/>
      <c r="D629" s="118"/>
    </row>
    <row r="630" spans="2:4" s="82" customFormat="1" ht="12.95" customHeight="1">
      <c r="B630" s="84"/>
      <c r="C630" s="118"/>
      <c r="D630" s="118"/>
    </row>
    <row r="631" spans="2:4" s="82" customFormat="1" ht="12.95" customHeight="1">
      <c r="B631" s="84"/>
      <c r="C631" s="118"/>
      <c r="D631" s="118"/>
    </row>
    <row r="632" spans="2:4" s="82" customFormat="1" ht="12.95" customHeight="1">
      <c r="B632" s="84"/>
      <c r="C632" s="118"/>
      <c r="D632" s="118"/>
    </row>
    <row r="633" spans="2:4" s="82" customFormat="1" ht="12.95" customHeight="1">
      <c r="B633" s="84"/>
      <c r="C633" s="118"/>
      <c r="D633" s="118"/>
    </row>
    <row r="634" spans="2:4" s="82" customFormat="1" ht="12.95" customHeight="1">
      <c r="B634" s="84"/>
      <c r="C634" s="118"/>
      <c r="D634" s="118"/>
    </row>
    <row r="635" spans="2:4" s="82" customFormat="1" ht="12.95" customHeight="1">
      <c r="B635" s="84"/>
      <c r="C635" s="118"/>
      <c r="D635" s="118"/>
    </row>
    <row r="636" spans="2:4" s="82" customFormat="1" ht="12.95" customHeight="1">
      <c r="B636" s="84"/>
      <c r="C636" s="118"/>
      <c r="D636" s="118"/>
    </row>
    <row r="637" spans="2:4" s="82" customFormat="1" ht="12.95" customHeight="1">
      <c r="B637" s="84"/>
      <c r="C637" s="118"/>
      <c r="D637" s="118"/>
    </row>
    <row r="638" spans="2:4" s="82" customFormat="1" ht="12.95" customHeight="1">
      <c r="B638" s="84"/>
      <c r="C638" s="118"/>
      <c r="D638" s="118"/>
    </row>
    <row r="639" spans="2:4" s="82" customFormat="1" ht="12.95" customHeight="1">
      <c r="B639" s="84"/>
      <c r="C639" s="118"/>
      <c r="D639" s="118"/>
    </row>
    <row r="640" spans="2:4" s="82" customFormat="1" ht="12.95" customHeight="1">
      <c r="B640" s="84"/>
      <c r="C640" s="118"/>
      <c r="D640" s="118"/>
    </row>
    <row r="641" spans="2:4" s="82" customFormat="1" ht="12.95" customHeight="1">
      <c r="B641" s="84"/>
      <c r="C641" s="118"/>
      <c r="D641" s="118"/>
    </row>
    <row r="642" spans="2:4" s="82" customFormat="1" ht="12.95" customHeight="1">
      <c r="B642" s="84"/>
      <c r="C642" s="118"/>
      <c r="D642" s="118"/>
    </row>
    <row r="643" spans="2:4" s="82" customFormat="1" ht="12.95" customHeight="1">
      <c r="B643" s="84"/>
      <c r="C643" s="118"/>
      <c r="D643" s="118"/>
    </row>
    <row r="644" spans="2:4" s="82" customFormat="1" ht="12.95" customHeight="1">
      <c r="B644" s="84"/>
      <c r="C644" s="118"/>
      <c r="D644" s="118"/>
    </row>
    <row r="645" spans="2:4" s="82" customFormat="1" ht="12.95" customHeight="1">
      <c r="B645" s="84"/>
      <c r="C645" s="118"/>
      <c r="D645" s="118"/>
    </row>
    <row r="646" spans="2:4" s="82" customFormat="1" ht="12.95" customHeight="1">
      <c r="B646" s="84"/>
      <c r="C646" s="118"/>
      <c r="D646" s="118"/>
    </row>
    <row r="647" spans="2:4" s="82" customFormat="1" ht="12.95" customHeight="1">
      <c r="B647" s="84"/>
      <c r="C647" s="118"/>
      <c r="D647" s="118"/>
    </row>
    <row r="648" spans="2:4" s="82" customFormat="1" ht="12.95" customHeight="1">
      <c r="B648" s="84"/>
      <c r="C648" s="118"/>
      <c r="D648" s="118"/>
    </row>
    <row r="649" spans="2:4" s="82" customFormat="1" ht="12.95" customHeight="1">
      <c r="B649" s="84"/>
      <c r="C649" s="118"/>
      <c r="D649" s="118"/>
    </row>
    <row r="650" spans="2:4" s="82" customFormat="1" ht="12.95" customHeight="1">
      <c r="B650" s="84"/>
      <c r="C650" s="118"/>
      <c r="D650" s="118"/>
    </row>
    <row r="651" spans="2:4" s="82" customFormat="1" ht="12.95" customHeight="1">
      <c r="B651" s="84"/>
      <c r="C651" s="118"/>
      <c r="D651" s="118"/>
    </row>
    <row r="652" spans="2:4" s="82" customFormat="1" ht="12.95" customHeight="1">
      <c r="B652" s="84"/>
      <c r="C652" s="118"/>
      <c r="D652" s="118"/>
    </row>
    <row r="653" spans="2:4" s="82" customFormat="1" ht="12.95" customHeight="1">
      <c r="B653" s="84"/>
      <c r="C653" s="118"/>
      <c r="D653" s="118"/>
    </row>
    <row r="654" spans="2:4" s="82" customFormat="1" ht="12.95" customHeight="1">
      <c r="B654" s="84"/>
      <c r="C654" s="118"/>
      <c r="D654" s="118"/>
    </row>
    <row r="655" spans="2:4" s="82" customFormat="1" ht="12.95" customHeight="1">
      <c r="B655" s="84"/>
      <c r="C655" s="118"/>
      <c r="D655" s="118"/>
    </row>
    <row r="656" spans="2:4" s="82" customFormat="1" ht="12.95" customHeight="1">
      <c r="B656" s="84"/>
      <c r="C656" s="118"/>
      <c r="D656" s="118"/>
    </row>
    <row r="657" spans="2:4" s="82" customFormat="1" ht="12.95" customHeight="1">
      <c r="B657" s="84"/>
      <c r="C657" s="118"/>
      <c r="D657" s="118"/>
    </row>
    <row r="658" spans="2:4" s="82" customFormat="1" ht="12.95" customHeight="1">
      <c r="B658" s="84"/>
      <c r="C658" s="118"/>
      <c r="D658" s="118"/>
    </row>
    <row r="659" spans="2:4" s="82" customFormat="1" ht="12.95" customHeight="1">
      <c r="B659" s="84"/>
      <c r="C659" s="118"/>
      <c r="D659" s="118"/>
    </row>
    <row r="660" spans="2:4" s="82" customFormat="1" ht="12.95" customHeight="1">
      <c r="B660" s="84"/>
      <c r="C660" s="118"/>
      <c r="D660" s="118"/>
    </row>
    <row r="661" spans="2:4" s="82" customFormat="1" ht="12.95" customHeight="1">
      <c r="B661" s="84"/>
      <c r="C661" s="118"/>
      <c r="D661" s="118"/>
    </row>
    <row r="662" spans="2:4" s="82" customFormat="1" ht="12.95" customHeight="1">
      <c r="B662" s="84"/>
      <c r="C662" s="118"/>
      <c r="D662" s="118"/>
    </row>
    <row r="663" spans="2:4" s="82" customFormat="1" ht="12.95" customHeight="1">
      <c r="B663" s="84"/>
      <c r="C663" s="118"/>
      <c r="D663" s="118"/>
    </row>
    <row r="664" spans="2:4" s="82" customFormat="1" ht="12.95" customHeight="1">
      <c r="B664" s="84"/>
      <c r="C664" s="118"/>
      <c r="D664" s="118"/>
    </row>
    <row r="665" spans="2:4" s="82" customFormat="1" ht="12.95" customHeight="1">
      <c r="B665" s="84"/>
      <c r="C665" s="118"/>
      <c r="D665" s="118"/>
    </row>
    <row r="666" spans="2:4" s="82" customFormat="1" ht="12.95" customHeight="1">
      <c r="B666" s="84"/>
      <c r="C666" s="118"/>
      <c r="D666" s="118"/>
    </row>
    <row r="667" spans="2:4" s="82" customFormat="1" ht="12.95" customHeight="1">
      <c r="B667" s="84"/>
      <c r="C667" s="118"/>
      <c r="D667" s="118"/>
    </row>
    <row r="668" spans="2:4" s="82" customFormat="1" ht="12.95" customHeight="1">
      <c r="B668" s="84"/>
      <c r="C668" s="118"/>
      <c r="D668" s="118"/>
    </row>
    <row r="669" spans="2:4" s="82" customFormat="1" ht="12.95" customHeight="1">
      <c r="B669" s="84"/>
      <c r="C669" s="118"/>
      <c r="D669" s="118"/>
    </row>
    <row r="670" spans="2:4" s="82" customFormat="1" ht="12.95" customHeight="1">
      <c r="B670" s="84"/>
      <c r="C670" s="118"/>
      <c r="D670" s="118"/>
    </row>
    <row r="671" spans="2:4" s="82" customFormat="1" ht="12.95" customHeight="1">
      <c r="B671" s="84"/>
      <c r="C671" s="118"/>
      <c r="D671" s="118"/>
    </row>
    <row r="672" spans="2:4" s="82" customFormat="1" ht="12.95" customHeight="1">
      <c r="B672" s="84"/>
      <c r="C672" s="118"/>
      <c r="D672" s="118"/>
    </row>
    <row r="673" spans="2:4" s="82" customFormat="1" ht="12.95" customHeight="1">
      <c r="B673" s="84"/>
      <c r="C673" s="118"/>
      <c r="D673" s="118"/>
    </row>
    <row r="674" spans="2:4" s="82" customFormat="1" ht="12.95" customHeight="1">
      <c r="B674" s="84"/>
      <c r="C674" s="118"/>
      <c r="D674" s="118"/>
    </row>
    <row r="675" spans="2:4" s="82" customFormat="1" ht="12.95" customHeight="1">
      <c r="B675" s="84"/>
      <c r="C675" s="118"/>
      <c r="D675" s="118"/>
    </row>
    <row r="676" spans="2:4" s="82" customFormat="1" ht="12.95" customHeight="1">
      <c r="B676" s="84"/>
      <c r="C676" s="118"/>
      <c r="D676" s="118"/>
    </row>
    <row r="677" spans="2:4" s="82" customFormat="1" ht="12.95" customHeight="1">
      <c r="B677" s="84"/>
      <c r="C677" s="118"/>
      <c r="D677" s="118"/>
    </row>
    <row r="678" spans="2:4" s="82" customFormat="1" ht="12.95" customHeight="1">
      <c r="B678" s="84"/>
      <c r="C678" s="118"/>
      <c r="D678" s="118"/>
    </row>
    <row r="679" spans="2:4" s="82" customFormat="1" ht="12.95" customHeight="1">
      <c r="B679" s="84"/>
      <c r="C679" s="118"/>
      <c r="D679" s="118"/>
    </row>
    <row r="680" spans="2:4" s="82" customFormat="1" ht="12.95" customHeight="1">
      <c r="B680" s="84"/>
      <c r="C680" s="118"/>
      <c r="D680" s="118"/>
    </row>
    <row r="681" spans="2:4" s="82" customFormat="1" ht="12.95" customHeight="1">
      <c r="B681" s="84"/>
      <c r="C681" s="118"/>
      <c r="D681" s="118"/>
    </row>
    <row r="682" spans="2:4" s="82" customFormat="1" ht="12.95" customHeight="1">
      <c r="B682" s="84"/>
      <c r="C682" s="118"/>
      <c r="D682" s="118"/>
    </row>
    <row r="683" spans="2:4" s="82" customFormat="1" ht="12.95" customHeight="1">
      <c r="B683" s="84"/>
      <c r="C683" s="118"/>
      <c r="D683" s="118"/>
    </row>
    <row r="684" spans="2:4" s="82" customFormat="1" ht="12.95" customHeight="1">
      <c r="B684" s="84"/>
      <c r="C684" s="118"/>
      <c r="D684" s="118"/>
    </row>
    <row r="685" spans="2:4" s="82" customFormat="1" ht="12.95" customHeight="1">
      <c r="B685" s="84"/>
      <c r="C685" s="118"/>
      <c r="D685" s="118"/>
    </row>
    <row r="686" spans="2:4" s="82" customFormat="1" ht="12.95" customHeight="1">
      <c r="B686" s="84"/>
      <c r="C686" s="118"/>
      <c r="D686" s="118"/>
    </row>
    <row r="687" spans="2:4" s="82" customFormat="1" ht="12.95" customHeight="1">
      <c r="B687" s="84"/>
      <c r="C687" s="118"/>
      <c r="D687" s="118"/>
    </row>
    <row r="688" spans="2:4" s="82" customFormat="1" ht="12.95" customHeight="1">
      <c r="B688" s="84"/>
      <c r="C688" s="118"/>
      <c r="D688" s="118"/>
    </row>
    <row r="689" spans="2:4" s="82" customFormat="1" ht="12.95" customHeight="1">
      <c r="B689" s="84"/>
      <c r="C689" s="118"/>
      <c r="D689" s="118"/>
    </row>
    <row r="690" spans="2:4" s="82" customFormat="1" ht="12.95" customHeight="1">
      <c r="B690" s="84"/>
      <c r="C690" s="118"/>
      <c r="D690" s="118"/>
    </row>
    <row r="691" spans="2:4" s="82" customFormat="1" ht="12.95" customHeight="1">
      <c r="B691" s="84"/>
      <c r="C691" s="118"/>
      <c r="D691" s="118"/>
    </row>
    <row r="692" spans="2:4" s="82" customFormat="1" ht="12.95" customHeight="1">
      <c r="B692" s="84"/>
      <c r="C692" s="118"/>
      <c r="D692" s="118"/>
    </row>
    <row r="693" spans="2:4" s="82" customFormat="1" ht="12.95" customHeight="1">
      <c r="B693" s="84"/>
      <c r="C693" s="118"/>
      <c r="D693" s="118"/>
    </row>
    <row r="694" spans="2:4" s="82" customFormat="1" ht="12.95" customHeight="1">
      <c r="B694" s="84"/>
      <c r="C694" s="118"/>
      <c r="D694" s="118"/>
    </row>
    <row r="695" spans="2:4" s="82" customFormat="1" ht="12.95" customHeight="1">
      <c r="B695" s="84"/>
      <c r="C695" s="118"/>
      <c r="D695" s="118"/>
    </row>
    <row r="696" spans="2:4" s="82" customFormat="1" ht="12.95" customHeight="1">
      <c r="B696" s="84"/>
      <c r="C696" s="118"/>
      <c r="D696" s="118"/>
    </row>
    <row r="697" spans="2:4" s="82" customFormat="1" ht="12.95" customHeight="1">
      <c r="B697" s="84"/>
      <c r="C697" s="118"/>
      <c r="D697" s="118"/>
    </row>
    <row r="698" spans="2:4" s="82" customFormat="1" ht="12.95" customHeight="1">
      <c r="B698" s="84"/>
      <c r="C698" s="118"/>
      <c r="D698" s="118"/>
    </row>
    <row r="699" spans="2:4" s="82" customFormat="1" ht="12.95" customHeight="1">
      <c r="B699" s="84"/>
      <c r="C699" s="118"/>
      <c r="D699" s="118"/>
    </row>
    <row r="700" spans="2:4" s="82" customFormat="1" ht="12.95" customHeight="1">
      <c r="B700" s="84"/>
      <c r="C700" s="118"/>
      <c r="D700" s="118"/>
    </row>
    <row r="701" spans="2:4" s="82" customFormat="1" ht="12.95" customHeight="1">
      <c r="B701" s="84"/>
      <c r="C701" s="118"/>
      <c r="D701" s="118"/>
    </row>
    <row r="702" spans="2:4" s="82" customFormat="1" ht="12.95" customHeight="1">
      <c r="B702" s="84"/>
      <c r="C702" s="118"/>
      <c r="D702" s="118"/>
    </row>
    <row r="703" spans="2:4" s="82" customFormat="1" ht="12.95" customHeight="1">
      <c r="B703" s="84"/>
      <c r="C703" s="118"/>
      <c r="D703" s="118"/>
    </row>
    <row r="704" spans="2:4" s="82" customFormat="1" ht="12.95" customHeight="1">
      <c r="B704" s="84"/>
      <c r="C704" s="118"/>
      <c r="D704" s="118"/>
    </row>
    <row r="705" spans="2:4" s="82" customFormat="1" ht="12.95" customHeight="1">
      <c r="B705" s="84"/>
      <c r="C705" s="118"/>
      <c r="D705" s="118"/>
    </row>
    <row r="706" spans="2:4" s="82" customFormat="1" ht="12.95" customHeight="1">
      <c r="B706" s="84"/>
      <c r="C706" s="118"/>
      <c r="D706" s="118"/>
    </row>
    <row r="707" spans="2:4" s="82" customFormat="1" ht="12.95" customHeight="1">
      <c r="B707" s="84"/>
      <c r="C707" s="118"/>
      <c r="D707" s="118"/>
    </row>
    <row r="708" spans="2:4" s="82" customFormat="1" ht="12.95" customHeight="1">
      <c r="B708" s="84"/>
      <c r="C708" s="118"/>
      <c r="D708" s="118"/>
    </row>
    <row r="709" spans="2:4" s="82" customFormat="1" ht="12.95" customHeight="1">
      <c r="B709" s="84"/>
      <c r="C709" s="118"/>
      <c r="D709" s="118"/>
    </row>
    <row r="710" spans="2:4" s="82" customFormat="1" ht="12.95" customHeight="1">
      <c r="B710" s="84"/>
      <c r="C710" s="118"/>
      <c r="D710" s="118"/>
    </row>
    <row r="711" spans="2:4" s="82" customFormat="1" ht="12.95" customHeight="1">
      <c r="B711" s="84"/>
      <c r="C711" s="118"/>
      <c r="D711" s="118"/>
    </row>
    <row r="712" spans="2:4" s="82" customFormat="1" ht="12.95" customHeight="1">
      <c r="B712" s="84"/>
      <c r="C712" s="118"/>
      <c r="D712" s="118"/>
    </row>
    <row r="713" spans="2:4" s="82" customFormat="1" ht="12.95" customHeight="1">
      <c r="B713" s="84"/>
      <c r="C713" s="118"/>
      <c r="D713" s="118"/>
    </row>
    <row r="714" spans="2:4" s="82" customFormat="1" ht="12.95" customHeight="1">
      <c r="B714" s="84"/>
      <c r="C714" s="118"/>
      <c r="D714" s="118"/>
    </row>
    <row r="715" spans="2:4" s="82" customFormat="1" ht="12.95" customHeight="1">
      <c r="B715" s="84"/>
      <c r="C715" s="118"/>
      <c r="D715" s="118"/>
    </row>
    <row r="716" spans="2:4" s="82" customFormat="1" ht="12.95" customHeight="1">
      <c r="B716" s="84"/>
      <c r="C716" s="118"/>
      <c r="D716" s="118"/>
    </row>
    <row r="717" spans="2:4" s="82" customFormat="1" ht="12.95" customHeight="1">
      <c r="B717" s="84"/>
      <c r="C717" s="118"/>
      <c r="D717" s="118"/>
    </row>
    <row r="718" spans="2:4" s="82" customFormat="1" ht="12.95" customHeight="1">
      <c r="B718" s="84"/>
      <c r="C718" s="118"/>
      <c r="D718" s="118"/>
    </row>
    <row r="719" spans="2:4" s="82" customFormat="1" ht="12.95" customHeight="1">
      <c r="B719" s="84"/>
      <c r="C719" s="118"/>
      <c r="D719" s="118"/>
    </row>
    <row r="720" spans="2:4" s="82" customFormat="1" ht="12.95" customHeight="1">
      <c r="B720" s="84"/>
      <c r="C720" s="118"/>
      <c r="D720" s="118"/>
    </row>
    <row r="721" spans="2:4" s="82" customFormat="1" ht="12.95" customHeight="1">
      <c r="B721" s="84"/>
      <c r="C721" s="118"/>
      <c r="D721" s="118"/>
    </row>
    <row r="722" spans="2:4" s="82" customFormat="1" ht="12.95" customHeight="1">
      <c r="B722" s="84"/>
      <c r="C722" s="118"/>
      <c r="D722" s="118"/>
    </row>
    <row r="723" spans="2:4" s="82" customFormat="1" ht="12.95" customHeight="1">
      <c r="B723" s="84"/>
      <c r="C723" s="118"/>
      <c r="D723" s="118"/>
    </row>
    <row r="724" spans="2:4" s="82" customFormat="1" ht="12.95" customHeight="1">
      <c r="B724" s="84"/>
      <c r="C724" s="118"/>
      <c r="D724" s="118"/>
    </row>
    <row r="725" spans="2:4" s="82" customFormat="1" ht="12.95" customHeight="1">
      <c r="B725" s="84"/>
      <c r="C725" s="118"/>
      <c r="D725" s="118"/>
    </row>
    <row r="726" spans="2:4" s="82" customFormat="1" ht="12.95" customHeight="1">
      <c r="B726" s="84"/>
      <c r="C726" s="118"/>
      <c r="D726" s="118"/>
    </row>
    <row r="727" spans="2:4" s="82" customFormat="1" ht="12.95" customHeight="1">
      <c r="B727" s="84"/>
      <c r="C727" s="118"/>
      <c r="D727" s="118"/>
    </row>
    <row r="728" spans="2:4" s="82" customFormat="1" ht="12.95" customHeight="1">
      <c r="B728" s="84"/>
      <c r="C728" s="118"/>
      <c r="D728" s="118"/>
    </row>
    <row r="729" spans="2:4" s="82" customFormat="1" ht="12.95" customHeight="1">
      <c r="B729" s="84"/>
      <c r="C729" s="118"/>
      <c r="D729" s="118"/>
    </row>
    <row r="730" spans="2:4" s="82" customFormat="1" ht="12.95" customHeight="1">
      <c r="B730" s="84"/>
      <c r="C730" s="118"/>
      <c r="D730" s="118"/>
    </row>
    <row r="731" spans="2:4" s="82" customFormat="1" ht="12.95" customHeight="1">
      <c r="B731" s="84"/>
      <c r="C731" s="118"/>
      <c r="D731" s="118"/>
    </row>
    <row r="732" spans="2:4" s="82" customFormat="1" ht="12.95" customHeight="1">
      <c r="B732" s="84"/>
      <c r="C732" s="118"/>
      <c r="D732" s="118"/>
    </row>
    <row r="733" spans="2:4" s="82" customFormat="1" ht="12.95" customHeight="1">
      <c r="B733" s="84"/>
      <c r="C733" s="118"/>
      <c r="D733" s="118"/>
    </row>
    <row r="734" spans="2:4" s="82" customFormat="1" ht="12.95" customHeight="1">
      <c r="B734" s="84"/>
      <c r="C734" s="118"/>
      <c r="D734" s="118"/>
    </row>
    <row r="735" spans="2:4" s="82" customFormat="1" ht="12.95" customHeight="1">
      <c r="B735" s="84"/>
      <c r="C735" s="118"/>
      <c r="D735" s="118"/>
    </row>
    <row r="736" spans="2:4" s="82" customFormat="1" ht="12.95" customHeight="1">
      <c r="B736" s="84"/>
      <c r="C736" s="118"/>
      <c r="D736" s="118"/>
    </row>
    <row r="737" spans="2:4" s="82" customFormat="1" ht="12.95" customHeight="1">
      <c r="B737" s="84"/>
      <c r="C737" s="118"/>
      <c r="D737" s="118"/>
    </row>
    <row r="738" spans="2:4" s="82" customFormat="1" ht="12.95" customHeight="1">
      <c r="B738" s="84"/>
      <c r="C738" s="118"/>
      <c r="D738" s="118"/>
    </row>
    <row r="739" spans="2:4" s="82" customFormat="1" ht="12.95" customHeight="1">
      <c r="B739" s="84"/>
      <c r="C739" s="118"/>
      <c r="D739" s="118"/>
    </row>
    <row r="740" spans="2:4" s="82" customFormat="1" ht="12.95" customHeight="1">
      <c r="B740" s="84"/>
      <c r="C740" s="118"/>
      <c r="D740" s="118"/>
    </row>
    <row r="741" spans="2:4" s="82" customFormat="1" ht="12.95" customHeight="1">
      <c r="B741" s="84"/>
      <c r="C741" s="118"/>
      <c r="D741" s="118"/>
    </row>
    <row r="742" spans="2:4" s="82" customFormat="1" ht="12.95" customHeight="1">
      <c r="B742" s="84"/>
      <c r="C742" s="118"/>
      <c r="D742" s="118"/>
    </row>
    <row r="743" spans="2:4" s="82" customFormat="1" ht="12.95" customHeight="1">
      <c r="B743" s="84"/>
      <c r="C743" s="118"/>
      <c r="D743" s="118"/>
    </row>
    <row r="744" spans="2:4" s="82" customFormat="1" ht="12.95" customHeight="1">
      <c r="B744" s="84"/>
      <c r="C744" s="118"/>
      <c r="D744" s="118"/>
    </row>
    <row r="745" spans="2:4" s="82" customFormat="1" ht="12.95" customHeight="1">
      <c r="B745" s="84"/>
      <c r="C745" s="118"/>
      <c r="D745" s="118"/>
    </row>
    <row r="746" spans="2:4" s="82" customFormat="1" ht="12.95" customHeight="1">
      <c r="B746" s="84"/>
      <c r="C746" s="118"/>
      <c r="D746" s="118"/>
    </row>
    <row r="747" spans="2:4" s="82" customFormat="1" ht="12.95" customHeight="1">
      <c r="B747" s="84"/>
      <c r="C747" s="118"/>
      <c r="D747" s="118"/>
    </row>
    <row r="748" spans="2:4" s="82" customFormat="1" ht="12.95" customHeight="1">
      <c r="B748" s="84"/>
      <c r="C748" s="118"/>
      <c r="D748" s="118"/>
    </row>
    <row r="749" spans="2:4" s="82" customFormat="1" ht="12.95" customHeight="1">
      <c r="B749" s="84"/>
      <c r="C749" s="118"/>
      <c r="D749" s="118"/>
    </row>
    <row r="750" spans="2:4" s="82" customFormat="1" ht="12.95" customHeight="1">
      <c r="B750" s="84"/>
      <c r="C750" s="118"/>
      <c r="D750" s="118"/>
    </row>
    <row r="751" spans="2:4" s="82" customFormat="1" ht="12.95" customHeight="1">
      <c r="B751" s="84"/>
      <c r="C751" s="118"/>
      <c r="D751" s="118"/>
    </row>
    <row r="752" spans="2:4" s="82" customFormat="1" ht="12.95" customHeight="1">
      <c r="B752" s="84"/>
      <c r="C752" s="118"/>
      <c r="D752" s="118"/>
    </row>
    <row r="753" spans="2:4" s="82" customFormat="1" ht="12.95" customHeight="1">
      <c r="B753" s="84"/>
      <c r="C753" s="118"/>
      <c r="D753" s="118"/>
    </row>
    <row r="754" spans="2:4">
      <c r="C754" s="4"/>
      <c r="D754" s="4"/>
    </row>
    <row r="755" spans="2:4">
      <c r="C755" s="4"/>
      <c r="D755" s="4"/>
    </row>
    <row r="756" spans="2:4">
      <c r="C756" s="4"/>
      <c r="D756" s="4"/>
    </row>
    <row r="757" spans="2:4">
      <c r="C757" s="4"/>
      <c r="D757" s="4"/>
    </row>
    <row r="758" spans="2:4">
      <c r="C758" s="4"/>
      <c r="D758" s="4"/>
    </row>
    <row r="759" spans="2:4">
      <c r="C759" s="4"/>
      <c r="D759" s="4"/>
    </row>
    <row r="760" spans="2:4">
      <c r="C760" s="4"/>
      <c r="D760" s="4"/>
    </row>
    <row r="761" spans="2:4">
      <c r="C761" s="4"/>
      <c r="D761" s="4"/>
    </row>
    <row r="762" spans="2:4">
      <c r="C762" s="4"/>
      <c r="D762" s="4"/>
    </row>
    <row r="763" spans="2:4">
      <c r="C763" s="4"/>
      <c r="D763" s="4"/>
    </row>
    <row r="764" spans="2:4">
      <c r="C764" s="4"/>
      <c r="D764" s="4"/>
    </row>
    <row r="765" spans="2:4">
      <c r="C765" s="4"/>
      <c r="D765" s="4"/>
    </row>
    <row r="766" spans="2:4">
      <c r="C766" s="4"/>
      <c r="D766" s="4"/>
    </row>
    <row r="767" spans="2:4">
      <c r="C767" s="4"/>
      <c r="D767" s="4"/>
    </row>
    <row r="768" spans="2:4">
      <c r="C768" s="4"/>
      <c r="D768" s="4"/>
    </row>
    <row r="769" spans="3:4">
      <c r="C769" s="4"/>
      <c r="D769" s="4"/>
    </row>
    <row r="770" spans="3:4">
      <c r="C770" s="4"/>
      <c r="D770" s="4"/>
    </row>
    <row r="771" spans="3:4">
      <c r="C771" s="4"/>
      <c r="D771" s="4"/>
    </row>
    <row r="772" spans="3:4">
      <c r="C772" s="4"/>
      <c r="D772" s="4"/>
    </row>
    <row r="773" spans="3:4">
      <c r="C773" s="4"/>
      <c r="D773" s="4"/>
    </row>
    <row r="774" spans="3:4">
      <c r="C774" s="4"/>
      <c r="D774" s="4"/>
    </row>
    <row r="775" spans="3:4">
      <c r="C775" s="4"/>
      <c r="D775" s="4"/>
    </row>
    <row r="776" spans="3:4">
      <c r="C776" s="4"/>
      <c r="D776" s="4"/>
    </row>
    <row r="777" spans="3:4">
      <c r="C777" s="4"/>
      <c r="D777" s="4"/>
    </row>
    <row r="778" spans="3:4">
      <c r="C778" s="4"/>
      <c r="D778" s="4"/>
    </row>
    <row r="779" spans="3:4">
      <c r="C779" s="4"/>
      <c r="D779" s="4"/>
    </row>
    <row r="780" spans="3:4">
      <c r="C780" s="4"/>
      <c r="D780" s="4"/>
    </row>
    <row r="781" spans="3:4">
      <c r="C781" s="4"/>
      <c r="D781" s="4"/>
    </row>
    <row r="782" spans="3:4">
      <c r="C782" s="4"/>
      <c r="D782" s="4"/>
    </row>
    <row r="783" spans="3:4">
      <c r="C783" s="4"/>
      <c r="D783" s="4"/>
    </row>
    <row r="784" spans="3:4">
      <c r="C784" s="4"/>
      <c r="D784" s="4"/>
    </row>
    <row r="785" spans="3:4">
      <c r="C785" s="4"/>
      <c r="D785" s="4"/>
    </row>
    <row r="786" spans="3:4">
      <c r="C786" s="4"/>
      <c r="D786" s="4"/>
    </row>
    <row r="787" spans="3:4">
      <c r="C787" s="4"/>
      <c r="D787" s="4"/>
    </row>
    <row r="788" spans="3:4">
      <c r="C788" s="4"/>
      <c r="D788" s="4"/>
    </row>
    <row r="789" spans="3:4">
      <c r="C789" s="4"/>
      <c r="D789" s="4"/>
    </row>
    <row r="790" spans="3:4">
      <c r="C790" s="4"/>
      <c r="D790" s="4"/>
    </row>
    <row r="791" spans="3:4">
      <c r="C791" s="4"/>
      <c r="D791" s="4"/>
    </row>
    <row r="792" spans="3:4">
      <c r="C792" s="4"/>
      <c r="D792" s="4"/>
    </row>
    <row r="793" spans="3:4">
      <c r="C793" s="4"/>
      <c r="D793" s="4"/>
    </row>
    <row r="794" spans="3:4">
      <c r="C794" s="4"/>
      <c r="D794" s="4"/>
    </row>
    <row r="795" spans="3:4">
      <c r="C795" s="4"/>
      <c r="D795" s="4"/>
    </row>
    <row r="796" spans="3:4">
      <c r="C796" s="4"/>
      <c r="D796" s="4"/>
    </row>
    <row r="797" spans="3:4">
      <c r="C797" s="4"/>
      <c r="D797" s="4"/>
    </row>
    <row r="798" spans="3:4">
      <c r="C798" s="4"/>
      <c r="D798" s="4"/>
    </row>
    <row r="799" spans="3:4">
      <c r="C799" s="4"/>
      <c r="D799" s="4"/>
    </row>
    <row r="800" spans="3:4">
      <c r="C800" s="4"/>
      <c r="D800" s="4"/>
    </row>
    <row r="801" spans="3:4">
      <c r="C801" s="4"/>
      <c r="D801" s="4"/>
    </row>
    <row r="802" spans="3:4">
      <c r="C802" s="4"/>
      <c r="D802" s="4"/>
    </row>
    <row r="803" spans="3:4">
      <c r="C803" s="4"/>
      <c r="D803" s="4"/>
    </row>
    <row r="804" spans="3:4">
      <c r="C804" s="4"/>
      <c r="D804" s="4"/>
    </row>
    <row r="805" spans="3:4">
      <c r="C805" s="4"/>
      <c r="D805" s="4"/>
    </row>
    <row r="806" spans="3:4">
      <c r="C806" s="4"/>
      <c r="D806" s="4"/>
    </row>
    <row r="807" spans="3:4">
      <c r="C807" s="4"/>
      <c r="D807" s="4"/>
    </row>
    <row r="808" spans="3:4">
      <c r="C808" s="4"/>
      <c r="D808" s="4"/>
    </row>
    <row r="809" spans="3:4">
      <c r="C809" s="4"/>
      <c r="D809" s="4"/>
    </row>
    <row r="810" spans="3:4">
      <c r="C810" s="4"/>
      <c r="D810" s="4"/>
    </row>
    <row r="811" spans="3:4">
      <c r="C811" s="4"/>
      <c r="D811" s="4"/>
    </row>
    <row r="812" spans="3:4">
      <c r="C812" s="4"/>
      <c r="D812" s="4"/>
    </row>
    <row r="813" spans="3:4">
      <c r="C813" s="4"/>
      <c r="D813" s="4"/>
    </row>
    <row r="814" spans="3:4">
      <c r="C814" s="4"/>
      <c r="D814" s="4"/>
    </row>
    <row r="815" spans="3:4">
      <c r="C815" s="4"/>
      <c r="D815" s="4"/>
    </row>
    <row r="816" spans="3:4">
      <c r="C816" s="4"/>
      <c r="D816" s="4"/>
    </row>
    <row r="817" spans="3:4">
      <c r="C817" s="4"/>
      <c r="D817" s="4"/>
    </row>
    <row r="818" spans="3:4">
      <c r="C818" s="4"/>
      <c r="D818" s="4"/>
    </row>
    <row r="819" spans="3:4">
      <c r="C819" s="4"/>
      <c r="D819" s="4"/>
    </row>
    <row r="820" spans="3:4">
      <c r="C820" s="4"/>
      <c r="D820" s="4"/>
    </row>
    <row r="821" spans="3:4">
      <c r="C821" s="4"/>
      <c r="D821" s="4"/>
    </row>
    <row r="822" spans="3:4">
      <c r="C822" s="4"/>
      <c r="D822" s="4"/>
    </row>
    <row r="823" spans="3:4">
      <c r="C823" s="4"/>
      <c r="D823" s="4"/>
    </row>
    <row r="824" spans="3:4">
      <c r="C824" s="4"/>
      <c r="D824" s="4"/>
    </row>
    <row r="825" spans="3:4">
      <c r="C825" s="4"/>
      <c r="D825" s="4"/>
    </row>
    <row r="826" spans="3:4">
      <c r="C826" s="4"/>
      <c r="D826" s="4"/>
    </row>
    <row r="827" spans="3:4">
      <c r="C827" s="4"/>
      <c r="D827" s="4"/>
    </row>
    <row r="828" spans="3:4">
      <c r="C828" s="4"/>
      <c r="D828" s="4"/>
    </row>
    <row r="829" spans="3:4">
      <c r="C829" s="4"/>
      <c r="D829" s="4"/>
    </row>
    <row r="830" spans="3:4">
      <c r="C830" s="4"/>
      <c r="D830" s="4"/>
    </row>
    <row r="831" spans="3:4">
      <c r="C831" s="4"/>
      <c r="D831" s="4"/>
    </row>
    <row r="832" spans="3:4">
      <c r="C832" s="4"/>
      <c r="D832" s="4"/>
    </row>
    <row r="833" spans="3:4">
      <c r="C833" s="4"/>
      <c r="D833" s="4"/>
    </row>
    <row r="834" spans="3:4">
      <c r="C834" s="4"/>
      <c r="D834" s="4"/>
    </row>
    <row r="835" spans="3:4">
      <c r="C835" s="4"/>
      <c r="D835" s="4"/>
    </row>
    <row r="836" spans="3:4">
      <c r="C836" s="4"/>
      <c r="D836" s="4"/>
    </row>
    <row r="837" spans="3:4">
      <c r="C837" s="4"/>
      <c r="D837" s="4"/>
    </row>
    <row r="838" spans="3:4">
      <c r="C838" s="4"/>
      <c r="D838" s="4"/>
    </row>
    <row r="839" spans="3:4">
      <c r="C839" s="4"/>
      <c r="D839" s="4"/>
    </row>
    <row r="840" spans="3:4">
      <c r="C840" s="4"/>
      <c r="D840" s="4"/>
    </row>
    <row r="841" spans="3:4">
      <c r="C841" s="4"/>
      <c r="D841" s="4"/>
    </row>
    <row r="842" spans="3:4">
      <c r="C842" s="4"/>
      <c r="D842" s="4"/>
    </row>
    <row r="843" spans="3:4">
      <c r="C843" s="4"/>
      <c r="D843" s="4"/>
    </row>
    <row r="844" spans="3:4">
      <c r="C844" s="4"/>
      <c r="D844" s="4"/>
    </row>
    <row r="845" spans="3:4">
      <c r="C845" s="4"/>
      <c r="D845" s="4"/>
    </row>
    <row r="846" spans="3:4">
      <c r="C846" s="4"/>
      <c r="D846" s="4"/>
    </row>
    <row r="847" spans="3:4">
      <c r="C847" s="4"/>
      <c r="D847" s="4"/>
    </row>
    <row r="848" spans="3:4">
      <c r="C848" s="4"/>
      <c r="D848" s="4"/>
    </row>
    <row r="849" spans="3:4">
      <c r="C849" s="4"/>
      <c r="D849" s="4"/>
    </row>
    <row r="850" spans="3:4">
      <c r="C850" s="4"/>
      <c r="D850" s="4"/>
    </row>
    <row r="851" spans="3:4">
      <c r="C851" s="4"/>
      <c r="D851" s="4"/>
    </row>
    <row r="852" spans="3:4">
      <c r="C852" s="4"/>
      <c r="D852" s="4"/>
    </row>
    <row r="853" spans="3:4">
      <c r="C853" s="4"/>
      <c r="D853" s="4"/>
    </row>
    <row r="854" spans="3:4">
      <c r="C854" s="4"/>
      <c r="D854" s="4"/>
    </row>
    <row r="855" spans="3:4">
      <c r="C855" s="4"/>
      <c r="D855" s="4"/>
    </row>
    <row r="856" spans="3:4">
      <c r="C856" s="4"/>
      <c r="D856" s="4"/>
    </row>
    <row r="857" spans="3:4">
      <c r="C857" s="4"/>
      <c r="D857" s="4"/>
    </row>
    <row r="858" spans="3:4">
      <c r="C858" s="4"/>
      <c r="D858" s="4"/>
    </row>
    <row r="859" spans="3:4">
      <c r="C859" s="4"/>
      <c r="D859" s="4"/>
    </row>
    <row r="860" spans="3:4">
      <c r="C860" s="4"/>
      <c r="D860" s="4"/>
    </row>
    <row r="861" spans="3:4">
      <c r="C861" s="4"/>
      <c r="D861" s="4"/>
    </row>
    <row r="862" spans="3:4">
      <c r="C862" s="4"/>
      <c r="D862" s="4"/>
    </row>
    <row r="863" spans="3:4">
      <c r="C863" s="4"/>
      <c r="D863" s="4"/>
    </row>
    <row r="864" spans="3:4">
      <c r="C864" s="4"/>
      <c r="D864" s="4"/>
    </row>
    <row r="865" spans="3:4">
      <c r="C865" s="4"/>
      <c r="D865" s="4"/>
    </row>
    <row r="866" spans="3:4">
      <c r="C866" s="4"/>
      <c r="D866" s="4"/>
    </row>
    <row r="867" spans="3:4">
      <c r="C867" s="4"/>
      <c r="D867" s="4"/>
    </row>
    <row r="868" spans="3:4">
      <c r="C868" s="4"/>
      <c r="D868" s="4"/>
    </row>
    <row r="869" spans="3:4">
      <c r="C869" s="4"/>
      <c r="D869" s="4"/>
    </row>
    <row r="870" spans="3:4">
      <c r="C870" s="4"/>
      <c r="D870" s="4"/>
    </row>
    <row r="871" spans="3:4">
      <c r="C871" s="4"/>
      <c r="D871" s="4"/>
    </row>
    <row r="872" spans="3:4">
      <c r="C872" s="4"/>
      <c r="D872" s="4"/>
    </row>
    <row r="873" spans="3:4">
      <c r="C873" s="4"/>
      <c r="D873" s="4"/>
    </row>
    <row r="874" spans="3:4">
      <c r="C874" s="4"/>
      <c r="D874" s="4"/>
    </row>
    <row r="875" spans="3:4">
      <c r="C875" s="4"/>
      <c r="D875" s="4"/>
    </row>
    <row r="876" spans="3:4">
      <c r="C876" s="4"/>
      <c r="D876" s="4"/>
    </row>
    <row r="877" spans="3:4">
      <c r="C877" s="4"/>
      <c r="D877" s="4"/>
    </row>
    <row r="878" spans="3:4">
      <c r="C878" s="4"/>
      <c r="D878" s="4"/>
    </row>
    <row r="879" spans="3:4">
      <c r="C879" s="4"/>
      <c r="D879" s="4"/>
    </row>
    <row r="880" spans="3:4">
      <c r="C880" s="4"/>
      <c r="D880" s="4"/>
    </row>
    <row r="881" spans="3:4">
      <c r="C881" s="4"/>
      <c r="D881" s="4"/>
    </row>
    <row r="882" spans="3:4">
      <c r="C882" s="4"/>
      <c r="D882" s="4"/>
    </row>
    <row r="883" spans="3:4">
      <c r="C883" s="4"/>
      <c r="D883" s="4"/>
    </row>
    <row r="884" spans="3:4">
      <c r="C884" s="4"/>
      <c r="D884" s="4"/>
    </row>
    <row r="885" spans="3:4">
      <c r="C885" s="4"/>
      <c r="D885" s="4"/>
    </row>
    <row r="886" spans="3:4">
      <c r="C886" s="4"/>
      <c r="D886" s="4"/>
    </row>
    <row r="887" spans="3:4">
      <c r="C887" s="4"/>
      <c r="D887" s="4"/>
    </row>
    <row r="888" spans="3:4">
      <c r="C888" s="4"/>
      <c r="D888" s="4"/>
    </row>
    <row r="889" spans="3:4">
      <c r="C889" s="4"/>
      <c r="D889" s="4"/>
    </row>
    <row r="890" spans="3:4">
      <c r="C890" s="4"/>
      <c r="D890" s="4"/>
    </row>
    <row r="891" spans="3:4">
      <c r="C891" s="4"/>
      <c r="D891" s="4"/>
    </row>
    <row r="892" spans="3:4">
      <c r="C892" s="4"/>
      <c r="D892" s="4"/>
    </row>
    <row r="893" spans="3:4">
      <c r="C893" s="4"/>
      <c r="D893" s="4"/>
    </row>
    <row r="894" spans="3:4">
      <c r="C894" s="4"/>
      <c r="D894" s="4"/>
    </row>
    <row r="895" spans="3:4">
      <c r="C895" s="4"/>
      <c r="D895" s="4"/>
    </row>
    <row r="896" spans="3:4">
      <c r="C896" s="4"/>
      <c r="D896" s="4"/>
    </row>
    <row r="897" spans="3:4">
      <c r="C897" s="4"/>
      <c r="D897" s="4"/>
    </row>
    <row r="898" spans="3:4">
      <c r="C898" s="4"/>
      <c r="D898" s="4"/>
    </row>
    <row r="899" spans="3:4">
      <c r="C899" s="4"/>
      <c r="D899" s="4"/>
    </row>
    <row r="900" spans="3:4">
      <c r="C900" s="4"/>
      <c r="D900" s="4"/>
    </row>
    <row r="901" spans="3:4">
      <c r="C901" s="4"/>
      <c r="D901" s="4"/>
    </row>
    <row r="902" spans="3:4">
      <c r="C902" s="4"/>
      <c r="D902" s="4"/>
    </row>
    <row r="903" spans="3:4">
      <c r="C903" s="4"/>
      <c r="D903" s="4"/>
    </row>
    <row r="904" spans="3:4">
      <c r="C904" s="4"/>
      <c r="D904" s="4"/>
    </row>
    <row r="905" spans="3:4">
      <c r="C905" s="4"/>
      <c r="D905" s="4"/>
    </row>
    <row r="906" spans="3:4">
      <c r="C906" s="4"/>
      <c r="D906" s="4"/>
    </row>
    <row r="907" spans="3:4">
      <c r="C907" s="4"/>
      <c r="D907" s="4"/>
    </row>
    <row r="908" spans="3:4">
      <c r="C908" s="4"/>
      <c r="D908" s="4"/>
    </row>
    <row r="909" spans="3:4">
      <c r="C909" s="4"/>
      <c r="D909" s="4"/>
    </row>
    <row r="910" spans="3:4">
      <c r="C910" s="4"/>
      <c r="D910" s="4"/>
    </row>
    <row r="911" spans="3:4">
      <c r="C911" s="4"/>
      <c r="D911" s="4"/>
    </row>
    <row r="912" spans="3:4">
      <c r="C912" s="4"/>
      <c r="D912" s="4"/>
    </row>
    <row r="913" spans="3:4">
      <c r="C913" s="4"/>
      <c r="D913" s="4"/>
    </row>
    <row r="914" spans="3:4">
      <c r="C914" s="4"/>
      <c r="D914" s="4"/>
    </row>
    <row r="915" spans="3:4">
      <c r="C915" s="4"/>
      <c r="D915" s="4"/>
    </row>
    <row r="916" spans="3:4">
      <c r="C916" s="4"/>
      <c r="D916" s="4"/>
    </row>
    <row r="917" spans="3:4">
      <c r="C917" s="4"/>
      <c r="D917" s="4"/>
    </row>
    <row r="918" spans="3:4">
      <c r="C918" s="4"/>
      <c r="D918" s="4"/>
    </row>
    <row r="919" spans="3:4">
      <c r="C919" s="4"/>
      <c r="D919" s="4"/>
    </row>
    <row r="920" spans="3:4">
      <c r="C920" s="4"/>
      <c r="D920" s="4"/>
    </row>
    <row r="921" spans="3:4">
      <c r="C921" s="4"/>
      <c r="D921" s="4"/>
    </row>
    <row r="922" spans="3:4">
      <c r="C922" s="4"/>
      <c r="D922" s="4"/>
    </row>
    <row r="923" spans="3:4">
      <c r="C923" s="4"/>
      <c r="D923" s="4"/>
    </row>
    <row r="924" spans="3:4">
      <c r="C924" s="4"/>
      <c r="D924" s="4"/>
    </row>
    <row r="925" spans="3:4">
      <c r="C925" s="4"/>
      <c r="D925" s="4"/>
    </row>
    <row r="926" spans="3:4">
      <c r="C926" s="4"/>
      <c r="D926" s="4"/>
    </row>
    <row r="927" spans="3:4">
      <c r="C927" s="4"/>
      <c r="D927" s="4"/>
    </row>
    <row r="928" spans="3:4">
      <c r="C928" s="4"/>
      <c r="D928" s="4"/>
    </row>
    <row r="929" spans="3:4">
      <c r="C929" s="4"/>
      <c r="D929" s="4"/>
    </row>
    <row r="930" spans="3:4">
      <c r="C930" s="4"/>
      <c r="D930" s="4"/>
    </row>
    <row r="931" spans="3:4">
      <c r="C931" s="4"/>
      <c r="D931" s="4"/>
    </row>
    <row r="932" spans="3:4">
      <c r="C932" s="4"/>
      <c r="D932" s="4"/>
    </row>
    <row r="933" spans="3:4">
      <c r="C933" s="4"/>
      <c r="D933" s="4"/>
    </row>
    <row r="934" spans="3:4">
      <c r="C934" s="4"/>
      <c r="D934" s="4"/>
    </row>
    <row r="935" spans="3:4">
      <c r="C935" s="4"/>
      <c r="D935" s="4"/>
    </row>
    <row r="936" spans="3:4">
      <c r="C936" s="4"/>
      <c r="D936" s="4"/>
    </row>
    <row r="937" spans="3:4">
      <c r="C937" s="4"/>
      <c r="D937" s="4"/>
    </row>
    <row r="938" spans="3:4">
      <c r="C938" s="4"/>
      <c r="D938" s="4"/>
    </row>
    <row r="939" spans="3:4">
      <c r="C939" s="4"/>
      <c r="D939" s="4"/>
    </row>
    <row r="940" spans="3:4">
      <c r="C940" s="4"/>
      <c r="D940" s="4"/>
    </row>
    <row r="941" spans="3:4">
      <c r="C941" s="4"/>
      <c r="D941" s="4"/>
    </row>
    <row r="942" spans="3:4">
      <c r="C942" s="4"/>
      <c r="D942" s="4"/>
    </row>
    <row r="943" spans="3:4">
      <c r="C943" s="4"/>
      <c r="D943" s="4"/>
    </row>
    <row r="944" spans="3:4">
      <c r="C944" s="4"/>
      <c r="D944" s="4"/>
    </row>
    <row r="945" spans="3:4">
      <c r="C945" s="4"/>
      <c r="D945" s="4"/>
    </row>
    <row r="946" spans="3:4">
      <c r="C946" s="4"/>
      <c r="D946" s="4"/>
    </row>
    <row r="947" spans="3:4">
      <c r="C947" s="4"/>
      <c r="D947" s="4"/>
    </row>
    <row r="948" spans="3:4">
      <c r="C948" s="4"/>
      <c r="D948" s="4"/>
    </row>
    <row r="949" spans="3:4">
      <c r="C949" s="4"/>
      <c r="D949" s="4"/>
    </row>
    <row r="950" spans="3:4">
      <c r="C950" s="4"/>
      <c r="D950" s="4"/>
    </row>
    <row r="951" spans="3:4">
      <c r="C951" s="4"/>
      <c r="D951" s="4"/>
    </row>
    <row r="952" spans="3:4">
      <c r="C952" s="4"/>
      <c r="D952" s="4"/>
    </row>
    <row r="953" spans="3:4">
      <c r="C953" s="4"/>
      <c r="D953" s="4"/>
    </row>
    <row r="954" spans="3:4">
      <c r="C954" s="4"/>
      <c r="D954" s="4"/>
    </row>
    <row r="955" spans="3:4">
      <c r="C955" s="4"/>
      <c r="D955" s="4"/>
    </row>
    <row r="956" spans="3:4">
      <c r="C956" s="4"/>
      <c r="D956" s="4"/>
    </row>
    <row r="957" spans="3:4">
      <c r="C957" s="4"/>
      <c r="D957" s="4"/>
    </row>
    <row r="958" spans="3:4">
      <c r="C958" s="4"/>
      <c r="D958" s="4"/>
    </row>
    <row r="959" spans="3:4">
      <c r="C959" s="4"/>
      <c r="D959" s="4"/>
    </row>
    <row r="960" spans="3:4">
      <c r="C960" s="4"/>
      <c r="D960" s="4"/>
    </row>
    <row r="961" spans="3:4">
      <c r="C961" s="4"/>
      <c r="D961" s="4"/>
    </row>
    <row r="962" spans="3:4">
      <c r="C962" s="4"/>
      <c r="D962" s="4"/>
    </row>
    <row r="963" spans="3:4">
      <c r="C963" s="4"/>
      <c r="D963" s="4"/>
    </row>
    <row r="964" spans="3:4">
      <c r="C964" s="4"/>
      <c r="D964" s="4"/>
    </row>
    <row r="965" spans="3:4">
      <c r="C965" s="4"/>
      <c r="D965" s="4"/>
    </row>
    <row r="966" spans="3:4">
      <c r="C966" s="4"/>
      <c r="D966" s="4"/>
    </row>
    <row r="967" spans="3:4">
      <c r="C967" s="4"/>
      <c r="D967" s="4"/>
    </row>
    <row r="968" spans="3:4">
      <c r="C968" s="4"/>
      <c r="D968" s="4"/>
    </row>
    <row r="969" spans="3:4">
      <c r="C969" s="4"/>
      <c r="D969" s="4"/>
    </row>
    <row r="970" spans="3:4">
      <c r="C970" s="4"/>
      <c r="D970" s="4"/>
    </row>
    <row r="971" spans="3:4">
      <c r="C971" s="4"/>
      <c r="D971" s="4"/>
    </row>
    <row r="972" spans="3:4">
      <c r="C972" s="4"/>
      <c r="D972" s="4"/>
    </row>
    <row r="973" spans="3:4">
      <c r="C973" s="4"/>
      <c r="D973" s="4"/>
    </row>
    <row r="974" spans="3:4">
      <c r="C974" s="4"/>
      <c r="D974" s="4"/>
    </row>
    <row r="975" spans="3:4">
      <c r="C975" s="4"/>
      <c r="D975" s="4"/>
    </row>
    <row r="976" spans="3:4">
      <c r="C976" s="4"/>
      <c r="D976" s="4"/>
    </row>
    <row r="977" spans="3:4">
      <c r="C977" s="4"/>
      <c r="D977" s="4"/>
    </row>
    <row r="978" spans="3:4">
      <c r="C978" s="4"/>
      <c r="D978" s="4"/>
    </row>
    <row r="979" spans="3:4">
      <c r="C979" s="4"/>
      <c r="D979" s="4"/>
    </row>
    <row r="980" spans="3:4">
      <c r="C980" s="4"/>
      <c r="D980" s="4"/>
    </row>
    <row r="981" spans="3:4">
      <c r="C981" s="4"/>
      <c r="D981" s="4"/>
    </row>
    <row r="982" spans="3:4">
      <c r="C982" s="4"/>
      <c r="D982" s="4"/>
    </row>
    <row r="983" spans="3:4">
      <c r="C983" s="4"/>
      <c r="D983" s="4"/>
    </row>
    <row r="984" spans="3:4">
      <c r="C984" s="4"/>
      <c r="D984" s="4"/>
    </row>
    <row r="985" spans="3:4">
      <c r="C985" s="4"/>
      <c r="D985" s="4"/>
    </row>
    <row r="986" spans="3:4">
      <c r="C986" s="4"/>
      <c r="D986" s="4"/>
    </row>
    <row r="987" spans="3:4">
      <c r="C987" s="4"/>
      <c r="D987" s="4"/>
    </row>
    <row r="988" spans="3:4">
      <c r="C988" s="4"/>
      <c r="D988" s="4"/>
    </row>
    <row r="989" spans="3:4">
      <c r="C989" s="4"/>
      <c r="D989" s="4"/>
    </row>
    <row r="990" spans="3:4">
      <c r="C990" s="4"/>
      <c r="D990" s="4"/>
    </row>
    <row r="991" spans="3:4">
      <c r="C991" s="4"/>
      <c r="D991" s="4"/>
    </row>
    <row r="992" spans="3:4">
      <c r="C992" s="4"/>
      <c r="D992" s="4"/>
    </row>
    <row r="993" spans="3:4">
      <c r="C993" s="4"/>
      <c r="D993" s="4"/>
    </row>
    <row r="994" spans="3:4">
      <c r="C994" s="4"/>
      <c r="D994" s="4"/>
    </row>
    <row r="995" spans="3:4">
      <c r="C995" s="4"/>
      <c r="D995" s="4"/>
    </row>
    <row r="996" spans="3:4">
      <c r="C996" s="4"/>
      <c r="D996" s="4"/>
    </row>
    <row r="997" spans="3:4">
      <c r="C997" s="4"/>
      <c r="D997" s="4"/>
    </row>
    <row r="998" spans="3:4">
      <c r="C998" s="4"/>
      <c r="D998" s="4"/>
    </row>
    <row r="999" spans="3:4">
      <c r="C999" s="4"/>
      <c r="D999" s="4"/>
    </row>
    <row r="1000" spans="3:4">
      <c r="C1000" s="4"/>
      <c r="D1000" s="4"/>
    </row>
    <row r="1001" spans="3:4">
      <c r="C1001" s="4"/>
      <c r="D1001" s="4"/>
    </row>
    <row r="1002" spans="3:4">
      <c r="C1002" s="4"/>
      <c r="D1002" s="4"/>
    </row>
    <row r="1003" spans="3:4">
      <c r="C1003" s="4"/>
      <c r="D1003" s="4"/>
    </row>
    <row r="1004" spans="3:4">
      <c r="C1004" s="4"/>
      <c r="D1004" s="4"/>
    </row>
    <row r="1005" spans="3:4">
      <c r="C1005" s="4"/>
      <c r="D1005" s="4"/>
    </row>
    <row r="1006" spans="3:4">
      <c r="C1006" s="4"/>
      <c r="D1006" s="4"/>
    </row>
    <row r="1007" spans="3:4">
      <c r="C1007" s="4"/>
      <c r="D1007" s="4"/>
    </row>
    <row r="1008" spans="3:4">
      <c r="C1008" s="4"/>
      <c r="D1008" s="4"/>
    </row>
    <row r="1009" spans="3:4">
      <c r="C1009" s="4"/>
      <c r="D1009" s="4"/>
    </row>
    <row r="1010" spans="3:4">
      <c r="C1010" s="4"/>
      <c r="D1010" s="4"/>
    </row>
    <row r="1011" spans="3:4">
      <c r="C1011" s="4"/>
      <c r="D1011" s="4"/>
    </row>
    <row r="1012" spans="3:4">
      <c r="C1012" s="4"/>
      <c r="D1012" s="4"/>
    </row>
    <row r="1013" spans="3:4">
      <c r="C1013" s="4"/>
      <c r="D1013" s="4"/>
    </row>
    <row r="1014" spans="3:4">
      <c r="C1014" s="4"/>
      <c r="D1014" s="4"/>
    </row>
    <row r="1015" spans="3:4">
      <c r="C1015" s="4"/>
      <c r="D1015" s="4"/>
    </row>
    <row r="1016" spans="3:4">
      <c r="C1016" s="4"/>
      <c r="D1016" s="4"/>
    </row>
    <row r="1017" spans="3:4">
      <c r="C1017" s="4"/>
      <c r="D1017" s="4"/>
    </row>
    <row r="1018" spans="3:4">
      <c r="C1018" s="4"/>
      <c r="D1018" s="4"/>
    </row>
    <row r="1019" spans="3:4">
      <c r="C1019" s="4"/>
      <c r="D1019" s="4"/>
    </row>
    <row r="1020" spans="3:4">
      <c r="C1020" s="4"/>
      <c r="D1020" s="4"/>
    </row>
    <row r="1021" spans="3:4">
      <c r="C1021" s="4"/>
      <c r="D1021" s="4"/>
    </row>
    <row r="1022" spans="3:4">
      <c r="C1022" s="4"/>
      <c r="D1022" s="4"/>
    </row>
    <row r="1023" spans="3:4">
      <c r="C1023" s="4"/>
      <c r="D1023" s="4"/>
    </row>
    <row r="1024" spans="3:4">
      <c r="C1024" s="4"/>
      <c r="D1024" s="4"/>
    </row>
    <row r="1025" spans="3:4">
      <c r="C1025" s="4"/>
      <c r="D1025" s="4"/>
    </row>
    <row r="1026" spans="3:4">
      <c r="C1026" s="4"/>
      <c r="D1026" s="4"/>
    </row>
    <row r="1027" spans="3:4">
      <c r="C1027" s="4"/>
      <c r="D1027" s="4"/>
    </row>
    <row r="1028" spans="3:4">
      <c r="C1028" s="4"/>
      <c r="D1028" s="4"/>
    </row>
    <row r="1029" spans="3:4">
      <c r="C1029" s="4"/>
      <c r="D1029" s="4"/>
    </row>
    <row r="1030" spans="3:4">
      <c r="C1030" s="4"/>
      <c r="D1030" s="4"/>
    </row>
    <row r="1031" spans="3:4">
      <c r="C1031" s="4"/>
      <c r="D1031" s="4"/>
    </row>
    <row r="1032" spans="3:4">
      <c r="C1032" s="4"/>
      <c r="D1032" s="4"/>
    </row>
    <row r="1033" spans="3:4">
      <c r="C1033" s="4"/>
      <c r="D1033" s="4"/>
    </row>
    <row r="1034" spans="3:4">
      <c r="C1034" s="4"/>
      <c r="D1034" s="4"/>
    </row>
    <row r="1035" spans="3:4">
      <c r="C1035" s="4"/>
      <c r="D1035" s="4"/>
    </row>
    <row r="1036" spans="3:4">
      <c r="C1036" s="4"/>
      <c r="D1036" s="4"/>
    </row>
    <row r="1037" spans="3:4">
      <c r="C1037" s="4"/>
      <c r="D1037" s="4"/>
    </row>
    <row r="1038" spans="3:4">
      <c r="C1038" s="4"/>
      <c r="D1038" s="4"/>
    </row>
    <row r="1039" spans="3:4">
      <c r="C1039" s="4"/>
      <c r="D1039" s="4"/>
    </row>
    <row r="1040" spans="3:4">
      <c r="C1040" s="4"/>
      <c r="D1040" s="4"/>
    </row>
    <row r="1041" spans="3:4">
      <c r="C1041" s="4"/>
      <c r="D1041" s="4"/>
    </row>
    <row r="1042" spans="3:4">
      <c r="C1042" s="4"/>
      <c r="D1042" s="4"/>
    </row>
    <row r="1043" spans="3:4">
      <c r="C1043" s="4"/>
      <c r="D1043" s="4"/>
    </row>
    <row r="1044" spans="3:4">
      <c r="C1044" s="4"/>
      <c r="D1044" s="4"/>
    </row>
    <row r="1045" spans="3:4">
      <c r="C1045" s="4"/>
      <c r="D1045" s="4"/>
    </row>
    <row r="1046" spans="3:4">
      <c r="C1046" s="4"/>
      <c r="D1046" s="4"/>
    </row>
    <row r="1047" spans="3:4">
      <c r="C1047" s="4"/>
      <c r="D1047" s="4"/>
    </row>
    <row r="1048" spans="3:4">
      <c r="C1048" s="4"/>
      <c r="D1048" s="4"/>
    </row>
    <row r="1049" spans="3:4">
      <c r="C1049" s="4"/>
      <c r="D1049" s="4"/>
    </row>
    <row r="1050" spans="3:4">
      <c r="C1050" s="4"/>
      <c r="D1050" s="4"/>
    </row>
    <row r="1051" spans="3:4">
      <c r="C1051" s="4"/>
      <c r="D1051" s="4"/>
    </row>
    <row r="1052" spans="3:4">
      <c r="C1052" s="4"/>
      <c r="D1052" s="4"/>
    </row>
    <row r="1053" spans="3:4">
      <c r="C1053" s="4"/>
      <c r="D1053" s="4"/>
    </row>
    <row r="1054" spans="3:4">
      <c r="C1054" s="4"/>
      <c r="D1054" s="4"/>
    </row>
    <row r="1055" spans="3:4">
      <c r="C1055" s="4"/>
      <c r="D1055" s="4"/>
    </row>
    <row r="1056" spans="3:4">
      <c r="C1056" s="4"/>
      <c r="D1056" s="4"/>
    </row>
    <row r="1057" spans="3:4">
      <c r="C1057" s="4"/>
      <c r="D1057" s="4"/>
    </row>
    <row r="1058" spans="3:4">
      <c r="C1058" s="4"/>
      <c r="D1058" s="4"/>
    </row>
    <row r="1059" spans="3:4">
      <c r="C1059" s="4"/>
      <c r="D1059" s="4"/>
    </row>
    <row r="1060" spans="3:4">
      <c r="C1060" s="4"/>
      <c r="D1060" s="4"/>
    </row>
    <row r="1061" spans="3:4">
      <c r="C1061" s="4"/>
      <c r="D1061" s="4"/>
    </row>
    <row r="1062" spans="3:4">
      <c r="C1062" s="4"/>
      <c r="D1062" s="4"/>
    </row>
    <row r="1063" spans="3:4">
      <c r="C1063" s="4"/>
      <c r="D1063" s="4"/>
    </row>
    <row r="1064" spans="3:4">
      <c r="C1064" s="4"/>
      <c r="D1064" s="4"/>
    </row>
    <row r="1065" spans="3:4">
      <c r="C1065" s="4"/>
      <c r="D1065" s="4"/>
    </row>
    <row r="1066" spans="3:4">
      <c r="C1066" s="4"/>
      <c r="D1066" s="4"/>
    </row>
    <row r="1067" spans="3:4">
      <c r="C1067" s="4"/>
      <c r="D1067" s="4"/>
    </row>
    <row r="1068" spans="3:4">
      <c r="C1068" s="4"/>
      <c r="D1068" s="4"/>
    </row>
    <row r="1069" spans="3:4">
      <c r="C1069" s="4"/>
      <c r="D1069" s="4"/>
    </row>
    <row r="1070" spans="3:4">
      <c r="C1070" s="4"/>
      <c r="D1070" s="4"/>
    </row>
    <row r="1071" spans="3:4">
      <c r="C1071" s="4"/>
      <c r="D1071" s="4"/>
    </row>
    <row r="1072" spans="3:4">
      <c r="C1072" s="4"/>
      <c r="D1072" s="4"/>
    </row>
    <row r="1073" spans="3:4">
      <c r="C1073" s="4"/>
      <c r="D1073" s="4"/>
    </row>
    <row r="1074" spans="3:4">
      <c r="C1074" s="4"/>
      <c r="D1074" s="4"/>
    </row>
    <row r="1075" spans="3:4">
      <c r="C1075" s="4"/>
      <c r="D1075" s="4"/>
    </row>
    <row r="1076" spans="3:4">
      <c r="C1076" s="4"/>
      <c r="D1076" s="4"/>
    </row>
    <row r="1077" spans="3:4">
      <c r="C1077" s="4"/>
      <c r="D1077" s="4"/>
    </row>
    <row r="1078" spans="3:4">
      <c r="C1078" s="4"/>
      <c r="D1078" s="4"/>
    </row>
    <row r="1079" spans="3:4">
      <c r="C1079" s="4"/>
      <c r="D1079" s="4"/>
    </row>
    <row r="1080" spans="3:4">
      <c r="C1080" s="4"/>
      <c r="D1080" s="4"/>
    </row>
    <row r="1081" spans="3:4">
      <c r="C1081" s="4"/>
      <c r="D1081" s="4"/>
    </row>
    <row r="1082" spans="3:4">
      <c r="C1082" s="4"/>
      <c r="D1082" s="4"/>
    </row>
    <row r="1083" spans="3:4">
      <c r="C1083" s="4"/>
      <c r="D1083" s="4"/>
    </row>
    <row r="1084" spans="3:4">
      <c r="C1084" s="4"/>
      <c r="D1084" s="4"/>
    </row>
    <row r="1085" spans="3:4">
      <c r="C1085" s="4"/>
      <c r="D1085" s="4"/>
    </row>
    <row r="1086" spans="3:4">
      <c r="C1086" s="4"/>
      <c r="D1086" s="4"/>
    </row>
    <row r="1087" spans="3:4">
      <c r="C1087" s="4"/>
      <c r="D1087" s="4"/>
    </row>
    <row r="1088" spans="3:4">
      <c r="C1088" s="4"/>
      <c r="D1088" s="4"/>
    </row>
    <row r="1089" spans="3:4">
      <c r="C1089" s="4"/>
      <c r="D1089" s="4"/>
    </row>
    <row r="1090" spans="3:4">
      <c r="C1090" s="4"/>
      <c r="D1090" s="4"/>
    </row>
    <row r="1091" spans="3:4">
      <c r="C1091" s="4"/>
      <c r="D1091" s="4"/>
    </row>
    <row r="1092" spans="3:4">
      <c r="C1092" s="4"/>
      <c r="D1092" s="4"/>
    </row>
    <row r="1093" spans="3:4">
      <c r="C1093" s="4"/>
      <c r="D1093" s="4"/>
    </row>
    <row r="1094" spans="3:4">
      <c r="C1094" s="4"/>
      <c r="D1094" s="4"/>
    </row>
    <row r="1095" spans="3:4">
      <c r="C1095" s="4"/>
      <c r="D1095" s="4"/>
    </row>
    <row r="1096" spans="3:4">
      <c r="C1096" s="4"/>
      <c r="D1096" s="4"/>
    </row>
    <row r="1097" spans="3:4">
      <c r="C1097" s="4"/>
      <c r="D1097" s="4"/>
    </row>
    <row r="1098" spans="3:4">
      <c r="C1098" s="4"/>
      <c r="D1098" s="4"/>
    </row>
    <row r="1099" spans="3:4">
      <c r="C1099" s="4"/>
      <c r="D1099" s="4"/>
    </row>
    <row r="1100" spans="3:4">
      <c r="C1100" s="4"/>
      <c r="D1100" s="4"/>
    </row>
    <row r="1101" spans="3:4">
      <c r="C1101" s="4"/>
      <c r="D1101" s="4"/>
    </row>
    <row r="1102" spans="3:4">
      <c r="C1102" s="4"/>
      <c r="D1102" s="4"/>
    </row>
    <row r="1103" spans="3:4">
      <c r="C1103" s="4"/>
      <c r="D1103" s="4"/>
    </row>
    <row r="1104" spans="3:4">
      <c r="C1104" s="4"/>
      <c r="D1104" s="4"/>
    </row>
    <row r="1105" spans="3:4">
      <c r="C1105" s="4"/>
      <c r="D1105" s="4"/>
    </row>
    <row r="1106" spans="3:4">
      <c r="C1106" s="4"/>
      <c r="D1106" s="4"/>
    </row>
    <row r="1107" spans="3:4">
      <c r="C1107" s="4"/>
      <c r="D1107" s="4"/>
    </row>
    <row r="1108" spans="3:4">
      <c r="C1108" s="4"/>
      <c r="D1108" s="4"/>
    </row>
    <row r="1109" spans="3:4">
      <c r="C1109" s="4"/>
      <c r="D1109" s="4"/>
    </row>
    <row r="1110" spans="3:4">
      <c r="C1110" s="4"/>
      <c r="D1110" s="4"/>
    </row>
    <row r="1111" spans="3:4">
      <c r="C1111" s="4"/>
      <c r="D1111" s="4"/>
    </row>
    <row r="1112" spans="3:4">
      <c r="C1112" s="4"/>
      <c r="D1112" s="4"/>
    </row>
    <row r="1113" spans="3:4">
      <c r="C1113" s="4"/>
      <c r="D1113" s="4"/>
    </row>
    <row r="1114" spans="3:4">
      <c r="C1114" s="4"/>
      <c r="D1114" s="4"/>
    </row>
    <row r="1115" spans="3:4">
      <c r="C1115" s="4"/>
      <c r="D1115" s="4"/>
    </row>
    <row r="1116" spans="3:4">
      <c r="C1116" s="4"/>
      <c r="D1116" s="4"/>
    </row>
    <row r="1117" spans="3:4">
      <c r="C1117" s="4"/>
      <c r="D1117" s="4"/>
    </row>
    <row r="1118" spans="3:4">
      <c r="C1118" s="4"/>
      <c r="D1118" s="4"/>
    </row>
    <row r="1119" spans="3:4">
      <c r="C1119" s="4"/>
      <c r="D1119" s="4"/>
    </row>
    <row r="1120" spans="3:4">
      <c r="C1120" s="4"/>
      <c r="D1120" s="4"/>
    </row>
    <row r="1121" spans="3:4">
      <c r="C1121" s="4"/>
      <c r="D1121" s="4"/>
    </row>
    <row r="1122" spans="3:4">
      <c r="C1122" s="4"/>
      <c r="D1122" s="4"/>
    </row>
    <row r="1123" spans="3:4">
      <c r="C1123" s="4"/>
      <c r="D1123" s="4"/>
    </row>
    <row r="1124" spans="3:4">
      <c r="C1124" s="4"/>
      <c r="D1124" s="4"/>
    </row>
    <row r="1125" spans="3:4">
      <c r="C1125" s="4"/>
      <c r="D1125" s="4"/>
    </row>
    <row r="1126" spans="3:4">
      <c r="C1126" s="4"/>
      <c r="D1126" s="4"/>
    </row>
    <row r="1127" spans="3:4">
      <c r="C1127" s="4"/>
      <c r="D1127" s="4"/>
    </row>
    <row r="1128" spans="3:4">
      <c r="C1128" s="4"/>
      <c r="D1128" s="4"/>
    </row>
    <row r="1129" spans="3:4">
      <c r="C1129" s="4"/>
      <c r="D1129" s="4"/>
    </row>
    <row r="1130" spans="3:4">
      <c r="C1130" s="4"/>
      <c r="D1130" s="4"/>
    </row>
    <row r="1131" spans="3:4">
      <c r="C1131" s="4"/>
      <c r="D1131" s="4"/>
    </row>
    <row r="1132" spans="3:4">
      <c r="C1132" s="4"/>
      <c r="D1132" s="4"/>
    </row>
    <row r="1133" spans="3:4">
      <c r="C1133" s="4"/>
      <c r="D1133" s="4"/>
    </row>
    <row r="1134" spans="3:4">
      <c r="C1134" s="4"/>
      <c r="D1134" s="4"/>
    </row>
    <row r="1135" spans="3:4">
      <c r="C1135" s="4"/>
      <c r="D1135" s="4"/>
    </row>
    <row r="1136" spans="3:4">
      <c r="C1136" s="4"/>
      <c r="D1136" s="4"/>
    </row>
    <row r="1137" spans="3:4">
      <c r="C1137" s="4"/>
      <c r="D1137" s="4"/>
    </row>
    <row r="1138" spans="3:4">
      <c r="C1138" s="4"/>
      <c r="D1138" s="4"/>
    </row>
    <row r="1139" spans="3:4">
      <c r="C1139" s="4"/>
      <c r="D1139" s="4"/>
    </row>
    <row r="1140" spans="3:4">
      <c r="C1140" s="4"/>
      <c r="D1140" s="4"/>
    </row>
    <row r="1141" spans="3:4">
      <c r="C1141" s="4"/>
      <c r="D1141" s="4"/>
    </row>
    <row r="1142" spans="3:4">
      <c r="C1142" s="4"/>
      <c r="D1142" s="4"/>
    </row>
    <row r="1143" spans="3:4">
      <c r="C1143" s="4"/>
      <c r="D1143" s="4"/>
    </row>
    <row r="1144" spans="3:4">
      <c r="C1144" s="4"/>
      <c r="D1144" s="4"/>
    </row>
    <row r="1145" spans="3:4">
      <c r="C1145" s="4"/>
      <c r="D1145" s="4"/>
    </row>
    <row r="1146" spans="3:4">
      <c r="C1146" s="4"/>
      <c r="D1146" s="4"/>
    </row>
    <row r="1147" spans="3:4">
      <c r="C1147" s="4"/>
      <c r="D1147" s="4"/>
    </row>
    <row r="1148" spans="3:4">
      <c r="C1148" s="4"/>
      <c r="D1148" s="4"/>
    </row>
    <row r="1149" spans="3:4">
      <c r="C1149" s="4"/>
      <c r="D1149" s="4"/>
    </row>
    <row r="1150" spans="3:4">
      <c r="C1150" s="4"/>
      <c r="D1150" s="4"/>
    </row>
    <row r="1151" spans="3:4">
      <c r="C1151" s="4"/>
      <c r="D1151" s="4"/>
    </row>
    <row r="1152" spans="3:4">
      <c r="C1152" s="4"/>
      <c r="D1152" s="4"/>
    </row>
    <row r="1153" spans="3:4">
      <c r="C1153" s="4"/>
      <c r="D1153" s="4"/>
    </row>
    <row r="1154" spans="3:4">
      <c r="C1154" s="4"/>
      <c r="D1154" s="4"/>
    </row>
    <row r="1155" spans="3:4">
      <c r="C1155" s="4"/>
      <c r="D1155" s="4"/>
    </row>
    <row r="1156" spans="3:4">
      <c r="C1156" s="4"/>
      <c r="D1156" s="4"/>
    </row>
    <row r="1157" spans="3:4">
      <c r="C1157" s="4"/>
      <c r="D1157" s="4"/>
    </row>
    <row r="1158" spans="3:4">
      <c r="C1158" s="4"/>
      <c r="D1158" s="4"/>
    </row>
    <row r="1159" spans="3:4">
      <c r="C1159" s="4"/>
      <c r="D1159" s="4"/>
    </row>
    <row r="1160" spans="3:4">
      <c r="C1160" s="4"/>
      <c r="D1160" s="4"/>
    </row>
    <row r="1161" spans="3:4">
      <c r="C1161" s="4"/>
      <c r="D1161" s="4"/>
    </row>
    <row r="1162" spans="3:4">
      <c r="C1162" s="4"/>
      <c r="D1162" s="4"/>
    </row>
    <row r="1163" spans="3:4">
      <c r="C1163" s="4"/>
      <c r="D1163" s="4"/>
    </row>
    <row r="1164" spans="3:4">
      <c r="C1164" s="4"/>
      <c r="D1164" s="4"/>
    </row>
    <row r="1165" spans="3:4">
      <c r="C1165" s="4"/>
      <c r="D1165" s="4"/>
    </row>
    <row r="1166" spans="3:4">
      <c r="C1166" s="4"/>
      <c r="D1166" s="4"/>
    </row>
    <row r="1167" spans="3:4">
      <c r="C1167" s="4"/>
      <c r="D1167" s="4"/>
    </row>
    <row r="1168" spans="3:4">
      <c r="C1168" s="4"/>
      <c r="D1168" s="4"/>
    </row>
    <row r="1169" spans="3:4">
      <c r="C1169" s="4"/>
      <c r="D1169" s="4"/>
    </row>
    <row r="1170" spans="3:4">
      <c r="C1170" s="4"/>
      <c r="D1170" s="4"/>
    </row>
    <row r="1171" spans="3:4">
      <c r="C1171" s="4"/>
      <c r="D1171" s="4"/>
    </row>
    <row r="1172" spans="3:4">
      <c r="C1172" s="4"/>
      <c r="D1172" s="4"/>
    </row>
    <row r="1173" spans="3:4">
      <c r="C1173" s="4"/>
      <c r="D1173" s="4"/>
    </row>
    <row r="1174" spans="3:4">
      <c r="C1174" s="4"/>
      <c r="D1174" s="4"/>
    </row>
    <row r="1175" spans="3:4">
      <c r="C1175" s="4"/>
      <c r="D1175" s="4"/>
    </row>
    <row r="1176" spans="3:4">
      <c r="C1176" s="4"/>
      <c r="D1176" s="4"/>
    </row>
    <row r="1177" spans="3:4">
      <c r="C1177" s="4"/>
      <c r="D1177" s="4"/>
    </row>
    <row r="1178" spans="3:4">
      <c r="C1178" s="4"/>
      <c r="D1178" s="4"/>
    </row>
    <row r="1179" spans="3:4">
      <c r="C1179" s="4"/>
      <c r="D1179" s="4"/>
    </row>
    <row r="1180" spans="3:4">
      <c r="C1180" s="4"/>
      <c r="D1180" s="4"/>
    </row>
    <row r="1181" spans="3:4">
      <c r="C1181" s="4"/>
      <c r="D1181" s="4"/>
    </row>
    <row r="1182" spans="3:4">
      <c r="C1182" s="4"/>
      <c r="D1182" s="4"/>
    </row>
    <row r="1183" spans="3:4">
      <c r="C1183" s="4"/>
      <c r="D1183" s="4"/>
    </row>
    <row r="1184" spans="3:4">
      <c r="C1184" s="4"/>
      <c r="D1184" s="4"/>
    </row>
    <row r="1185" spans="3:4">
      <c r="C1185" s="4"/>
      <c r="D1185" s="4"/>
    </row>
    <row r="1186" spans="3:4">
      <c r="C1186" s="4"/>
      <c r="D1186" s="4"/>
    </row>
    <row r="1187" spans="3:4">
      <c r="C1187" s="4"/>
      <c r="D1187" s="4"/>
    </row>
    <row r="1188" spans="3:4">
      <c r="C1188" s="4"/>
      <c r="D1188" s="4"/>
    </row>
    <row r="1189" spans="3:4">
      <c r="C1189" s="4"/>
      <c r="D1189" s="4"/>
    </row>
    <row r="1190" spans="3:4">
      <c r="C1190" s="4"/>
      <c r="D1190" s="4"/>
    </row>
    <row r="1191" spans="3:4">
      <c r="C1191" s="4"/>
      <c r="D1191" s="4"/>
    </row>
    <row r="1192" spans="3:4">
      <c r="C1192" s="4"/>
      <c r="D1192" s="4"/>
    </row>
    <row r="1193" spans="3:4">
      <c r="C1193" s="4"/>
      <c r="D1193" s="4"/>
    </row>
    <row r="1194" spans="3:4">
      <c r="C1194" s="4"/>
      <c r="D1194" s="4"/>
    </row>
    <row r="1195" spans="3:4">
      <c r="C1195" s="4"/>
      <c r="D1195" s="4"/>
    </row>
    <row r="1196" spans="3:4">
      <c r="C1196" s="4"/>
      <c r="D1196" s="4"/>
    </row>
    <row r="1197" spans="3:4">
      <c r="C1197" s="4"/>
      <c r="D1197" s="4"/>
    </row>
    <row r="1198" spans="3:4">
      <c r="C1198" s="4"/>
      <c r="D1198" s="4"/>
    </row>
    <row r="1199" spans="3:4">
      <c r="C1199" s="4"/>
      <c r="D1199" s="4"/>
    </row>
    <row r="1200" spans="3:4">
      <c r="C1200" s="4"/>
      <c r="D1200" s="4"/>
    </row>
    <row r="1201" spans="3:4">
      <c r="C1201" s="4"/>
      <c r="D1201" s="4"/>
    </row>
    <row r="1202" spans="3:4">
      <c r="C1202" s="4"/>
      <c r="D1202" s="4"/>
    </row>
    <row r="1203" spans="3:4">
      <c r="C1203" s="4"/>
      <c r="D1203" s="4"/>
    </row>
    <row r="1204" spans="3:4">
      <c r="C1204" s="4"/>
      <c r="D1204" s="4"/>
    </row>
    <row r="1205" spans="3:4">
      <c r="C1205" s="4"/>
      <c r="D1205" s="4"/>
    </row>
    <row r="1206" spans="3:4">
      <c r="C1206" s="4"/>
      <c r="D1206" s="4"/>
    </row>
    <row r="1207" spans="3:4">
      <c r="C1207" s="4"/>
      <c r="D1207" s="4"/>
    </row>
    <row r="1208" spans="3:4">
      <c r="C1208" s="4"/>
      <c r="D1208" s="4"/>
    </row>
    <row r="1209" spans="3:4">
      <c r="C1209" s="4"/>
      <c r="D1209" s="4"/>
    </row>
    <row r="1210" spans="3:4">
      <c r="C1210" s="4"/>
      <c r="D1210" s="4"/>
    </row>
    <row r="1211" spans="3:4">
      <c r="C1211" s="4"/>
      <c r="D1211" s="4"/>
    </row>
    <row r="1212" spans="3:4">
      <c r="C1212" s="4"/>
      <c r="D1212" s="4"/>
    </row>
    <row r="1213" spans="3:4">
      <c r="C1213" s="4"/>
      <c r="D1213" s="4"/>
    </row>
    <row r="1214" spans="3:4">
      <c r="C1214" s="4"/>
      <c r="D1214" s="4"/>
    </row>
    <row r="1215" spans="3:4">
      <c r="C1215" s="4"/>
      <c r="D1215" s="4"/>
    </row>
    <row r="1216" spans="3:4">
      <c r="C1216" s="4"/>
      <c r="D1216" s="4"/>
    </row>
    <row r="1217" spans="3:4">
      <c r="C1217" s="4"/>
      <c r="D1217" s="4"/>
    </row>
    <row r="1218" spans="3:4">
      <c r="C1218" s="4"/>
      <c r="D1218" s="4"/>
    </row>
    <row r="1219" spans="3:4">
      <c r="C1219" s="4"/>
      <c r="D1219" s="4"/>
    </row>
    <row r="1220" spans="3:4">
      <c r="C1220" s="4"/>
      <c r="D1220" s="4"/>
    </row>
    <row r="1221" spans="3:4">
      <c r="C1221" s="4"/>
      <c r="D1221" s="4"/>
    </row>
    <row r="1222" spans="3:4">
      <c r="C1222" s="4"/>
      <c r="D1222" s="4"/>
    </row>
    <row r="1223" spans="3:4">
      <c r="C1223" s="4"/>
      <c r="D1223" s="4"/>
    </row>
    <row r="1224" spans="3:4">
      <c r="C1224" s="4"/>
      <c r="D1224" s="4"/>
    </row>
    <row r="1225" spans="3:4">
      <c r="C1225" s="4"/>
      <c r="D1225" s="4"/>
    </row>
    <row r="1226" spans="3:4">
      <c r="C1226" s="4"/>
      <c r="D1226" s="4"/>
    </row>
    <row r="1227" spans="3:4">
      <c r="C1227" s="4"/>
      <c r="D1227" s="4"/>
    </row>
    <row r="1228" spans="3:4">
      <c r="C1228" s="4"/>
      <c r="D1228" s="4"/>
    </row>
    <row r="1229" spans="3:4">
      <c r="C1229" s="4"/>
      <c r="D1229" s="4"/>
    </row>
    <row r="1230" spans="3:4">
      <c r="C1230" s="4"/>
      <c r="D1230" s="4"/>
    </row>
    <row r="1231" spans="3:4">
      <c r="C1231" s="4"/>
      <c r="D1231" s="4"/>
    </row>
    <row r="1232" spans="3:4">
      <c r="C1232" s="4"/>
      <c r="D1232" s="4"/>
    </row>
    <row r="1233" spans="3:4">
      <c r="C1233" s="4"/>
      <c r="D1233" s="4"/>
    </row>
    <row r="1234" spans="3:4">
      <c r="C1234" s="4"/>
      <c r="D1234" s="4"/>
    </row>
    <row r="1235" spans="3:4">
      <c r="C1235" s="4"/>
      <c r="D1235" s="4"/>
    </row>
    <row r="1236" spans="3:4">
      <c r="C1236" s="4"/>
      <c r="D1236" s="4"/>
    </row>
    <row r="1237" spans="3:4">
      <c r="C1237" s="4"/>
      <c r="D1237" s="4"/>
    </row>
    <row r="1238" spans="3:4">
      <c r="C1238" s="4"/>
      <c r="D1238" s="4"/>
    </row>
    <row r="1239" spans="3:4">
      <c r="C1239" s="4"/>
      <c r="D1239" s="4"/>
    </row>
    <row r="1240" spans="3:4">
      <c r="C1240" s="4"/>
      <c r="D1240" s="4"/>
    </row>
    <row r="1241" spans="3:4">
      <c r="C1241" s="4"/>
      <c r="D1241" s="4"/>
    </row>
    <row r="1242" spans="3:4">
      <c r="C1242" s="4"/>
      <c r="D1242" s="4"/>
    </row>
    <row r="1243" spans="3:4">
      <c r="C1243" s="4"/>
      <c r="D1243" s="4"/>
    </row>
    <row r="1244" spans="3:4">
      <c r="C1244" s="4"/>
      <c r="D1244" s="4"/>
    </row>
    <row r="1245" spans="3:4">
      <c r="C1245" s="4"/>
      <c r="D1245" s="4"/>
    </row>
    <row r="1246" spans="3:4">
      <c r="C1246" s="4"/>
      <c r="D1246" s="4"/>
    </row>
    <row r="1247" spans="3:4">
      <c r="C1247" s="4"/>
      <c r="D1247" s="4"/>
    </row>
    <row r="1248" spans="3:4">
      <c r="C1248" s="4"/>
      <c r="D1248" s="4"/>
    </row>
    <row r="1249" spans="3:4">
      <c r="C1249" s="4"/>
      <c r="D1249" s="4"/>
    </row>
    <row r="1250" spans="3:4">
      <c r="C1250" s="4"/>
      <c r="D1250" s="4"/>
    </row>
    <row r="1251" spans="3:4">
      <c r="C1251" s="4"/>
      <c r="D1251" s="4"/>
    </row>
    <row r="1252" spans="3:4">
      <c r="C1252" s="4"/>
      <c r="D1252" s="4"/>
    </row>
    <row r="1253" spans="3:4">
      <c r="C1253" s="4"/>
      <c r="D1253" s="4"/>
    </row>
    <row r="1254" spans="3:4">
      <c r="C1254" s="4"/>
      <c r="D1254" s="4"/>
    </row>
    <row r="1255" spans="3:4">
      <c r="C1255" s="4"/>
      <c r="D1255" s="4"/>
    </row>
    <row r="1256" spans="3:4">
      <c r="C1256" s="4"/>
      <c r="D1256" s="4"/>
    </row>
    <row r="1257" spans="3:4">
      <c r="C1257" s="4"/>
      <c r="D1257" s="4"/>
    </row>
    <row r="1258" spans="3:4">
      <c r="C1258" s="4"/>
      <c r="D1258" s="4"/>
    </row>
    <row r="1259" spans="3:4">
      <c r="C1259" s="4"/>
      <c r="D1259" s="4"/>
    </row>
    <row r="1260" spans="3:4">
      <c r="C1260" s="4"/>
      <c r="D1260" s="4"/>
    </row>
    <row r="1261" spans="3:4">
      <c r="C1261" s="4"/>
      <c r="D1261" s="4"/>
    </row>
    <row r="1262" spans="3:4">
      <c r="C1262" s="4"/>
      <c r="D1262" s="4"/>
    </row>
    <row r="1263" spans="3:4">
      <c r="C1263" s="4"/>
      <c r="D1263" s="4"/>
    </row>
    <row r="1264" spans="3:4">
      <c r="C1264" s="4"/>
      <c r="D1264" s="4"/>
    </row>
    <row r="1265" spans="3:4">
      <c r="C1265" s="4"/>
      <c r="D1265" s="4"/>
    </row>
    <row r="1266" spans="3:4">
      <c r="C1266" s="4"/>
      <c r="D1266" s="4"/>
    </row>
    <row r="1267" spans="3:4">
      <c r="C1267" s="4"/>
      <c r="D1267" s="4"/>
    </row>
    <row r="1268" spans="3:4">
      <c r="C1268" s="4"/>
      <c r="D1268" s="4"/>
    </row>
    <row r="1269" spans="3:4">
      <c r="C1269" s="4"/>
      <c r="D1269" s="4"/>
    </row>
    <row r="1270" spans="3:4">
      <c r="C1270" s="4"/>
      <c r="D1270" s="4"/>
    </row>
    <row r="1271" spans="3:4">
      <c r="C1271" s="4"/>
      <c r="D1271" s="4"/>
    </row>
    <row r="1272" spans="3:4">
      <c r="C1272" s="4"/>
      <c r="D1272" s="4"/>
    </row>
    <row r="1273" spans="3:4">
      <c r="C1273" s="4"/>
      <c r="D1273" s="4"/>
    </row>
    <row r="1274" spans="3:4">
      <c r="C1274" s="4"/>
      <c r="D1274" s="4"/>
    </row>
    <row r="1275" spans="3:4">
      <c r="C1275" s="4"/>
      <c r="D1275" s="4"/>
    </row>
    <row r="1276" spans="3:4">
      <c r="C1276" s="4"/>
      <c r="D1276" s="4"/>
    </row>
    <row r="1277" spans="3:4">
      <c r="C1277" s="4"/>
      <c r="D1277" s="4"/>
    </row>
    <row r="1278" spans="3:4">
      <c r="C1278" s="4"/>
      <c r="D1278" s="4"/>
    </row>
    <row r="1279" spans="3:4">
      <c r="C1279" s="4"/>
      <c r="D1279" s="4"/>
    </row>
    <row r="1280" spans="3:4">
      <c r="C1280" s="4"/>
      <c r="D1280" s="4"/>
    </row>
    <row r="1281" spans="3:4">
      <c r="C1281" s="4"/>
      <c r="D1281" s="4"/>
    </row>
    <row r="1282" spans="3:4">
      <c r="C1282" s="4"/>
      <c r="D1282" s="4"/>
    </row>
    <row r="1283" spans="3:4">
      <c r="C1283" s="4"/>
      <c r="D1283" s="4"/>
    </row>
    <row r="1284" spans="3:4">
      <c r="C1284" s="4"/>
      <c r="D1284" s="4"/>
    </row>
    <row r="1285" spans="3:4">
      <c r="C1285" s="4"/>
      <c r="D1285" s="4"/>
    </row>
    <row r="1286" spans="3:4">
      <c r="C1286" s="4"/>
      <c r="D1286" s="4"/>
    </row>
    <row r="1287" spans="3:4">
      <c r="C1287" s="4"/>
      <c r="D1287" s="4"/>
    </row>
    <row r="1288" spans="3:4">
      <c r="C1288" s="4"/>
      <c r="D1288" s="4"/>
    </row>
    <row r="1289" spans="3:4">
      <c r="C1289" s="4"/>
      <c r="D1289" s="4"/>
    </row>
    <row r="1290" spans="3:4">
      <c r="C1290" s="4"/>
      <c r="D1290" s="4"/>
    </row>
    <row r="1291" spans="3:4">
      <c r="C1291" s="4"/>
      <c r="D1291" s="4"/>
    </row>
    <row r="1292" spans="3:4">
      <c r="C1292" s="4"/>
      <c r="D1292" s="4"/>
    </row>
    <row r="1293" spans="3:4">
      <c r="C1293" s="4"/>
      <c r="D1293" s="4"/>
    </row>
    <row r="1294" spans="3:4">
      <c r="C1294" s="4"/>
      <c r="D1294" s="4"/>
    </row>
    <row r="1295" spans="3:4">
      <c r="C1295" s="4"/>
      <c r="D1295" s="4"/>
    </row>
    <row r="1296" spans="3:4">
      <c r="C1296" s="4"/>
      <c r="D1296" s="4"/>
    </row>
    <row r="1297" spans="3:4">
      <c r="C1297" s="4"/>
      <c r="D1297" s="4"/>
    </row>
    <row r="1298" spans="3:4">
      <c r="C1298" s="4"/>
      <c r="D1298" s="4"/>
    </row>
    <row r="1299" spans="3:4">
      <c r="C1299" s="4"/>
      <c r="D1299" s="4"/>
    </row>
    <row r="1300" spans="3:4">
      <c r="C1300" s="4"/>
      <c r="D1300" s="4"/>
    </row>
    <row r="1301" spans="3:4">
      <c r="C1301" s="4"/>
      <c r="D1301" s="4"/>
    </row>
    <row r="1302" spans="3:4">
      <c r="C1302" s="4"/>
      <c r="D1302" s="4"/>
    </row>
    <row r="1303" spans="3:4">
      <c r="C1303" s="4"/>
      <c r="D1303" s="4"/>
    </row>
    <row r="1304" spans="3:4">
      <c r="C1304" s="4"/>
      <c r="D1304" s="4"/>
    </row>
    <row r="1305" spans="3:4">
      <c r="C1305" s="4"/>
      <c r="D1305" s="4"/>
    </row>
    <row r="1306" spans="3:4">
      <c r="C1306" s="4"/>
      <c r="D1306" s="4"/>
    </row>
    <row r="1307" spans="3:4">
      <c r="C1307" s="4"/>
      <c r="D1307" s="4"/>
    </row>
    <row r="1308" spans="3:4">
      <c r="C1308" s="4"/>
      <c r="D1308" s="4"/>
    </row>
    <row r="1309" spans="3:4">
      <c r="C1309" s="4"/>
      <c r="D1309" s="4"/>
    </row>
    <row r="1310" spans="3:4">
      <c r="C1310" s="4"/>
      <c r="D1310" s="4"/>
    </row>
    <row r="1311" spans="3:4">
      <c r="C1311" s="4"/>
      <c r="D1311" s="4"/>
    </row>
    <row r="1312" spans="3:4">
      <c r="C1312" s="4"/>
      <c r="D1312" s="4"/>
    </row>
    <row r="1313" spans="3:4">
      <c r="C1313" s="4"/>
      <c r="D1313" s="4"/>
    </row>
    <row r="1314" spans="3:4">
      <c r="C1314" s="4"/>
      <c r="D1314" s="4"/>
    </row>
    <row r="1315" spans="3:4">
      <c r="C1315" s="4"/>
      <c r="D1315" s="4"/>
    </row>
    <row r="1316" spans="3:4">
      <c r="C1316" s="4"/>
      <c r="D1316" s="4"/>
    </row>
    <row r="1317" spans="3:4">
      <c r="C1317" s="4"/>
      <c r="D1317" s="4"/>
    </row>
    <row r="1318" spans="3:4">
      <c r="C1318" s="4"/>
      <c r="D1318" s="4"/>
    </row>
    <row r="1319" spans="3:4">
      <c r="C1319" s="4"/>
      <c r="D1319" s="4"/>
    </row>
    <row r="1320" spans="3:4">
      <c r="C1320" s="4"/>
      <c r="D1320" s="4"/>
    </row>
    <row r="1321" spans="3:4">
      <c r="C1321" s="4"/>
      <c r="D1321" s="4"/>
    </row>
    <row r="1322" spans="3:4">
      <c r="C1322" s="4"/>
      <c r="D1322" s="4"/>
    </row>
    <row r="1323" spans="3:4">
      <c r="C1323" s="4"/>
      <c r="D1323" s="4"/>
    </row>
    <row r="1324" spans="3:4">
      <c r="C1324" s="4"/>
      <c r="D1324" s="4"/>
    </row>
    <row r="1325" spans="3:4">
      <c r="C1325" s="4"/>
      <c r="D1325" s="4"/>
    </row>
    <row r="1326" spans="3:4">
      <c r="C1326" s="4"/>
      <c r="D1326" s="4"/>
    </row>
    <row r="1327" spans="3:4">
      <c r="C1327" s="4"/>
      <c r="D1327" s="4"/>
    </row>
    <row r="1328" spans="3:4">
      <c r="C1328" s="4"/>
      <c r="D1328" s="4"/>
    </row>
    <row r="1329" spans="3:4">
      <c r="C1329" s="4"/>
      <c r="D1329" s="4"/>
    </row>
    <row r="1330" spans="3:4">
      <c r="C1330" s="4"/>
      <c r="D1330" s="4"/>
    </row>
    <row r="1331" spans="3:4">
      <c r="C1331" s="4"/>
      <c r="D1331" s="4"/>
    </row>
    <row r="1332" spans="3:4">
      <c r="C1332" s="4"/>
      <c r="D1332" s="4"/>
    </row>
    <row r="1333" spans="3:4">
      <c r="C1333" s="4"/>
      <c r="D1333" s="4"/>
    </row>
    <row r="1334" spans="3:4">
      <c r="C1334" s="4"/>
      <c r="D1334" s="4"/>
    </row>
    <row r="1335" spans="3:4">
      <c r="C1335" s="4"/>
      <c r="D1335" s="4"/>
    </row>
    <row r="1336" spans="3:4">
      <c r="C1336" s="4"/>
      <c r="D1336" s="4"/>
    </row>
    <row r="1337" spans="3:4">
      <c r="C1337" s="4"/>
      <c r="D1337" s="4"/>
    </row>
    <row r="1338" spans="3:4">
      <c r="C1338" s="4"/>
      <c r="D1338" s="4"/>
    </row>
    <row r="1339" spans="3:4">
      <c r="C1339" s="4"/>
      <c r="D1339" s="4"/>
    </row>
    <row r="1340" spans="3:4">
      <c r="C1340" s="4"/>
      <c r="D1340" s="4"/>
    </row>
    <row r="1341" spans="3:4">
      <c r="C1341" s="4"/>
      <c r="D1341" s="4"/>
    </row>
    <row r="1342" spans="3:4">
      <c r="C1342" s="4"/>
      <c r="D1342" s="4"/>
    </row>
    <row r="1343" spans="3:4">
      <c r="C1343" s="4"/>
      <c r="D1343" s="4"/>
    </row>
    <row r="1344" spans="3:4">
      <c r="C1344" s="4"/>
      <c r="D1344" s="4"/>
    </row>
    <row r="1345" spans="3:4">
      <c r="C1345" s="4"/>
      <c r="D1345" s="4"/>
    </row>
    <row r="1346" spans="3:4">
      <c r="C1346" s="4"/>
      <c r="D1346" s="4"/>
    </row>
    <row r="1347" spans="3:4">
      <c r="C1347" s="4"/>
      <c r="D1347" s="4"/>
    </row>
    <row r="1348" spans="3:4">
      <c r="C1348" s="4"/>
      <c r="D1348" s="4"/>
    </row>
    <row r="1349" spans="3:4">
      <c r="C1349" s="4"/>
      <c r="D1349" s="4"/>
    </row>
    <row r="1350" spans="3:4">
      <c r="C1350" s="4"/>
      <c r="D1350" s="4"/>
    </row>
    <row r="1351" spans="3:4">
      <c r="C1351" s="4"/>
      <c r="D1351" s="4"/>
    </row>
    <row r="1352" spans="3:4">
      <c r="C1352" s="4"/>
      <c r="D1352" s="4"/>
    </row>
    <row r="1353" spans="3:4">
      <c r="C1353" s="4"/>
      <c r="D1353" s="4"/>
    </row>
    <row r="1354" spans="3:4">
      <c r="C1354" s="4"/>
      <c r="D1354" s="4"/>
    </row>
    <row r="1355" spans="3:4">
      <c r="C1355" s="4"/>
      <c r="D1355" s="4"/>
    </row>
    <row r="1356" spans="3:4">
      <c r="C1356" s="4"/>
      <c r="D1356" s="4"/>
    </row>
    <row r="1357" spans="3:4">
      <c r="C1357" s="4"/>
      <c r="D1357" s="4"/>
    </row>
    <row r="1358" spans="3:4">
      <c r="C1358" s="4"/>
      <c r="D1358" s="4"/>
    </row>
    <row r="1359" spans="3:4">
      <c r="C1359" s="4"/>
      <c r="D1359" s="4"/>
    </row>
    <row r="1360" spans="3:4">
      <c r="C1360" s="4"/>
      <c r="D1360" s="4"/>
    </row>
    <row r="1361" spans="3:4">
      <c r="C1361" s="4"/>
      <c r="D1361" s="4"/>
    </row>
    <row r="1362" spans="3:4">
      <c r="C1362" s="4"/>
      <c r="D1362" s="4"/>
    </row>
    <row r="1363" spans="3:4">
      <c r="C1363" s="4"/>
      <c r="D1363" s="4"/>
    </row>
    <row r="1364" spans="3:4">
      <c r="C1364" s="4"/>
      <c r="D1364" s="4"/>
    </row>
    <row r="1365" spans="3:4">
      <c r="C1365" s="4"/>
      <c r="D1365" s="4"/>
    </row>
    <row r="1366" spans="3:4">
      <c r="C1366" s="4"/>
      <c r="D1366" s="4"/>
    </row>
    <row r="1367" spans="3:4">
      <c r="C1367" s="4"/>
      <c r="D1367" s="4"/>
    </row>
    <row r="1368" spans="3:4">
      <c r="C1368" s="4"/>
      <c r="D1368" s="4"/>
    </row>
    <row r="1369" spans="3:4">
      <c r="C1369" s="4"/>
      <c r="D1369" s="4"/>
    </row>
    <row r="1370" spans="3:4">
      <c r="C1370" s="4"/>
      <c r="D1370" s="4"/>
    </row>
    <row r="1371" spans="3:4">
      <c r="C1371" s="4"/>
      <c r="D1371" s="4"/>
    </row>
    <row r="1372" spans="3:4">
      <c r="C1372" s="4"/>
      <c r="D1372" s="4"/>
    </row>
    <row r="1373" spans="3:4">
      <c r="C1373" s="4"/>
      <c r="D1373" s="4"/>
    </row>
    <row r="1374" spans="3:4">
      <c r="C1374" s="4"/>
      <c r="D1374" s="4"/>
    </row>
    <row r="1375" spans="3:4">
      <c r="C1375" s="4"/>
      <c r="D1375" s="4"/>
    </row>
    <row r="1376" spans="3:4">
      <c r="C1376" s="4"/>
      <c r="D1376" s="4"/>
    </row>
    <row r="1377" spans="3:4">
      <c r="C1377" s="4"/>
      <c r="D1377" s="4"/>
    </row>
    <row r="1378" spans="3:4">
      <c r="C1378" s="4"/>
      <c r="D1378" s="4"/>
    </row>
    <row r="1379" spans="3:4">
      <c r="C1379" s="4"/>
      <c r="D1379" s="4"/>
    </row>
    <row r="1380" spans="3:4">
      <c r="C1380" s="4"/>
      <c r="D1380" s="4"/>
    </row>
    <row r="1381" spans="3:4">
      <c r="C1381" s="4"/>
      <c r="D1381" s="4"/>
    </row>
    <row r="1382" spans="3:4">
      <c r="C1382" s="4"/>
      <c r="D1382" s="4"/>
    </row>
    <row r="1383" spans="3:4">
      <c r="C1383" s="4"/>
      <c r="D1383" s="4"/>
    </row>
    <row r="1384" spans="3:4">
      <c r="C1384" s="4"/>
      <c r="D1384" s="4"/>
    </row>
    <row r="1385" spans="3:4">
      <c r="C1385" s="4"/>
      <c r="D1385" s="4"/>
    </row>
    <row r="1386" spans="3:4">
      <c r="C1386" s="4"/>
      <c r="D1386" s="4"/>
    </row>
    <row r="1387" spans="3:4">
      <c r="C1387" s="4"/>
      <c r="D1387" s="4"/>
    </row>
    <row r="1388" spans="3:4">
      <c r="C1388" s="4"/>
      <c r="D1388" s="4"/>
    </row>
    <row r="1389" spans="3:4">
      <c r="C1389" s="4"/>
      <c r="D1389" s="4"/>
    </row>
    <row r="1390" spans="3:4">
      <c r="C1390" s="4"/>
      <c r="D1390" s="4"/>
    </row>
    <row r="1391" spans="3:4">
      <c r="C1391" s="4"/>
      <c r="D1391" s="4"/>
    </row>
    <row r="1392" spans="3:4">
      <c r="C1392" s="4"/>
      <c r="D1392" s="4"/>
    </row>
    <row r="1393" spans="3:4">
      <c r="C1393" s="4"/>
      <c r="D1393" s="4"/>
    </row>
    <row r="1394" spans="3:4">
      <c r="C1394" s="4"/>
      <c r="D1394" s="4"/>
    </row>
    <row r="1395" spans="3:4">
      <c r="C1395" s="4"/>
      <c r="D1395" s="4"/>
    </row>
    <row r="1396" spans="3:4">
      <c r="C1396" s="4"/>
      <c r="D1396" s="4"/>
    </row>
    <row r="1397" spans="3:4">
      <c r="C1397" s="4"/>
      <c r="D1397" s="4"/>
    </row>
    <row r="1398" spans="3:4">
      <c r="C1398" s="4"/>
      <c r="D1398" s="4"/>
    </row>
    <row r="1399" spans="3:4">
      <c r="C1399" s="4"/>
      <c r="D1399" s="4"/>
    </row>
    <row r="1400" spans="3:4">
      <c r="C1400" s="4"/>
      <c r="D1400" s="4"/>
    </row>
    <row r="1401" spans="3:4">
      <c r="C1401" s="4"/>
      <c r="D1401" s="4"/>
    </row>
    <row r="1402" spans="3:4">
      <c r="C1402" s="4"/>
      <c r="D1402" s="4"/>
    </row>
    <row r="1403" spans="3:4">
      <c r="C1403" s="4"/>
      <c r="D1403" s="4"/>
    </row>
    <row r="1404" spans="3:4">
      <c r="C1404" s="4"/>
      <c r="D1404" s="4"/>
    </row>
    <row r="1405" spans="3:4">
      <c r="C1405" s="4"/>
      <c r="D1405" s="4"/>
    </row>
    <row r="1406" spans="3:4">
      <c r="C1406" s="4"/>
      <c r="D1406" s="4"/>
    </row>
    <row r="1407" spans="3:4">
      <c r="C1407" s="4"/>
      <c r="D1407" s="4"/>
    </row>
    <row r="1408" spans="3:4">
      <c r="C1408" s="4"/>
      <c r="D1408" s="4"/>
    </row>
    <row r="1409" spans="3:4">
      <c r="C1409" s="4"/>
      <c r="D1409" s="4"/>
    </row>
    <row r="1410" spans="3:4">
      <c r="C1410" s="4"/>
      <c r="D1410" s="4"/>
    </row>
    <row r="1411" spans="3:4">
      <c r="C1411" s="4"/>
      <c r="D1411" s="4"/>
    </row>
    <row r="1412" spans="3:4">
      <c r="C1412" s="4"/>
      <c r="D1412" s="4"/>
    </row>
    <row r="1413" spans="3:4">
      <c r="C1413" s="4"/>
      <c r="D1413" s="4"/>
    </row>
    <row r="1414" spans="3:4">
      <c r="C1414" s="4"/>
      <c r="D1414" s="4"/>
    </row>
    <row r="1415" spans="3:4">
      <c r="C1415" s="4"/>
      <c r="D1415" s="4"/>
    </row>
    <row r="1416" spans="3:4">
      <c r="C1416" s="4"/>
      <c r="D1416" s="4"/>
    </row>
    <row r="1417" spans="3:4">
      <c r="C1417" s="4"/>
      <c r="D1417" s="4"/>
    </row>
    <row r="1418" spans="3:4">
      <c r="C1418" s="4"/>
      <c r="D1418" s="4"/>
    </row>
    <row r="1419" spans="3:4">
      <c r="C1419" s="4"/>
      <c r="D1419" s="4"/>
    </row>
    <row r="1420" spans="3:4">
      <c r="C1420" s="4"/>
      <c r="D1420" s="4"/>
    </row>
    <row r="1421" spans="3:4">
      <c r="C1421" s="4"/>
      <c r="D1421" s="4"/>
    </row>
    <row r="1422" spans="3:4">
      <c r="C1422" s="4"/>
      <c r="D1422" s="4"/>
    </row>
    <row r="1423" spans="3:4">
      <c r="C1423" s="4"/>
      <c r="D1423" s="4"/>
    </row>
    <row r="1424" spans="3:4">
      <c r="C1424" s="4"/>
      <c r="D1424" s="4"/>
    </row>
    <row r="1425" spans="3:4">
      <c r="C1425" s="4"/>
      <c r="D1425" s="4"/>
    </row>
    <row r="1426" spans="3:4">
      <c r="C1426" s="4"/>
      <c r="D1426" s="4"/>
    </row>
    <row r="1427" spans="3:4">
      <c r="C1427" s="4"/>
      <c r="D1427" s="4"/>
    </row>
    <row r="1428" spans="3:4">
      <c r="C1428" s="4"/>
      <c r="D1428" s="4"/>
    </row>
    <row r="1429" spans="3:4">
      <c r="C1429" s="4"/>
      <c r="D1429" s="4"/>
    </row>
    <row r="1430" spans="3:4">
      <c r="C1430" s="4"/>
      <c r="D1430" s="4"/>
    </row>
    <row r="1431" spans="3:4">
      <c r="C1431" s="4"/>
      <c r="D1431" s="4"/>
    </row>
    <row r="1432" spans="3:4">
      <c r="C1432" s="4"/>
      <c r="D1432" s="4"/>
    </row>
    <row r="1433" spans="3:4">
      <c r="C1433" s="4"/>
      <c r="D1433" s="4"/>
    </row>
    <row r="1434" spans="3:4">
      <c r="C1434" s="4"/>
      <c r="D1434" s="4"/>
    </row>
    <row r="1435" spans="3:4">
      <c r="C1435" s="4"/>
      <c r="D1435" s="4"/>
    </row>
    <row r="1436" spans="3:4">
      <c r="C1436" s="4"/>
      <c r="D1436" s="4"/>
    </row>
    <row r="1437" spans="3:4">
      <c r="C1437" s="4"/>
      <c r="D1437" s="4"/>
    </row>
    <row r="1438" spans="3:4">
      <c r="C1438" s="4"/>
      <c r="D1438" s="4"/>
    </row>
    <row r="1439" spans="3:4">
      <c r="C1439" s="4"/>
      <c r="D1439" s="4"/>
    </row>
    <row r="1440" spans="3:4">
      <c r="C1440" s="4"/>
      <c r="D1440" s="4"/>
    </row>
    <row r="1441" spans="3:4">
      <c r="C1441" s="4"/>
      <c r="D1441" s="4"/>
    </row>
    <row r="1442" spans="3:4">
      <c r="C1442" s="4"/>
      <c r="D1442" s="4"/>
    </row>
    <row r="1443" spans="3:4">
      <c r="C1443" s="4"/>
      <c r="D1443" s="4"/>
    </row>
    <row r="1444" spans="3:4">
      <c r="C1444" s="4"/>
      <c r="D1444" s="4"/>
    </row>
    <row r="1445" spans="3:4">
      <c r="C1445" s="4"/>
      <c r="D1445" s="4"/>
    </row>
    <row r="1446" spans="3:4">
      <c r="C1446" s="4"/>
      <c r="D1446" s="4"/>
    </row>
    <row r="1447" spans="3:4">
      <c r="C1447" s="4"/>
      <c r="D1447" s="4"/>
    </row>
    <row r="1448" spans="3:4">
      <c r="C1448" s="4"/>
      <c r="D1448" s="4"/>
    </row>
    <row r="1449" spans="3:4">
      <c r="C1449" s="4"/>
      <c r="D1449" s="4"/>
    </row>
    <row r="1450" spans="3:4">
      <c r="C1450" s="4"/>
      <c r="D1450" s="4"/>
    </row>
    <row r="1451" spans="3:4">
      <c r="C1451" s="4"/>
      <c r="D1451" s="4"/>
    </row>
    <row r="1452" spans="3:4">
      <c r="C1452" s="4"/>
      <c r="D1452" s="4"/>
    </row>
    <row r="1453" spans="3:4">
      <c r="C1453" s="4"/>
      <c r="D1453" s="4"/>
    </row>
    <row r="1454" spans="3:4">
      <c r="C1454" s="4"/>
      <c r="D1454" s="4"/>
    </row>
    <row r="1455" spans="3:4">
      <c r="C1455" s="4"/>
      <c r="D1455" s="4"/>
    </row>
    <row r="1456" spans="3:4">
      <c r="C1456" s="4"/>
      <c r="D1456" s="4"/>
    </row>
    <row r="1457" spans="3:4">
      <c r="C1457" s="4"/>
      <c r="D1457" s="4"/>
    </row>
    <row r="1458" spans="3:4">
      <c r="C1458" s="4"/>
      <c r="D1458" s="4"/>
    </row>
    <row r="1459" spans="3:4">
      <c r="C1459" s="4"/>
      <c r="D1459" s="4"/>
    </row>
    <row r="1460" spans="3:4">
      <c r="C1460" s="4"/>
      <c r="D1460" s="4"/>
    </row>
    <row r="1461" spans="3:4">
      <c r="C1461" s="4"/>
      <c r="D1461" s="4"/>
    </row>
    <row r="1462" spans="3:4">
      <c r="C1462" s="4"/>
      <c r="D1462" s="4"/>
    </row>
    <row r="1463" spans="3:4">
      <c r="C1463" s="4"/>
      <c r="D1463" s="4"/>
    </row>
    <row r="1464" spans="3:4">
      <c r="C1464" s="4"/>
      <c r="D1464" s="4"/>
    </row>
    <row r="1465" spans="3:4">
      <c r="C1465" s="4"/>
      <c r="D1465" s="4"/>
    </row>
    <row r="1466" spans="3:4">
      <c r="C1466" s="4"/>
      <c r="D1466" s="4"/>
    </row>
    <row r="1467" spans="3:4">
      <c r="C1467" s="4"/>
      <c r="D1467" s="4"/>
    </row>
    <row r="1468" spans="3:4">
      <c r="C1468" s="4"/>
      <c r="D1468" s="4"/>
    </row>
    <row r="1469" spans="3:4">
      <c r="C1469" s="4"/>
      <c r="D1469" s="4"/>
    </row>
    <row r="1470" spans="3:4">
      <c r="C1470" s="4"/>
      <c r="D1470" s="4"/>
    </row>
    <row r="1471" spans="3:4">
      <c r="C1471" s="4"/>
      <c r="D1471" s="4"/>
    </row>
    <row r="1472" spans="3:4">
      <c r="C1472" s="4"/>
      <c r="D1472" s="4"/>
    </row>
    <row r="1473" spans="3:4">
      <c r="C1473" s="4"/>
      <c r="D1473" s="4"/>
    </row>
    <row r="1474" spans="3:4">
      <c r="C1474" s="4"/>
      <c r="D1474" s="4"/>
    </row>
    <row r="1475" spans="3:4">
      <c r="C1475" s="4"/>
      <c r="D1475" s="4"/>
    </row>
    <row r="1476" spans="3:4">
      <c r="C1476" s="4"/>
      <c r="D1476" s="4"/>
    </row>
    <row r="1477" spans="3:4">
      <c r="C1477" s="4"/>
      <c r="D1477" s="4"/>
    </row>
    <row r="1478" spans="3:4">
      <c r="C1478" s="4"/>
      <c r="D1478" s="4"/>
    </row>
    <row r="1479" spans="3:4">
      <c r="C1479" s="4"/>
      <c r="D1479" s="4"/>
    </row>
    <row r="1480" spans="3:4">
      <c r="C1480" s="4"/>
      <c r="D1480" s="4"/>
    </row>
    <row r="1481" spans="3:4">
      <c r="C1481" s="4"/>
      <c r="D1481" s="4"/>
    </row>
    <row r="1482" spans="3:4">
      <c r="C1482" s="4"/>
      <c r="D1482" s="4"/>
    </row>
    <row r="1483" spans="3:4">
      <c r="C1483" s="4"/>
      <c r="D1483" s="4"/>
    </row>
    <row r="1484" spans="3:4">
      <c r="C1484" s="4"/>
      <c r="D1484" s="4"/>
    </row>
    <row r="1485" spans="3:4">
      <c r="C1485" s="4"/>
      <c r="D1485" s="4"/>
    </row>
    <row r="1486" spans="3:4">
      <c r="C1486" s="4"/>
      <c r="D1486" s="4"/>
    </row>
    <row r="1487" spans="3:4">
      <c r="C1487" s="4"/>
      <c r="D1487" s="4"/>
    </row>
    <row r="1488" spans="3:4">
      <c r="C1488" s="4"/>
      <c r="D1488" s="4"/>
    </row>
    <row r="1489" spans="3:4">
      <c r="C1489" s="4"/>
      <c r="D1489" s="4"/>
    </row>
    <row r="1490" spans="3:4">
      <c r="C1490" s="4"/>
      <c r="D1490" s="4"/>
    </row>
    <row r="1491" spans="3:4">
      <c r="C1491" s="4"/>
      <c r="D1491" s="4"/>
    </row>
    <row r="1492" spans="3:4">
      <c r="C1492" s="4"/>
      <c r="D1492" s="4"/>
    </row>
    <row r="1493" spans="3:4">
      <c r="C1493" s="4"/>
      <c r="D1493" s="4"/>
    </row>
    <row r="1494" spans="3:4">
      <c r="C1494" s="4"/>
      <c r="D1494" s="4"/>
    </row>
    <row r="1495" spans="3:4">
      <c r="C1495" s="4"/>
      <c r="D1495" s="4"/>
    </row>
    <row r="1496" spans="3:4">
      <c r="C1496" s="4"/>
      <c r="D1496" s="4"/>
    </row>
    <row r="1497" spans="3:4">
      <c r="C1497" s="4"/>
      <c r="D1497" s="4"/>
    </row>
    <row r="1498" spans="3:4">
      <c r="C1498" s="4"/>
      <c r="D1498" s="4"/>
    </row>
    <row r="1499" spans="3:4">
      <c r="C1499" s="4"/>
      <c r="D1499" s="4"/>
    </row>
    <row r="1500" spans="3:4">
      <c r="C1500" s="4"/>
      <c r="D1500" s="4"/>
    </row>
    <row r="1501" spans="3:4">
      <c r="C1501" s="4"/>
      <c r="D1501" s="4"/>
    </row>
    <row r="1502" spans="3:4">
      <c r="C1502" s="4"/>
      <c r="D1502" s="4"/>
    </row>
    <row r="1503" spans="3:4">
      <c r="C1503" s="4"/>
      <c r="D1503" s="4"/>
    </row>
    <row r="1504" spans="3:4">
      <c r="C1504" s="4"/>
      <c r="D1504" s="4"/>
    </row>
    <row r="1505" spans="3:4">
      <c r="C1505" s="4"/>
      <c r="D1505" s="4"/>
    </row>
    <row r="1506" spans="3:4">
      <c r="C1506" s="4"/>
      <c r="D1506" s="4"/>
    </row>
    <row r="1507" spans="3:4">
      <c r="C1507" s="4"/>
      <c r="D1507" s="4"/>
    </row>
    <row r="1508" spans="3:4">
      <c r="C1508" s="4"/>
      <c r="D1508" s="4"/>
    </row>
    <row r="1509" spans="3:4">
      <c r="C1509" s="4"/>
      <c r="D1509" s="4"/>
    </row>
    <row r="1510" spans="3:4">
      <c r="C1510" s="4"/>
      <c r="D1510" s="4"/>
    </row>
    <row r="1511" spans="3:4">
      <c r="C1511" s="4"/>
      <c r="D1511" s="4"/>
    </row>
    <row r="1512" spans="3:4">
      <c r="C1512" s="4"/>
      <c r="D1512" s="4"/>
    </row>
    <row r="1513" spans="3:4">
      <c r="C1513" s="4"/>
      <c r="D1513" s="4"/>
    </row>
    <row r="1514" spans="3:4">
      <c r="C1514" s="4"/>
      <c r="D1514" s="4"/>
    </row>
    <row r="1515" spans="3:4">
      <c r="C1515" s="4"/>
      <c r="D1515" s="4"/>
    </row>
    <row r="1516" spans="3:4">
      <c r="C1516" s="4"/>
      <c r="D1516" s="4"/>
    </row>
    <row r="1517" spans="3:4">
      <c r="C1517" s="4"/>
      <c r="D1517" s="4"/>
    </row>
    <row r="1518" spans="3:4">
      <c r="C1518" s="4"/>
      <c r="D1518" s="4"/>
    </row>
    <row r="1519" spans="3:4">
      <c r="C1519" s="4"/>
      <c r="D1519" s="4"/>
    </row>
    <row r="1520" spans="3:4">
      <c r="C1520" s="4"/>
      <c r="D1520" s="4"/>
    </row>
    <row r="1521" spans="3:4">
      <c r="C1521" s="4"/>
      <c r="D1521" s="4"/>
    </row>
    <row r="1522" spans="3:4">
      <c r="C1522" s="4"/>
      <c r="D1522" s="4"/>
    </row>
    <row r="1523" spans="3:4">
      <c r="C1523" s="4"/>
      <c r="D1523" s="4"/>
    </row>
    <row r="1524" spans="3:4">
      <c r="C1524" s="4"/>
      <c r="D1524" s="4"/>
    </row>
    <row r="1525" spans="3:4">
      <c r="C1525" s="4"/>
      <c r="D1525" s="4"/>
    </row>
    <row r="1526" spans="3:4">
      <c r="C1526" s="4"/>
      <c r="D1526" s="4"/>
    </row>
    <row r="1527" spans="3:4">
      <c r="C1527" s="4"/>
      <c r="D1527" s="4"/>
    </row>
    <row r="1528" spans="3:4">
      <c r="C1528" s="4"/>
      <c r="D1528" s="4"/>
    </row>
    <row r="1529" spans="3:4">
      <c r="C1529" s="4"/>
      <c r="D1529" s="4"/>
    </row>
    <row r="1530" spans="3:4">
      <c r="C1530" s="4"/>
      <c r="D1530" s="4"/>
    </row>
    <row r="1531" spans="3:4">
      <c r="C1531" s="4"/>
      <c r="D1531" s="4"/>
    </row>
    <row r="1532" spans="3:4">
      <c r="C1532" s="4"/>
      <c r="D1532" s="4"/>
    </row>
    <row r="1533" spans="3:4">
      <c r="C1533" s="4"/>
      <c r="D1533" s="4"/>
    </row>
    <row r="1534" spans="3:4">
      <c r="C1534" s="4"/>
      <c r="D1534" s="4"/>
    </row>
    <row r="1535" spans="3:4">
      <c r="C1535" s="4"/>
      <c r="D1535" s="4"/>
    </row>
    <row r="1536" spans="3:4">
      <c r="C1536" s="4"/>
      <c r="D1536" s="4"/>
    </row>
    <row r="1537" spans="3:4">
      <c r="C1537" s="4"/>
      <c r="D1537" s="4"/>
    </row>
    <row r="1538" spans="3:4">
      <c r="C1538" s="4"/>
      <c r="D1538" s="4"/>
    </row>
    <row r="1539" spans="3:4">
      <c r="C1539" s="4"/>
      <c r="D1539" s="4"/>
    </row>
    <row r="1540" spans="3:4">
      <c r="C1540" s="4"/>
      <c r="D1540" s="4"/>
    </row>
    <row r="1541" spans="3:4">
      <c r="C1541" s="4"/>
      <c r="D1541" s="4"/>
    </row>
    <row r="1542" spans="3:4">
      <c r="C1542" s="4"/>
      <c r="D1542" s="4"/>
    </row>
    <row r="1543" spans="3:4">
      <c r="C1543" s="4"/>
      <c r="D1543" s="4"/>
    </row>
    <row r="1544" spans="3:4">
      <c r="C1544" s="4"/>
      <c r="D1544" s="4"/>
    </row>
    <row r="1545" spans="3:4">
      <c r="C1545" s="4"/>
      <c r="D1545" s="4"/>
    </row>
    <row r="1546" spans="3:4">
      <c r="C1546" s="4"/>
      <c r="D1546" s="4"/>
    </row>
    <row r="1547" spans="3:4">
      <c r="C1547" s="4"/>
      <c r="D1547" s="4"/>
    </row>
    <row r="1548" spans="3:4">
      <c r="C1548" s="4"/>
      <c r="D1548" s="4"/>
    </row>
    <row r="1549" spans="3:4">
      <c r="C1549" s="4"/>
      <c r="D1549" s="4"/>
    </row>
    <row r="1550" spans="3:4">
      <c r="C1550" s="4"/>
      <c r="D1550" s="4"/>
    </row>
    <row r="1551" spans="3:4">
      <c r="C1551" s="4"/>
      <c r="D1551" s="4"/>
    </row>
    <row r="1552" spans="3:4">
      <c r="C1552" s="4"/>
      <c r="D1552" s="4"/>
    </row>
    <row r="1553" spans="3:4">
      <c r="C1553" s="4"/>
      <c r="D1553" s="4"/>
    </row>
    <row r="1554" spans="3:4">
      <c r="C1554" s="4"/>
      <c r="D1554" s="4"/>
    </row>
    <row r="1555" spans="3:4">
      <c r="C1555" s="4"/>
      <c r="D1555" s="4"/>
    </row>
    <row r="1556" spans="3:4">
      <c r="C1556" s="4"/>
      <c r="D1556" s="4"/>
    </row>
    <row r="1557" spans="3:4">
      <c r="C1557" s="4"/>
      <c r="D1557" s="4"/>
    </row>
    <row r="1558" spans="3:4">
      <c r="C1558" s="4"/>
      <c r="D1558" s="4"/>
    </row>
    <row r="1559" spans="3:4">
      <c r="C1559" s="4"/>
      <c r="D1559" s="4"/>
    </row>
    <row r="1560" spans="3:4">
      <c r="C1560" s="4"/>
      <c r="D1560" s="4"/>
    </row>
    <row r="1561" spans="3:4">
      <c r="C1561" s="4"/>
      <c r="D1561" s="4"/>
    </row>
    <row r="1562" spans="3:4">
      <c r="C1562" s="4"/>
      <c r="D1562" s="4"/>
    </row>
    <row r="1563" spans="3:4">
      <c r="C1563" s="4"/>
      <c r="D1563" s="4"/>
    </row>
    <row r="1564" spans="3:4">
      <c r="C1564" s="4"/>
      <c r="D1564" s="4"/>
    </row>
    <row r="1565" spans="3:4">
      <c r="C1565" s="4"/>
      <c r="D1565" s="4"/>
    </row>
    <row r="1566" spans="3:4">
      <c r="C1566" s="4"/>
      <c r="D1566" s="4"/>
    </row>
    <row r="1567" spans="3:4">
      <c r="C1567" s="4"/>
      <c r="D1567" s="4"/>
    </row>
    <row r="1568" spans="3:4">
      <c r="C1568" s="4"/>
      <c r="D1568" s="4"/>
    </row>
    <row r="1569" spans="3:4">
      <c r="C1569" s="4"/>
      <c r="D1569" s="4"/>
    </row>
    <row r="1570" spans="3:4">
      <c r="C1570" s="4"/>
      <c r="D1570" s="4"/>
    </row>
    <row r="1571" spans="3:4">
      <c r="C1571" s="4"/>
      <c r="D1571" s="4"/>
    </row>
    <row r="1572" spans="3:4">
      <c r="C1572" s="4"/>
      <c r="D1572" s="4"/>
    </row>
    <row r="1573" spans="3:4">
      <c r="C1573" s="4"/>
      <c r="D1573" s="4"/>
    </row>
    <row r="1574" spans="3:4">
      <c r="C1574" s="4"/>
      <c r="D1574" s="4"/>
    </row>
    <row r="1575" spans="3:4">
      <c r="C1575" s="4"/>
      <c r="D1575" s="4"/>
    </row>
    <row r="1576" spans="3:4">
      <c r="C1576" s="4"/>
      <c r="D1576" s="4"/>
    </row>
    <row r="1577" spans="3:4">
      <c r="C1577" s="4"/>
      <c r="D1577" s="4"/>
    </row>
    <row r="1578" spans="3:4">
      <c r="C1578" s="4"/>
      <c r="D1578" s="4"/>
    </row>
    <row r="1579" spans="3:4">
      <c r="C1579" s="4"/>
      <c r="D1579" s="4"/>
    </row>
    <row r="1580" spans="3:4">
      <c r="C1580" s="4"/>
      <c r="D1580" s="4"/>
    </row>
    <row r="1581" spans="3:4">
      <c r="C1581" s="4"/>
      <c r="D1581" s="4"/>
    </row>
    <row r="1582" spans="3:4">
      <c r="C1582" s="4"/>
      <c r="D1582" s="4"/>
    </row>
    <row r="1583" spans="3:4">
      <c r="C1583" s="4"/>
      <c r="D1583" s="4"/>
    </row>
    <row r="1584" spans="3:4">
      <c r="C1584" s="4"/>
      <c r="D1584" s="4"/>
    </row>
    <row r="1585" spans="3:4">
      <c r="C1585" s="4"/>
      <c r="D1585" s="4"/>
    </row>
    <row r="1586" spans="3:4">
      <c r="C1586" s="4"/>
      <c r="D1586" s="4"/>
    </row>
    <row r="1587" spans="3:4">
      <c r="C1587" s="4"/>
      <c r="D1587" s="4"/>
    </row>
    <row r="1588" spans="3:4">
      <c r="C1588" s="4"/>
      <c r="D1588" s="4"/>
    </row>
    <row r="1589" spans="3:4">
      <c r="C1589" s="4"/>
      <c r="D1589" s="4"/>
    </row>
    <row r="1590" spans="3:4">
      <c r="C1590" s="4"/>
      <c r="D1590" s="4"/>
    </row>
    <row r="1591" spans="3:4">
      <c r="C1591" s="4"/>
      <c r="D1591" s="4"/>
    </row>
    <row r="1592" spans="3:4">
      <c r="C1592" s="4"/>
      <c r="D1592" s="4"/>
    </row>
    <row r="1593" spans="3:4">
      <c r="C1593" s="4"/>
      <c r="D1593" s="4"/>
    </row>
    <row r="1594" spans="3:4">
      <c r="C1594" s="4"/>
      <c r="D1594" s="4"/>
    </row>
    <row r="1595" spans="3:4">
      <c r="C1595" s="4"/>
      <c r="D1595" s="4"/>
    </row>
    <row r="1596" spans="3:4">
      <c r="C1596" s="4"/>
      <c r="D1596" s="4"/>
    </row>
    <row r="1597" spans="3:4">
      <c r="C1597" s="4"/>
      <c r="D1597" s="4"/>
    </row>
    <row r="1598" spans="3:4">
      <c r="C1598" s="4"/>
      <c r="D1598" s="4"/>
    </row>
    <row r="1599" spans="3:4">
      <c r="C1599" s="4"/>
      <c r="D1599" s="4"/>
    </row>
    <row r="1600" spans="3:4">
      <c r="C1600" s="4"/>
      <c r="D1600" s="4"/>
    </row>
    <row r="1601" spans="3:4">
      <c r="C1601" s="4"/>
      <c r="D1601" s="4"/>
    </row>
    <row r="1602" spans="3:4">
      <c r="C1602" s="4"/>
      <c r="D1602" s="4"/>
    </row>
    <row r="1603" spans="3:4">
      <c r="C1603" s="4"/>
      <c r="D1603" s="4"/>
    </row>
    <row r="1604" spans="3:4">
      <c r="C1604" s="4"/>
      <c r="D1604" s="4"/>
    </row>
    <row r="1605" spans="3:4">
      <c r="C1605" s="4"/>
      <c r="D1605" s="4"/>
    </row>
    <row r="1606" spans="3:4">
      <c r="C1606" s="4"/>
      <c r="D1606" s="4"/>
    </row>
    <row r="1607" spans="3:4">
      <c r="C1607" s="4"/>
      <c r="D1607" s="4"/>
    </row>
    <row r="1608" spans="3:4">
      <c r="C1608" s="4"/>
      <c r="D1608" s="4"/>
    </row>
    <row r="1609" spans="3:4">
      <c r="C1609" s="4"/>
      <c r="D1609" s="4"/>
    </row>
    <row r="1610" spans="3:4">
      <c r="C1610" s="4"/>
      <c r="D1610" s="4"/>
    </row>
    <row r="1611" spans="3:4">
      <c r="C1611" s="4"/>
      <c r="D1611" s="4"/>
    </row>
    <row r="1612" spans="3:4">
      <c r="C1612" s="4"/>
      <c r="D1612" s="4"/>
    </row>
    <row r="1613" spans="3:4">
      <c r="C1613" s="4"/>
      <c r="D1613" s="4"/>
    </row>
    <row r="1614" spans="3:4">
      <c r="C1614" s="4"/>
      <c r="D1614" s="4"/>
    </row>
    <row r="1615" spans="3:4">
      <c r="C1615" s="4"/>
      <c r="D1615" s="4"/>
    </row>
    <row r="1616" spans="3:4">
      <c r="C1616" s="4"/>
      <c r="D1616" s="4"/>
    </row>
    <row r="1617" spans="3:4">
      <c r="C1617" s="4"/>
      <c r="D1617" s="4"/>
    </row>
    <row r="1618" spans="3:4">
      <c r="C1618" s="4"/>
      <c r="D1618" s="4"/>
    </row>
    <row r="1619" spans="3:4">
      <c r="C1619" s="4"/>
      <c r="D1619" s="4"/>
    </row>
    <row r="1620" spans="3:4">
      <c r="C1620" s="4"/>
      <c r="D1620" s="4"/>
    </row>
    <row r="1621" spans="3:4">
      <c r="C1621" s="4"/>
      <c r="D1621" s="4"/>
    </row>
    <row r="1622" spans="3:4">
      <c r="C1622" s="4"/>
      <c r="D1622" s="4"/>
    </row>
    <row r="1623" spans="3:4">
      <c r="C1623" s="4"/>
      <c r="D1623" s="4"/>
    </row>
    <row r="1624" spans="3:4">
      <c r="C1624" s="4"/>
      <c r="D1624" s="4"/>
    </row>
    <row r="1625" spans="3:4">
      <c r="C1625" s="4"/>
      <c r="D1625" s="4"/>
    </row>
    <row r="1626" spans="3:4">
      <c r="C1626" s="4"/>
      <c r="D1626" s="4"/>
    </row>
    <row r="1627" spans="3:4">
      <c r="C1627" s="4"/>
      <c r="D1627" s="4"/>
    </row>
    <row r="1628" spans="3:4">
      <c r="C1628" s="4"/>
      <c r="D1628" s="4"/>
    </row>
    <row r="1629" spans="3:4">
      <c r="C1629" s="4"/>
      <c r="D1629" s="4"/>
    </row>
    <row r="1630" spans="3:4">
      <c r="C1630" s="4"/>
      <c r="D1630" s="4"/>
    </row>
    <row r="1631" spans="3:4">
      <c r="C1631" s="4"/>
      <c r="D1631" s="4"/>
    </row>
    <row r="1632" spans="3:4">
      <c r="C1632" s="4"/>
      <c r="D1632" s="4"/>
    </row>
    <row r="1633" spans="3:4">
      <c r="C1633" s="4"/>
      <c r="D1633" s="4"/>
    </row>
    <row r="1634" spans="3:4">
      <c r="C1634" s="4"/>
      <c r="D1634" s="4"/>
    </row>
    <row r="1635" spans="3:4">
      <c r="C1635" s="4"/>
      <c r="D1635" s="4"/>
    </row>
    <row r="1636" spans="3:4">
      <c r="C1636" s="4"/>
      <c r="D1636" s="4"/>
    </row>
    <row r="1637" spans="3:4">
      <c r="C1637" s="4"/>
      <c r="D1637" s="4"/>
    </row>
    <row r="1638" spans="3:4">
      <c r="C1638" s="4"/>
      <c r="D1638" s="4"/>
    </row>
    <row r="1639" spans="3:4">
      <c r="C1639" s="4"/>
      <c r="D1639" s="4"/>
    </row>
    <row r="1640" spans="3:4">
      <c r="C1640" s="4"/>
      <c r="D1640" s="4"/>
    </row>
    <row r="1641" spans="3:4">
      <c r="C1641" s="4"/>
      <c r="D1641" s="4"/>
    </row>
    <row r="1642" spans="3:4">
      <c r="C1642" s="4"/>
      <c r="D1642" s="4"/>
    </row>
    <row r="1643" spans="3:4">
      <c r="C1643" s="4"/>
      <c r="D1643" s="4"/>
    </row>
    <row r="1644" spans="3:4">
      <c r="C1644" s="4"/>
      <c r="D1644" s="4"/>
    </row>
    <row r="1645" spans="3:4">
      <c r="C1645" s="4"/>
      <c r="D1645" s="4"/>
    </row>
    <row r="1646" spans="3:4">
      <c r="C1646" s="4"/>
      <c r="D1646" s="4"/>
    </row>
    <row r="1647" spans="3:4">
      <c r="C1647" s="4"/>
      <c r="D1647" s="4"/>
    </row>
    <row r="1648" spans="3:4">
      <c r="C1648" s="4"/>
      <c r="D1648" s="4"/>
    </row>
    <row r="1649" spans="3:4">
      <c r="C1649" s="4"/>
      <c r="D1649" s="4"/>
    </row>
    <row r="1650" spans="3:4">
      <c r="C1650" s="4"/>
      <c r="D1650" s="4"/>
    </row>
    <row r="1651" spans="3:4">
      <c r="C1651" s="4"/>
      <c r="D1651" s="4"/>
    </row>
    <row r="1652" spans="3:4">
      <c r="C1652" s="4"/>
      <c r="D1652" s="4"/>
    </row>
    <row r="1653" spans="3:4">
      <c r="C1653" s="4"/>
      <c r="D1653" s="4"/>
    </row>
    <row r="1654" spans="3:4">
      <c r="C1654" s="4"/>
      <c r="D1654" s="4"/>
    </row>
    <row r="1655" spans="3:4">
      <c r="C1655" s="4"/>
      <c r="D1655" s="4"/>
    </row>
    <row r="1656" spans="3:4">
      <c r="C1656" s="4"/>
      <c r="D1656" s="4"/>
    </row>
    <row r="1657" spans="3:4">
      <c r="C1657" s="4"/>
      <c r="D1657" s="4"/>
    </row>
    <row r="1658" spans="3:4">
      <c r="C1658" s="4"/>
      <c r="D1658" s="4"/>
    </row>
    <row r="1659" spans="3:4">
      <c r="C1659" s="4"/>
      <c r="D1659" s="4"/>
    </row>
    <row r="1660" spans="3:4">
      <c r="C1660" s="4"/>
      <c r="D1660" s="4"/>
    </row>
    <row r="1661" spans="3:4">
      <c r="C1661" s="4"/>
      <c r="D1661" s="4"/>
    </row>
    <row r="1662" spans="3:4">
      <c r="C1662" s="4"/>
      <c r="D1662" s="4"/>
    </row>
    <row r="1663" spans="3:4">
      <c r="C1663" s="4"/>
      <c r="D1663" s="4"/>
    </row>
    <row r="1664" spans="3:4">
      <c r="C1664" s="4"/>
      <c r="D1664" s="4"/>
    </row>
    <row r="1665" spans="3:4">
      <c r="C1665" s="4"/>
      <c r="D1665" s="4"/>
    </row>
    <row r="1666" spans="3:4">
      <c r="C1666" s="4"/>
      <c r="D1666" s="4"/>
    </row>
    <row r="1667" spans="3:4">
      <c r="C1667" s="4"/>
      <c r="D1667" s="4"/>
    </row>
    <row r="1668" spans="3:4">
      <c r="C1668" s="4"/>
      <c r="D1668" s="4"/>
    </row>
    <row r="1669" spans="3:4">
      <c r="C1669" s="4"/>
      <c r="D1669" s="4"/>
    </row>
    <row r="1670" spans="3:4">
      <c r="C1670" s="4"/>
      <c r="D1670" s="4"/>
    </row>
    <row r="1671" spans="3:4">
      <c r="C1671" s="4"/>
      <c r="D1671" s="4"/>
    </row>
    <row r="1672" spans="3:4">
      <c r="C1672" s="4"/>
      <c r="D1672" s="4"/>
    </row>
    <row r="1673" spans="3:4">
      <c r="C1673" s="4"/>
      <c r="D1673" s="4"/>
    </row>
    <row r="1674" spans="3:4">
      <c r="C1674" s="4"/>
      <c r="D1674" s="4"/>
    </row>
    <row r="1675" spans="3:4">
      <c r="C1675" s="4"/>
      <c r="D1675" s="4"/>
    </row>
    <row r="1676" spans="3:4">
      <c r="C1676" s="4"/>
      <c r="D1676" s="4"/>
    </row>
    <row r="1677" spans="3:4">
      <c r="C1677" s="4"/>
      <c r="D1677" s="4"/>
    </row>
    <row r="1678" spans="3:4">
      <c r="C1678" s="4"/>
      <c r="D1678" s="4"/>
    </row>
    <row r="1679" spans="3:4">
      <c r="C1679" s="4"/>
      <c r="D1679" s="4"/>
    </row>
    <row r="1680" spans="3:4">
      <c r="C1680" s="4"/>
      <c r="D1680" s="4"/>
    </row>
    <row r="1681" spans="3:4">
      <c r="C1681" s="4"/>
      <c r="D1681" s="4"/>
    </row>
    <row r="1682" spans="3:4">
      <c r="C1682" s="4"/>
      <c r="D1682" s="4"/>
    </row>
    <row r="1683" spans="3:4">
      <c r="C1683" s="4"/>
      <c r="D1683" s="4"/>
    </row>
    <row r="1684" spans="3:4">
      <c r="C1684" s="4"/>
      <c r="D1684" s="4"/>
    </row>
    <row r="1685" spans="3:4">
      <c r="C1685" s="4"/>
      <c r="D1685" s="4"/>
    </row>
    <row r="1686" spans="3:4">
      <c r="C1686" s="4"/>
      <c r="D1686" s="4"/>
    </row>
    <row r="1687" spans="3:4">
      <c r="C1687" s="4"/>
      <c r="D1687" s="4"/>
    </row>
    <row r="1688" spans="3:4">
      <c r="C1688" s="4"/>
      <c r="D1688" s="4"/>
    </row>
    <row r="1689" spans="3:4">
      <c r="C1689" s="4"/>
      <c r="D1689" s="4"/>
    </row>
    <row r="1690" spans="3:4">
      <c r="C1690" s="4"/>
      <c r="D1690" s="4"/>
    </row>
    <row r="1691" spans="3:4">
      <c r="C1691" s="4"/>
      <c r="D1691" s="4"/>
    </row>
    <row r="1692" spans="3:4">
      <c r="C1692" s="4"/>
      <c r="D1692" s="4"/>
    </row>
    <row r="1693" spans="3:4">
      <c r="C1693" s="4"/>
      <c r="D1693" s="4"/>
    </row>
    <row r="1694" spans="3:4">
      <c r="C1694" s="4"/>
      <c r="D1694" s="4"/>
    </row>
    <row r="1695" spans="3:4">
      <c r="C1695" s="4"/>
      <c r="D1695" s="4"/>
    </row>
    <row r="1696" spans="3:4">
      <c r="C1696" s="4"/>
      <c r="D1696" s="4"/>
    </row>
    <row r="1697" spans="3:4">
      <c r="C1697" s="4"/>
      <c r="D1697" s="4"/>
    </row>
    <row r="1698" spans="3:4">
      <c r="C1698" s="4"/>
      <c r="D1698" s="4"/>
    </row>
    <row r="1699" spans="3:4">
      <c r="C1699" s="4"/>
      <c r="D1699" s="4"/>
    </row>
    <row r="1700" spans="3:4">
      <c r="C1700" s="4"/>
      <c r="D1700" s="4"/>
    </row>
    <row r="1701" spans="3:4">
      <c r="C1701" s="4"/>
      <c r="D1701" s="4"/>
    </row>
    <row r="1702" spans="3:4">
      <c r="C1702" s="4"/>
      <c r="D1702" s="4"/>
    </row>
    <row r="1703" spans="3:4">
      <c r="C1703" s="4"/>
      <c r="D1703" s="4"/>
    </row>
    <row r="1704" spans="3:4">
      <c r="C1704" s="4"/>
      <c r="D1704" s="4"/>
    </row>
    <row r="1705" spans="3:4">
      <c r="C1705" s="4"/>
      <c r="D1705" s="4"/>
    </row>
    <row r="1706" spans="3:4">
      <c r="C1706" s="4"/>
      <c r="D1706" s="4"/>
    </row>
    <row r="1707" spans="3:4">
      <c r="C1707" s="4"/>
      <c r="D1707" s="4"/>
    </row>
    <row r="1708" spans="3:4">
      <c r="C1708" s="4"/>
      <c r="D1708" s="4"/>
    </row>
    <row r="1709" spans="3:4">
      <c r="C1709" s="4"/>
      <c r="D1709" s="4"/>
    </row>
    <row r="1710" spans="3:4">
      <c r="C1710" s="4"/>
      <c r="D1710" s="4"/>
    </row>
    <row r="1711" spans="3:4">
      <c r="C1711" s="4"/>
      <c r="D1711" s="4"/>
    </row>
    <row r="1712" spans="3:4">
      <c r="C1712" s="4"/>
      <c r="D1712" s="4"/>
    </row>
    <row r="1713" spans="3:4">
      <c r="C1713" s="4"/>
      <c r="D1713" s="4"/>
    </row>
    <row r="1714" spans="3:4">
      <c r="C1714" s="4"/>
      <c r="D1714" s="4"/>
    </row>
    <row r="1715" spans="3:4">
      <c r="C1715" s="4"/>
      <c r="D1715" s="4"/>
    </row>
    <row r="1716" spans="3:4">
      <c r="C1716" s="4"/>
      <c r="D1716" s="4"/>
    </row>
    <row r="1717" spans="3:4">
      <c r="C1717" s="4"/>
      <c r="D1717" s="4"/>
    </row>
    <row r="1718" spans="3:4">
      <c r="C1718" s="4"/>
      <c r="D1718" s="4"/>
    </row>
    <row r="1719" spans="3:4">
      <c r="C1719" s="4"/>
      <c r="D1719" s="4"/>
    </row>
    <row r="1720" spans="3:4">
      <c r="C1720" s="4"/>
      <c r="D1720" s="4"/>
    </row>
    <row r="1721" spans="3:4">
      <c r="C1721" s="4"/>
      <c r="D1721" s="4"/>
    </row>
    <row r="1722" spans="3:4">
      <c r="C1722" s="4"/>
      <c r="D1722" s="4"/>
    </row>
    <row r="1723" spans="3:4">
      <c r="C1723" s="4"/>
      <c r="D1723" s="4"/>
    </row>
    <row r="1724" spans="3:4">
      <c r="C1724" s="4"/>
      <c r="D1724" s="4"/>
    </row>
    <row r="1725" spans="3:4">
      <c r="C1725" s="4"/>
      <c r="D1725" s="4"/>
    </row>
    <row r="1726" spans="3:4">
      <c r="C1726" s="4"/>
      <c r="D1726" s="4"/>
    </row>
    <row r="1727" spans="3:4">
      <c r="C1727" s="4"/>
      <c r="D1727" s="4"/>
    </row>
    <row r="1728" spans="3:4">
      <c r="C1728" s="4"/>
      <c r="D1728" s="4"/>
    </row>
    <row r="1729" spans="3:4">
      <c r="C1729" s="4"/>
      <c r="D1729" s="4"/>
    </row>
    <row r="1730" spans="3:4">
      <c r="C1730" s="4"/>
      <c r="D1730" s="4"/>
    </row>
    <row r="1731" spans="3:4">
      <c r="C1731" s="4"/>
      <c r="D1731" s="4"/>
    </row>
    <row r="1732" spans="3:4">
      <c r="C1732" s="4"/>
      <c r="D1732" s="4"/>
    </row>
    <row r="1733" spans="3:4">
      <c r="C1733" s="4"/>
      <c r="D1733" s="4"/>
    </row>
    <row r="1734" spans="3:4">
      <c r="C1734" s="4"/>
      <c r="D1734" s="4"/>
    </row>
    <row r="1735" spans="3:4">
      <c r="C1735" s="4"/>
      <c r="D1735" s="4"/>
    </row>
    <row r="1736" spans="3:4">
      <c r="C1736" s="4"/>
      <c r="D1736" s="4"/>
    </row>
    <row r="1737" spans="3:4">
      <c r="C1737" s="4"/>
      <c r="D1737" s="4"/>
    </row>
    <row r="1738" spans="3:4">
      <c r="C1738" s="4"/>
      <c r="D1738" s="4"/>
    </row>
    <row r="1739" spans="3:4">
      <c r="C1739" s="4"/>
      <c r="D1739" s="4"/>
    </row>
    <row r="1740" spans="3:4">
      <c r="C1740" s="4"/>
      <c r="D1740" s="4"/>
    </row>
    <row r="1741" spans="3:4">
      <c r="C1741" s="4"/>
      <c r="D1741" s="4"/>
    </row>
    <row r="1742" spans="3:4">
      <c r="C1742" s="4"/>
      <c r="D1742" s="4"/>
    </row>
    <row r="1743" spans="3:4">
      <c r="C1743" s="4"/>
      <c r="D1743" s="4"/>
    </row>
    <row r="1744" spans="3:4">
      <c r="C1744" s="4"/>
      <c r="D1744" s="4"/>
    </row>
    <row r="1745" spans="3:4">
      <c r="C1745" s="4"/>
      <c r="D1745" s="4"/>
    </row>
    <row r="1746" spans="3:4">
      <c r="C1746" s="4"/>
      <c r="D1746" s="4"/>
    </row>
    <row r="1747" spans="3:4">
      <c r="C1747" s="4"/>
      <c r="D1747" s="4"/>
    </row>
    <row r="1748" spans="3:4">
      <c r="C1748" s="4"/>
      <c r="D1748" s="4"/>
    </row>
    <row r="1749" spans="3:4">
      <c r="C1749" s="4"/>
      <c r="D1749" s="4"/>
    </row>
    <row r="1750" spans="3:4">
      <c r="C1750" s="4"/>
      <c r="D1750" s="4"/>
    </row>
    <row r="1751" spans="3:4">
      <c r="C1751" s="4"/>
      <c r="D1751" s="4"/>
    </row>
    <row r="1752" spans="3:4">
      <c r="C1752" s="4"/>
      <c r="D1752" s="4"/>
    </row>
    <row r="1753" spans="3:4">
      <c r="C1753" s="4"/>
      <c r="D1753" s="4"/>
    </row>
    <row r="1754" spans="3:4">
      <c r="C1754" s="4"/>
      <c r="D1754" s="4"/>
    </row>
    <row r="1755" spans="3:4">
      <c r="C1755" s="4"/>
      <c r="D1755" s="4"/>
    </row>
    <row r="1756" spans="3:4">
      <c r="C1756" s="4"/>
      <c r="D1756" s="4"/>
    </row>
    <row r="1757" spans="3:4">
      <c r="C1757" s="4"/>
      <c r="D1757" s="4"/>
    </row>
    <row r="1758" spans="3:4">
      <c r="C1758" s="4"/>
      <c r="D1758" s="4"/>
    </row>
    <row r="1759" spans="3:4">
      <c r="C1759" s="4"/>
      <c r="D1759" s="4"/>
    </row>
    <row r="1760" spans="3:4">
      <c r="C1760" s="4"/>
      <c r="D1760" s="4"/>
    </row>
    <row r="1761" spans="3:4">
      <c r="C1761" s="4"/>
      <c r="D1761" s="4"/>
    </row>
    <row r="1762" spans="3:4">
      <c r="C1762" s="4"/>
      <c r="D1762" s="4"/>
    </row>
    <row r="1763" spans="3:4">
      <c r="C1763" s="4"/>
      <c r="D1763" s="4"/>
    </row>
    <row r="1764" spans="3:4">
      <c r="C1764" s="4"/>
      <c r="D1764" s="4"/>
    </row>
    <row r="1765" spans="3:4">
      <c r="C1765" s="4"/>
      <c r="D1765" s="4"/>
    </row>
    <row r="1766" spans="3:4">
      <c r="C1766" s="4"/>
      <c r="D1766" s="4"/>
    </row>
    <row r="1767" spans="3:4">
      <c r="C1767" s="4"/>
      <c r="D1767" s="4"/>
    </row>
    <row r="1768" spans="3:4">
      <c r="C1768" s="4"/>
      <c r="D1768" s="4"/>
    </row>
    <row r="1769" spans="3:4">
      <c r="C1769" s="4"/>
      <c r="D1769" s="4"/>
    </row>
    <row r="1770" spans="3:4">
      <c r="C1770" s="4"/>
      <c r="D1770" s="4"/>
    </row>
    <row r="1771" spans="3:4">
      <c r="C1771" s="4"/>
      <c r="D1771" s="4"/>
    </row>
    <row r="1772" spans="3:4">
      <c r="C1772" s="4"/>
      <c r="D1772" s="4"/>
    </row>
    <row r="1773" spans="3:4">
      <c r="C1773" s="4"/>
      <c r="D1773" s="4"/>
    </row>
    <row r="1774" spans="3:4">
      <c r="C1774" s="4"/>
      <c r="D1774" s="4"/>
    </row>
    <row r="1775" spans="3:4">
      <c r="C1775" s="4"/>
      <c r="D1775" s="4"/>
    </row>
    <row r="1776" spans="3:4">
      <c r="C1776" s="4"/>
      <c r="D1776" s="4"/>
    </row>
    <row r="1777" spans="3:4">
      <c r="C1777" s="4"/>
      <c r="D1777" s="4"/>
    </row>
    <row r="1778" spans="3:4">
      <c r="C1778" s="4"/>
      <c r="D1778" s="4"/>
    </row>
    <row r="1779" spans="3:4">
      <c r="C1779" s="4"/>
      <c r="D1779" s="4"/>
    </row>
    <row r="1780" spans="3:4">
      <c r="C1780" s="4"/>
      <c r="D1780" s="4"/>
    </row>
    <row r="1781" spans="3:4">
      <c r="C1781" s="4"/>
      <c r="D1781" s="4"/>
    </row>
    <row r="1782" spans="3:4">
      <c r="C1782" s="4"/>
      <c r="D1782" s="4"/>
    </row>
    <row r="1783" spans="3:4">
      <c r="C1783" s="4"/>
      <c r="D1783" s="4"/>
    </row>
    <row r="1784" spans="3:4">
      <c r="C1784" s="4"/>
      <c r="D1784" s="4"/>
    </row>
    <row r="1785" spans="3:4">
      <c r="C1785" s="4"/>
      <c r="D1785" s="4"/>
    </row>
    <row r="1786" spans="3:4">
      <c r="C1786" s="4"/>
      <c r="D1786" s="4"/>
    </row>
    <row r="1787" spans="3:4">
      <c r="C1787" s="4"/>
      <c r="D1787" s="4"/>
    </row>
    <row r="1788" spans="3:4">
      <c r="C1788" s="4"/>
      <c r="D1788" s="4"/>
    </row>
    <row r="1789" spans="3:4">
      <c r="C1789" s="4"/>
      <c r="D1789" s="4"/>
    </row>
    <row r="1790" spans="3:4">
      <c r="C1790" s="4"/>
      <c r="D1790" s="4"/>
    </row>
    <row r="1791" spans="3:4">
      <c r="C1791" s="4"/>
      <c r="D1791" s="4"/>
    </row>
    <row r="1792" spans="3:4">
      <c r="C1792" s="4"/>
      <c r="D1792" s="4"/>
    </row>
    <row r="1793" spans="3:4">
      <c r="C1793" s="4"/>
      <c r="D1793" s="4"/>
    </row>
    <row r="1794" spans="3:4">
      <c r="C1794" s="4"/>
      <c r="D1794" s="4"/>
    </row>
    <row r="1795" spans="3:4">
      <c r="C1795" s="4"/>
      <c r="D1795" s="4"/>
    </row>
    <row r="1796" spans="3:4">
      <c r="C1796" s="4"/>
      <c r="D1796" s="4"/>
    </row>
    <row r="1797" spans="3:4">
      <c r="C1797" s="4"/>
      <c r="D1797" s="4"/>
    </row>
    <row r="1798" spans="3:4">
      <c r="C1798" s="4"/>
      <c r="D1798" s="4"/>
    </row>
    <row r="1799" spans="3:4">
      <c r="C1799" s="4"/>
      <c r="D1799" s="4"/>
    </row>
    <row r="1800" spans="3:4">
      <c r="C1800" s="4"/>
      <c r="D1800" s="4"/>
    </row>
    <row r="1801" spans="3:4">
      <c r="C1801" s="4"/>
      <c r="D1801" s="4"/>
    </row>
    <row r="1802" spans="3:4">
      <c r="C1802" s="4"/>
      <c r="D1802" s="4"/>
    </row>
    <row r="1803" spans="3:4">
      <c r="C1803" s="4"/>
      <c r="D1803" s="4"/>
    </row>
    <row r="1804" spans="3:4">
      <c r="C1804" s="4"/>
      <c r="D1804" s="4"/>
    </row>
    <row r="1805" spans="3:4">
      <c r="C1805" s="4"/>
      <c r="D1805" s="4"/>
    </row>
    <row r="1806" spans="3:4">
      <c r="C1806" s="4"/>
      <c r="D1806" s="4"/>
    </row>
    <row r="1807" spans="3:4">
      <c r="C1807" s="4"/>
      <c r="D1807" s="4"/>
    </row>
    <row r="1808" spans="3:4">
      <c r="C1808" s="4"/>
      <c r="D1808" s="4"/>
    </row>
    <row r="1809" spans="3:4">
      <c r="C1809" s="4"/>
      <c r="D1809" s="4"/>
    </row>
    <row r="1810" spans="3:4">
      <c r="C1810" s="4"/>
      <c r="D1810" s="4"/>
    </row>
    <row r="1811" spans="3:4">
      <c r="C1811" s="4"/>
      <c r="D1811" s="4"/>
    </row>
    <row r="1812" spans="3:4">
      <c r="C1812" s="4"/>
      <c r="D1812" s="4"/>
    </row>
    <row r="1813" spans="3:4">
      <c r="C1813" s="4"/>
      <c r="D1813" s="4"/>
    </row>
    <row r="1814" spans="3:4">
      <c r="C1814" s="4"/>
      <c r="D1814" s="4"/>
    </row>
    <row r="1815" spans="3:4">
      <c r="C1815" s="4"/>
      <c r="D1815" s="4"/>
    </row>
    <row r="1816" spans="3:4">
      <c r="C1816" s="4"/>
      <c r="D1816" s="4"/>
    </row>
    <row r="1817" spans="3:4">
      <c r="C1817" s="4"/>
      <c r="D1817" s="4"/>
    </row>
    <row r="1818" spans="3:4">
      <c r="C1818" s="4"/>
      <c r="D1818" s="4"/>
    </row>
    <row r="1819" spans="3:4">
      <c r="C1819" s="4"/>
      <c r="D1819" s="4"/>
    </row>
    <row r="1820" spans="3:4">
      <c r="C1820" s="4"/>
      <c r="D1820" s="4"/>
    </row>
    <row r="1821" spans="3:4">
      <c r="C1821" s="4"/>
      <c r="D1821" s="4"/>
    </row>
    <row r="1822" spans="3:4">
      <c r="C1822" s="4"/>
      <c r="D1822" s="4"/>
    </row>
    <row r="1823" spans="3:4">
      <c r="C1823" s="4"/>
      <c r="D1823" s="4"/>
    </row>
    <row r="1824" spans="3:4">
      <c r="C1824" s="4"/>
      <c r="D1824" s="4"/>
    </row>
    <row r="1825" spans="3:4">
      <c r="C1825" s="4"/>
      <c r="D1825" s="4"/>
    </row>
    <row r="1826" spans="3:4">
      <c r="C1826" s="4"/>
      <c r="D1826" s="4"/>
    </row>
    <row r="1827" spans="3:4">
      <c r="C1827" s="4"/>
      <c r="D1827" s="4"/>
    </row>
    <row r="1828" spans="3:4">
      <c r="C1828" s="4"/>
      <c r="D1828" s="4"/>
    </row>
    <row r="1829" spans="3:4">
      <c r="C1829" s="4"/>
      <c r="D1829" s="4"/>
    </row>
    <row r="1830" spans="3:4">
      <c r="C1830" s="4"/>
      <c r="D1830" s="4"/>
    </row>
    <row r="1831" spans="3:4">
      <c r="C1831" s="4"/>
      <c r="D1831" s="4"/>
    </row>
    <row r="1832" spans="3:4">
      <c r="C1832" s="4"/>
      <c r="D1832" s="4"/>
    </row>
    <row r="1833" spans="3:4">
      <c r="C1833" s="4"/>
      <c r="D1833" s="4"/>
    </row>
    <row r="1834" spans="3:4">
      <c r="C1834" s="4"/>
      <c r="D1834" s="4"/>
    </row>
    <row r="1835" spans="3:4">
      <c r="C1835" s="4"/>
      <c r="D1835" s="4"/>
    </row>
    <row r="1836" spans="3:4">
      <c r="C1836" s="4"/>
      <c r="D1836" s="4"/>
    </row>
    <row r="1837" spans="3:4">
      <c r="C1837" s="4"/>
      <c r="D1837" s="4"/>
    </row>
    <row r="1838" spans="3:4">
      <c r="C1838" s="4"/>
      <c r="D1838" s="4"/>
    </row>
    <row r="1839" spans="3:4">
      <c r="C1839" s="4"/>
      <c r="D1839" s="4"/>
    </row>
    <row r="1840" spans="3:4">
      <c r="C1840" s="4"/>
      <c r="D1840" s="4"/>
    </row>
    <row r="1841" spans="3:4">
      <c r="C1841" s="4"/>
      <c r="D1841" s="4"/>
    </row>
    <row r="1842" spans="3:4">
      <c r="C1842" s="4"/>
      <c r="D1842" s="4"/>
    </row>
    <row r="1843" spans="3:4">
      <c r="C1843" s="4"/>
      <c r="D1843" s="4"/>
    </row>
    <row r="1844" spans="3:4">
      <c r="C1844" s="4"/>
      <c r="D1844" s="4"/>
    </row>
    <row r="1845" spans="3:4">
      <c r="C1845" s="4"/>
      <c r="D1845" s="4"/>
    </row>
    <row r="1846" spans="3:4">
      <c r="C1846" s="4"/>
      <c r="D1846" s="4"/>
    </row>
    <row r="1847" spans="3:4">
      <c r="C1847" s="4"/>
      <c r="D1847" s="4"/>
    </row>
    <row r="1848" spans="3:4">
      <c r="C1848" s="4"/>
      <c r="D1848" s="4"/>
    </row>
    <row r="1849" spans="3:4">
      <c r="C1849" s="4"/>
      <c r="D1849" s="4"/>
    </row>
    <row r="1850" spans="3:4">
      <c r="C1850" s="4"/>
      <c r="D1850" s="4"/>
    </row>
    <row r="1851" spans="3:4">
      <c r="C1851" s="4"/>
      <c r="D1851" s="4"/>
    </row>
    <row r="1852" spans="3:4">
      <c r="C1852" s="4"/>
      <c r="D1852" s="4"/>
    </row>
    <row r="1853" spans="3:4">
      <c r="C1853" s="4"/>
      <c r="D1853" s="4"/>
    </row>
    <row r="1854" spans="3:4">
      <c r="C1854" s="4"/>
      <c r="D1854" s="4"/>
    </row>
    <row r="1855" spans="3:4">
      <c r="C1855" s="4"/>
      <c r="D1855" s="4"/>
    </row>
    <row r="1856" spans="3:4">
      <c r="C1856" s="4"/>
      <c r="D1856" s="4"/>
    </row>
    <row r="1857" spans="3:4">
      <c r="C1857" s="4"/>
      <c r="D1857" s="4"/>
    </row>
    <row r="1858" spans="3:4">
      <c r="C1858" s="4"/>
      <c r="D1858" s="4"/>
    </row>
    <row r="1859" spans="3:4">
      <c r="C1859" s="4"/>
      <c r="D1859" s="4"/>
    </row>
    <row r="1860" spans="3:4">
      <c r="C1860" s="4"/>
      <c r="D1860" s="4"/>
    </row>
    <row r="1861" spans="3:4">
      <c r="C1861" s="4"/>
      <c r="D1861" s="4"/>
    </row>
    <row r="1862" spans="3:4">
      <c r="C1862" s="4"/>
      <c r="D1862" s="4"/>
    </row>
    <row r="1863" spans="3:4">
      <c r="C1863" s="4"/>
      <c r="D1863" s="4"/>
    </row>
    <row r="1864" spans="3:4">
      <c r="C1864" s="4"/>
      <c r="D1864" s="4"/>
    </row>
    <row r="1865" spans="3:4">
      <c r="C1865" s="4"/>
      <c r="D1865" s="4"/>
    </row>
    <row r="1866" spans="3:4">
      <c r="C1866" s="4"/>
      <c r="D1866" s="4"/>
    </row>
    <row r="1867" spans="3:4">
      <c r="C1867" s="4"/>
      <c r="D1867" s="4"/>
    </row>
    <row r="1868" spans="3:4">
      <c r="C1868" s="4"/>
      <c r="D1868" s="4"/>
    </row>
    <row r="1869" spans="3:4">
      <c r="C1869" s="4"/>
      <c r="D1869" s="4"/>
    </row>
    <row r="1870" spans="3:4">
      <c r="C1870" s="4"/>
      <c r="D1870" s="4"/>
    </row>
    <row r="1871" spans="3:4">
      <c r="C1871" s="4"/>
      <c r="D1871" s="4"/>
    </row>
    <row r="1872" spans="3:4">
      <c r="C1872" s="4"/>
      <c r="D1872" s="4"/>
    </row>
    <row r="1873" spans="3:4">
      <c r="C1873" s="4"/>
      <c r="D1873" s="4"/>
    </row>
    <row r="1874" spans="3:4">
      <c r="C1874" s="4"/>
      <c r="D1874" s="4"/>
    </row>
    <row r="1875" spans="3:4">
      <c r="C1875" s="4"/>
      <c r="D1875" s="4"/>
    </row>
    <row r="1876" spans="3:4">
      <c r="C1876" s="4"/>
      <c r="D1876" s="4"/>
    </row>
    <row r="1877" spans="3:4">
      <c r="C1877" s="4"/>
      <c r="D1877" s="4"/>
    </row>
    <row r="1878" spans="3:4">
      <c r="C1878" s="4"/>
      <c r="D1878" s="4"/>
    </row>
    <row r="1879" spans="3:4">
      <c r="C1879" s="4"/>
      <c r="D1879" s="4"/>
    </row>
    <row r="1880" spans="3:4">
      <c r="C1880" s="4"/>
      <c r="D1880" s="4"/>
    </row>
    <row r="1881" spans="3:4">
      <c r="C1881" s="4"/>
      <c r="D1881" s="4"/>
    </row>
    <row r="1882" spans="3:4">
      <c r="C1882" s="4"/>
      <c r="D1882" s="4"/>
    </row>
    <row r="1883" spans="3:4">
      <c r="C1883" s="4"/>
      <c r="D1883" s="4"/>
    </row>
    <row r="1884" spans="3:4">
      <c r="C1884" s="4"/>
      <c r="D1884" s="4"/>
    </row>
    <row r="1885" spans="3:4">
      <c r="C1885" s="4"/>
      <c r="D1885" s="4"/>
    </row>
    <row r="1886" spans="3:4">
      <c r="C1886" s="4"/>
      <c r="D1886" s="4"/>
    </row>
    <row r="1887" spans="3:4">
      <c r="C1887" s="4"/>
      <c r="D1887" s="4"/>
    </row>
    <row r="1888" spans="3:4">
      <c r="C1888" s="4"/>
      <c r="D1888" s="4"/>
    </row>
    <row r="1889" spans="3:4">
      <c r="C1889" s="4"/>
      <c r="D1889" s="4"/>
    </row>
    <row r="1890" spans="3:4">
      <c r="C1890" s="4"/>
      <c r="D1890" s="4"/>
    </row>
    <row r="1891" spans="3:4">
      <c r="C1891" s="4"/>
      <c r="D1891" s="4"/>
    </row>
    <row r="1892" spans="3:4">
      <c r="C1892" s="4"/>
      <c r="D1892" s="4"/>
    </row>
    <row r="1893" spans="3:4">
      <c r="C1893" s="4"/>
      <c r="D1893" s="4"/>
    </row>
    <row r="1894" spans="3:4">
      <c r="C1894" s="4"/>
      <c r="D1894" s="4"/>
    </row>
    <row r="1895" spans="3:4">
      <c r="C1895" s="4"/>
      <c r="D1895" s="4"/>
    </row>
    <row r="1896" spans="3:4">
      <c r="C1896" s="4"/>
      <c r="D1896" s="4"/>
    </row>
    <row r="1897" spans="3:4">
      <c r="C1897" s="4"/>
      <c r="D1897" s="4"/>
    </row>
    <row r="1898" spans="3:4">
      <c r="C1898" s="4"/>
      <c r="D1898" s="4"/>
    </row>
    <row r="1899" spans="3:4">
      <c r="C1899" s="4"/>
      <c r="D1899" s="4"/>
    </row>
    <row r="1900" spans="3:4">
      <c r="C1900" s="4"/>
      <c r="D1900" s="4"/>
    </row>
    <row r="1901" spans="3:4">
      <c r="C1901" s="4"/>
      <c r="D1901" s="4"/>
    </row>
    <row r="1902" spans="3:4">
      <c r="C1902" s="4"/>
      <c r="D1902" s="4"/>
    </row>
    <row r="1903" spans="3:4">
      <c r="C1903" s="4"/>
      <c r="D1903" s="4"/>
    </row>
    <row r="1904" spans="3:4">
      <c r="C1904" s="4"/>
      <c r="D1904" s="4"/>
    </row>
    <row r="1905" spans="3:4">
      <c r="C1905" s="4"/>
      <c r="D1905" s="4"/>
    </row>
    <row r="1906" spans="3:4">
      <c r="C1906" s="4"/>
      <c r="D1906" s="4"/>
    </row>
    <row r="1907" spans="3:4">
      <c r="C1907" s="4"/>
      <c r="D1907" s="4"/>
    </row>
    <row r="1908" spans="3:4">
      <c r="C1908" s="4"/>
      <c r="D1908" s="4"/>
    </row>
    <row r="1909" spans="3:4">
      <c r="C1909" s="4"/>
      <c r="D1909" s="4"/>
    </row>
    <row r="1910" spans="3:4">
      <c r="C1910" s="4"/>
      <c r="D1910" s="4"/>
    </row>
    <row r="1911" spans="3:4">
      <c r="C1911" s="4"/>
      <c r="D1911" s="4"/>
    </row>
    <row r="1912" spans="3:4">
      <c r="C1912" s="4"/>
      <c r="D1912" s="4"/>
    </row>
    <row r="1913" spans="3:4">
      <c r="C1913" s="4"/>
      <c r="D1913" s="4"/>
    </row>
    <row r="1914" spans="3:4">
      <c r="C1914" s="4"/>
      <c r="D1914" s="4"/>
    </row>
    <row r="1915" spans="3:4">
      <c r="C1915" s="4"/>
      <c r="D1915" s="4"/>
    </row>
    <row r="1916" spans="3:4">
      <c r="C1916" s="4"/>
      <c r="D1916" s="4"/>
    </row>
    <row r="1917" spans="3:4">
      <c r="C1917" s="4"/>
      <c r="D1917" s="4"/>
    </row>
    <row r="1918" spans="3:4">
      <c r="C1918" s="4"/>
      <c r="D1918" s="4"/>
    </row>
    <row r="1919" spans="3:4">
      <c r="C1919" s="4"/>
      <c r="D1919" s="4"/>
    </row>
    <row r="1920" spans="3:4">
      <c r="C1920" s="4"/>
      <c r="D1920" s="4"/>
    </row>
    <row r="1921" spans="3:4">
      <c r="C1921" s="4"/>
      <c r="D1921" s="4"/>
    </row>
    <row r="1922" spans="3:4">
      <c r="C1922" s="4"/>
      <c r="D1922" s="4"/>
    </row>
    <row r="1923" spans="3:4">
      <c r="C1923" s="4"/>
      <c r="D1923" s="4"/>
    </row>
    <row r="1924" spans="3:4">
      <c r="C1924" s="4"/>
      <c r="D1924" s="4"/>
    </row>
    <row r="1925" spans="3:4">
      <c r="C1925" s="4"/>
      <c r="D1925" s="4"/>
    </row>
    <row r="1926" spans="3:4">
      <c r="C1926" s="4"/>
      <c r="D1926" s="4"/>
    </row>
    <row r="1927" spans="3:4">
      <c r="C1927" s="4"/>
      <c r="D1927" s="4"/>
    </row>
    <row r="1928" spans="3:4">
      <c r="C1928" s="4"/>
      <c r="D1928" s="4"/>
    </row>
    <row r="1929" spans="3:4">
      <c r="C1929" s="4"/>
      <c r="D1929" s="4"/>
    </row>
    <row r="1930" spans="3:4">
      <c r="C1930" s="4"/>
      <c r="D1930" s="4"/>
    </row>
    <row r="1931" spans="3:4">
      <c r="C1931" s="4"/>
      <c r="D1931" s="4"/>
    </row>
    <row r="1932" spans="3:4">
      <c r="C1932" s="4"/>
      <c r="D1932" s="4"/>
    </row>
    <row r="1933" spans="3:4">
      <c r="C1933" s="4"/>
      <c r="D1933" s="4"/>
    </row>
    <row r="1934" spans="3:4">
      <c r="C1934" s="4"/>
      <c r="D1934" s="4"/>
    </row>
    <row r="1935" spans="3:4">
      <c r="C1935" s="4"/>
      <c r="D1935" s="4"/>
    </row>
    <row r="1936" spans="3:4">
      <c r="C1936" s="4"/>
      <c r="D1936" s="4"/>
    </row>
    <row r="1937" spans="3:4">
      <c r="C1937" s="4"/>
      <c r="D1937" s="4"/>
    </row>
    <row r="1938" spans="3:4">
      <c r="C1938" s="4"/>
      <c r="D1938" s="4"/>
    </row>
    <row r="1939" spans="3:4">
      <c r="C1939" s="4"/>
      <c r="D1939" s="4"/>
    </row>
    <row r="1940" spans="3:4">
      <c r="C1940" s="4"/>
      <c r="D1940" s="4"/>
    </row>
    <row r="1941" spans="3:4">
      <c r="C1941" s="4"/>
      <c r="D1941" s="4"/>
    </row>
    <row r="1942" spans="3:4">
      <c r="C1942" s="4"/>
      <c r="D1942" s="4"/>
    </row>
    <row r="1943" spans="3:4">
      <c r="C1943" s="4"/>
      <c r="D1943" s="4"/>
    </row>
    <row r="1944" spans="3:4">
      <c r="C1944" s="4"/>
      <c r="D1944" s="4"/>
    </row>
    <row r="1945" spans="3:4">
      <c r="C1945" s="4"/>
      <c r="D1945" s="4"/>
    </row>
    <row r="1946" spans="3:4">
      <c r="C1946" s="4"/>
      <c r="D1946" s="4"/>
    </row>
    <row r="1947" spans="3:4">
      <c r="C1947" s="4"/>
      <c r="D1947" s="4"/>
    </row>
    <row r="1948" spans="3:4">
      <c r="C1948" s="4"/>
      <c r="D1948" s="4"/>
    </row>
    <row r="1949" spans="3:4">
      <c r="C1949" s="4"/>
      <c r="D1949" s="4"/>
    </row>
    <row r="1950" spans="3:4">
      <c r="C1950" s="4"/>
      <c r="D1950" s="4"/>
    </row>
    <row r="1951" spans="3:4">
      <c r="C1951" s="4"/>
      <c r="D1951" s="4"/>
    </row>
    <row r="1952" spans="3:4">
      <c r="C1952" s="4"/>
      <c r="D1952" s="4"/>
    </row>
    <row r="1953" spans="3:4">
      <c r="C1953" s="4"/>
      <c r="D1953" s="4"/>
    </row>
    <row r="1954" spans="3:4">
      <c r="C1954" s="4"/>
      <c r="D1954" s="4"/>
    </row>
    <row r="1955" spans="3:4">
      <c r="C1955" s="4"/>
      <c r="D1955" s="4"/>
    </row>
    <row r="1956" spans="3:4">
      <c r="C1956" s="4"/>
      <c r="D1956" s="4"/>
    </row>
    <row r="1957" spans="3:4">
      <c r="C1957" s="4"/>
      <c r="D1957" s="4"/>
    </row>
    <row r="1958" spans="3:4">
      <c r="C1958" s="4"/>
      <c r="D1958" s="4"/>
    </row>
    <row r="1959" spans="3:4">
      <c r="C1959" s="4"/>
      <c r="D1959" s="4"/>
    </row>
    <row r="1960" spans="3:4">
      <c r="C1960" s="4"/>
      <c r="D1960" s="4"/>
    </row>
    <row r="1961" spans="3:4">
      <c r="C1961" s="4"/>
      <c r="D1961" s="4"/>
    </row>
    <row r="1962" spans="3:4">
      <c r="C1962" s="4"/>
      <c r="D1962" s="4"/>
    </row>
    <row r="1963" spans="3:4">
      <c r="C1963" s="4"/>
      <c r="D1963" s="4"/>
    </row>
    <row r="1964" spans="3:4">
      <c r="C1964" s="4"/>
      <c r="D1964" s="4"/>
    </row>
    <row r="1965" spans="3:4">
      <c r="C1965" s="4"/>
      <c r="D1965" s="4"/>
    </row>
    <row r="1966" spans="3:4">
      <c r="C1966" s="4"/>
      <c r="D1966" s="4"/>
    </row>
    <row r="1967" spans="3:4">
      <c r="C1967" s="4"/>
      <c r="D1967" s="4"/>
    </row>
    <row r="1968" spans="3:4">
      <c r="C1968" s="4"/>
      <c r="D1968" s="4"/>
    </row>
    <row r="1969" spans="3:4">
      <c r="C1969" s="4"/>
      <c r="D1969" s="4"/>
    </row>
    <row r="1970" spans="3:4">
      <c r="C1970" s="4"/>
      <c r="D1970" s="4"/>
    </row>
    <row r="1971" spans="3:4">
      <c r="C1971" s="4"/>
      <c r="D1971" s="4"/>
    </row>
    <row r="1972" spans="3:4">
      <c r="C1972" s="4"/>
      <c r="D1972" s="4"/>
    </row>
    <row r="1973" spans="3:4">
      <c r="C1973" s="4"/>
      <c r="D1973" s="4"/>
    </row>
    <row r="1974" spans="3:4">
      <c r="C1974" s="4"/>
      <c r="D1974" s="4"/>
    </row>
    <row r="1975" spans="3:4">
      <c r="C1975" s="4"/>
      <c r="D1975" s="4"/>
    </row>
    <row r="1976" spans="3:4">
      <c r="C1976" s="4"/>
      <c r="D1976" s="4"/>
    </row>
    <row r="1977" spans="3:4">
      <c r="C1977" s="4"/>
      <c r="D1977" s="4"/>
    </row>
    <row r="1978" spans="3:4">
      <c r="C1978" s="4"/>
      <c r="D1978" s="4"/>
    </row>
    <row r="1979" spans="3:4">
      <c r="C1979" s="4"/>
      <c r="D1979" s="4"/>
    </row>
    <row r="1980" spans="3:4">
      <c r="C1980" s="4"/>
      <c r="D1980" s="4"/>
    </row>
    <row r="1981" spans="3:4">
      <c r="C1981" s="4"/>
      <c r="D1981" s="4"/>
    </row>
    <row r="1982" spans="3:4">
      <c r="C1982" s="4"/>
      <c r="D1982" s="4"/>
    </row>
    <row r="1983" spans="3:4">
      <c r="C1983" s="4"/>
      <c r="D1983" s="4"/>
    </row>
    <row r="1984" spans="3:4">
      <c r="C1984" s="4"/>
      <c r="D1984" s="4"/>
    </row>
    <row r="1985" spans="3:4">
      <c r="C1985" s="4"/>
      <c r="D1985" s="4"/>
    </row>
    <row r="1986" spans="3:4">
      <c r="C1986" s="4"/>
      <c r="D1986" s="4"/>
    </row>
    <row r="1987" spans="3:4">
      <c r="C1987" s="4"/>
      <c r="D1987" s="4"/>
    </row>
    <row r="1988" spans="3:4">
      <c r="C1988" s="4"/>
      <c r="D1988" s="4"/>
    </row>
    <row r="1989" spans="3:4">
      <c r="C1989" s="4"/>
      <c r="D1989" s="4"/>
    </row>
    <row r="1990" spans="3:4">
      <c r="C1990" s="4"/>
      <c r="D1990" s="4"/>
    </row>
    <row r="1991" spans="3:4">
      <c r="C1991" s="4"/>
      <c r="D1991" s="4"/>
    </row>
    <row r="1992" spans="3:4">
      <c r="C1992" s="4"/>
      <c r="D1992" s="4"/>
    </row>
    <row r="1993" spans="3:4">
      <c r="C1993" s="4"/>
      <c r="D1993" s="4"/>
    </row>
    <row r="1994" spans="3:4">
      <c r="C1994" s="4"/>
      <c r="D1994" s="4"/>
    </row>
    <row r="1995" spans="3:4">
      <c r="C1995" s="4"/>
      <c r="D1995" s="4"/>
    </row>
    <row r="1996" spans="3:4">
      <c r="C1996" s="4"/>
      <c r="D1996" s="4"/>
    </row>
    <row r="1997" spans="3:4">
      <c r="C1997" s="4"/>
      <c r="D1997" s="4"/>
    </row>
    <row r="1998" spans="3:4">
      <c r="C1998" s="4"/>
      <c r="D1998" s="4"/>
    </row>
    <row r="1999" spans="3:4">
      <c r="C1999" s="4"/>
      <c r="D1999" s="4"/>
    </row>
    <row r="2000" spans="3:4">
      <c r="C2000" s="4"/>
      <c r="D2000" s="4"/>
    </row>
    <row r="2001" spans="3:4">
      <c r="C2001" s="4"/>
      <c r="D2001" s="4"/>
    </row>
    <row r="2002" spans="3:4">
      <c r="C2002" s="4"/>
      <c r="D2002" s="4"/>
    </row>
    <row r="2003" spans="3:4">
      <c r="C2003" s="4"/>
      <c r="D2003" s="4"/>
    </row>
    <row r="2004" spans="3:4">
      <c r="C2004" s="4"/>
      <c r="D2004" s="4"/>
    </row>
    <row r="2005" spans="3:4">
      <c r="C2005" s="4"/>
      <c r="D2005" s="4"/>
    </row>
    <row r="2006" spans="3:4">
      <c r="C2006" s="4"/>
      <c r="D2006" s="4"/>
    </row>
    <row r="2007" spans="3:4">
      <c r="C2007" s="4"/>
      <c r="D2007" s="4"/>
    </row>
    <row r="2008" spans="3:4">
      <c r="C2008" s="4"/>
      <c r="D2008" s="4"/>
    </row>
    <row r="2009" spans="3:4">
      <c r="C2009" s="4"/>
      <c r="D2009" s="4"/>
    </row>
    <row r="2010" spans="3:4">
      <c r="C2010" s="4"/>
      <c r="D2010" s="4"/>
    </row>
    <row r="2011" spans="3:4">
      <c r="C2011" s="4"/>
      <c r="D2011" s="4"/>
    </row>
    <row r="2012" spans="3:4">
      <c r="C2012" s="4"/>
      <c r="D2012" s="4"/>
    </row>
    <row r="2013" spans="3:4">
      <c r="C2013" s="4"/>
      <c r="D2013" s="4"/>
    </row>
    <row r="2014" spans="3:4">
      <c r="C2014" s="4"/>
      <c r="D2014" s="4"/>
    </row>
    <row r="2015" spans="3:4">
      <c r="C2015" s="4"/>
      <c r="D2015" s="4"/>
    </row>
    <row r="2016" spans="3:4">
      <c r="C2016" s="4"/>
      <c r="D2016" s="4"/>
    </row>
    <row r="2017" spans="3:4">
      <c r="C2017" s="4"/>
      <c r="D2017" s="4"/>
    </row>
    <row r="2018" spans="3:4">
      <c r="C2018" s="4"/>
      <c r="D2018" s="4"/>
    </row>
    <row r="2019" spans="3:4">
      <c r="C2019" s="4"/>
      <c r="D2019" s="4"/>
    </row>
    <row r="2020" spans="3:4">
      <c r="C2020" s="4"/>
      <c r="D2020" s="4"/>
    </row>
    <row r="2021" spans="3:4">
      <c r="C2021" s="4"/>
      <c r="D2021" s="4"/>
    </row>
    <row r="2022" spans="3:4">
      <c r="C2022" s="4"/>
      <c r="D2022" s="4"/>
    </row>
    <row r="2023" spans="3:4">
      <c r="C2023" s="4"/>
      <c r="D2023" s="4"/>
    </row>
    <row r="2024" spans="3:4">
      <c r="C2024" s="4"/>
      <c r="D2024" s="4"/>
    </row>
    <row r="2025" spans="3:4">
      <c r="C2025" s="4"/>
      <c r="D2025" s="4"/>
    </row>
    <row r="2026" spans="3:4">
      <c r="C2026" s="4"/>
      <c r="D2026" s="4"/>
    </row>
    <row r="2027" spans="3:4">
      <c r="C2027" s="4"/>
      <c r="D2027" s="4"/>
    </row>
    <row r="2028" spans="3:4">
      <c r="C2028" s="4"/>
      <c r="D2028" s="4"/>
    </row>
    <row r="2029" spans="3:4">
      <c r="C2029" s="4"/>
      <c r="D2029" s="4"/>
    </row>
    <row r="2030" spans="3:4">
      <c r="C2030" s="4"/>
      <c r="D2030" s="4"/>
    </row>
    <row r="2031" spans="3:4">
      <c r="C2031" s="4"/>
      <c r="D2031" s="4"/>
    </row>
    <row r="2032" spans="3:4">
      <c r="C2032" s="4"/>
      <c r="D2032" s="4"/>
    </row>
    <row r="2033" spans="3:4">
      <c r="C2033" s="4"/>
      <c r="D2033" s="4"/>
    </row>
    <row r="2034" spans="3:4">
      <c r="C2034" s="4"/>
      <c r="D2034" s="4"/>
    </row>
    <row r="2035" spans="3:4">
      <c r="C2035" s="4"/>
      <c r="D2035" s="4"/>
    </row>
    <row r="2036" spans="3:4">
      <c r="C2036" s="4"/>
      <c r="D2036" s="4"/>
    </row>
    <row r="2037" spans="3:4">
      <c r="C2037" s="4"/>
      <c r="D2037" s="4"/>
    </row>
    <row r="2038" spans="3:4">
      <c r="C2038" s="4"/>
      <c r="D2038" s="4"/>
    </row>
    <row r="2039" spans="3:4">
      <c r="C2039" s="4"/>
      <c r="D2039" s="4"/>
    </row>
    <row r="2040" spans="3:4">
      <c r="C2040" s="4"/>
      <c r="D2040" s="4"/>
    </row>
    <row r="2041" spans="3:4">
      <c r="C2041" s="4"/>
      <c r="D2041" s="4"/>
    </row>
    <row r="2042" spans="3:4">
      <c r="C2042" s="4"/>
      <c r="D2042" s="4"/>
    </row>
    <row r="2043" spans="3:4">
      <c r="C2043" s="4"/>
      <c r="D2043" s="4"/>
    </row>
    <row r="2044" spans="3:4">
      <c r="C2044" s="4"/>
      <c r="D2044" s="4"/>
    </row>
    <row r="2045" spans="3:4">
      <c r="C2045" s="4"/>
      <c r="D2045" s="4"/>
    </row>
    <row r="2046" spans="3:4">
      <c r="C2046" s="4"/>
      <c r="D2046" s="4"/>
    </row>
    <row r="2047" spans="3:4">
      <c r="C2047" s="4"/>
      <c r="D2047" s="4"/>
    </row>
    <row r="2048" spans="3:4">
      <c r="C2048" s="4"/>
      <c r="D2048" s="4"/>
    </row>
    <row r="2049" spans="3:4">
      <c r="C2049" s="4"/>
      <c r="D2049" s="4"/>
    </row>
    <row r="2050" spans="3:4">
      <c r="C2050" s="4"/>
      <c r="D2050" s="4"/>
    </row>
    <row r="2051" spans="3:4">
      <c r="C2051" s="4"/>
      <c r="D2051" s="4"/>
    </row>
    <row r="2052" spans="3:4">
      <c r="C2052" s="4"/>
      <c r="D2052" s="4"/>
    </row>
    <row r="2053" spans="3:4">
      <c r="C2053" s="4"/>
      <c r="D2053" s="4"/>
    </row>
    <row r="2054" spans="3:4">
      <c r="C2054" s="4"/>
      <c r="D2054" s="4"/>
    </row>
    <row r="2055" spans="3:4">
      <c r="C2055" s="4"/>
      <c r="D2055" s="4"/>
    </row>
    <row r="2056" spans="3:4">
      <c r="C2056" s="4"/>
      <c r="D2056" s="4"/>
    </row>
    <row r="2057" spans="3:4">
      <c r="C2057" s="4"/>
      <c r="D2057" s="4"/>
    </row>
    <row r="2058" spans="3:4">
      <c r="C2058" s="4"/>
      <c r="D2058" s="4"/>
    </row>
    <row r="2059" spans="3:4">
      <c r="C2059" s="4"/>
      <c r="D2059" s="4"/>
    </row>
    <row r="2060" spans="3:4">
      <c r="C2060" s="4"/>
      <c r="D2060" s="4"/>
    </row>
    <row r="2061" spans="3:4">
      <c r="C2061" s="4"/>
      <c r="D2061" s="4"/>
    </row>
    <row r="2062" spans="3:4">
      <c r="C2062" s="4"/>
      <c r="D2062" s="4"/>
    </row>
    <row r="2063" spans="3:4">
      <c r="C2063" s="4"/>
      <c r="D2063" s="4"/>
    </row>
    <row r="2064" spans="3:4">
      <c r="C2064" s="4"/>
      <c r="D2064" s="4"/>
    </row>
    <row r="2065" spans="3:4">
      <c r="C2065" s="4"/>
      <c r="D2065" s="4"/>
    </row>
    <row r="2066" spans="3:4">
      <c r="C2066" s="4"/>
      <c r="D2066" s="4"/>
    </row>
    <row r="2067" spans="3:4">
      <c r="C2067" s="4"/>
      <c r="D2067" s="4"/>
    </row>
    <row r="2068" spans="3:4">
      <c r="C2068" s="4"/>
      <c r="D2068" s="4"/>
    </row>
    <row r="2069" spans="3:4">
      <c r="C2069" s="4"/>
      <c r="D2069" s="4"/>
    </row>
    <row r="2070" spans="3:4">
      <c r="C2070" s="4"/>
      <c r="D2070" s="4"/>
    </row>
    <row r="2071" spans="3:4">
      <c r="C2071" s="4"/>
      <c r="D2071" s="4"/>
    </row>
    <row r="2072" spans="3:4">
      <c r="C2072" s="4"/>
      <c r="D2072" s="4"/>
    </row>
    <row r="2073" spans="3:4">
      <c r="C2073" s="4"/>
      <c r="D2073" s="4"/>
    </row>
    <row r="2074" spans="3:4">
      <c r="C2074" s="4"/>
      <c r="D2074" s="4"/>
    </row>
    <row r="2075" spans="3:4">
      <c r="C2075" s="4"/>
      <c r="D2075" s="4"/>
    </row>
    <row r="2076" spans="3:4">
      <c r="C2076" s="4"/>
      <c r="D2076" s="4"/>
    </row>
    <row r="2077" spans="3:4">
      <c r="C2077" s="4"/>
      <c r="D2077" s="4"/>
    </row>
    <row r="2078" spans="3:4">
      <c r="C2078" s="4"/>
      <c r="D2078" s="4"/>
    </row>
    <row r="2079" spans="3:4">
      <c r="C2079" s="4"/>
      <c r="D2079" s="4"/>
    </row>
    <row r="2080" spans="3:4">
      <c r="C2080" s="4"/>
      <c r="D2080" s="4"/>
    </row>
    <row r="2081" spans="3:4">
      <c r="C2081" s="4"/>
      <c r="D2081" s="4"/>
    </row>
    <row r="2082" spans="3:4">
      <c r="C2082" s="4"/>
      <c r="D2082" s="4"/>
    </row>
    <row r="2083" spans="3:4">
      <c r="C2083" s="4"/>
      <c r="D2083" s="4"/>
    </row>
    <row r="2084" spans="3:4">
      <c r="C2084" s="4"/>
      <c r="D2084" s="4"/>
    </row>
    <row r="2085" spans="3:4">
      <c r="C2085" s="4"/>
      <c r="D2085" s="4"/>
    </row>
    <row r="2086" spans="3:4">
      <c r="C2086" s="4"/>
      <c r="D2086" s="4"/>
    </row>
    <row r="2087" spans="3:4">
      <c r="C2087" s="4"/>
      <c r="D2087" s="4"/>
    </row>
    <row r="2088" spans="3:4">
      <c r="C2088" s="4"/>
      <c r="D2088" s="4"/>
    </row>
    <row r="2089" spans="3:4">
      <c r="C2089" s="4"/>
      <c r="D2089" s="4"/>
    </row>
    <row r="2090" spans="3:4">
      <c r="C2090" s="4"/>
      <c r="D2090" s="4"/>
    </row>
    <row r="2091" spans="3:4">
      <c r="C2091" s="4"/>
      <c r="D2091" s="4"/>
    </row>
    <row r="2092" spans="3:4">
      <c r="C2092" s="4"/>
      <c r="D2092" s="4"/>
    </row>
    <row r="2093" spans="3:4">
      <c r="C2093" s="4"/>
      <c r="D2093" s="4"/>
    </row>
    <row r="2094" spans="3:4">
      <c r="C2094" s="4"/>
      <c r="D2094" s="4"/>
    </row>
    <row r="2095" spans="3:4">
      <c r="C2095" s="4"/>
      <c r="D2095" s="4"/>
    </row>
    <row r="2096" spans="3:4">
      <c r="C2096" s="4"/>
      <c r="D2096" s="4"/>
    </row>
    <row r="2097" spans="3:4">
      <c r="C2097" s="4"/>
      <c r="D2097" s="4"/>
    </row>
    <row r="2098" spans="3:4">
      <c r="C2098" s="4"/>
      <c r="D2098" s="4"/>
    </row>
    <row r="2099" spans="3:4">
      <c r="C2099" s="4"/>
      <c r="D2099" s="4"/>
    </row>
    <row r="2100" spans="3:4">
      <c r="C2100" s="4"/>
      <c r="D2100" s="4"/>
    </row>
    <row r="2101" spans="3:4">
      <c r="C2101" s="4"/>
      <c r="D2101" s="4"/>
    </row>
    <row r="2102" spans="3:4">
      <c r="C2102" s="4"/>
      <c r="D2102" s="4"/>
    </row>
    <row r="2103" spans="3:4">
      <c r="C2103" s="4"/>
      <c r="D2103" s="4"/>
    </row>
    <row r="2104" spans="3:4">
      <c r="C2104" s="4"/>
      <c r="D2104" s="4"/>
    </row>
    <row r="2105" spans="3:4">
      <c r="C2105" s="4"/>
      <c r="D2105" s="4"/>
    </row>
    <row r="2106" spans="3:4">
      <c r="C2106" s="4"/>
      <c r="D2106" s="4"/>
    </row>
    <row r="2107" spans="3:4">
      <c r="C2107" s="4"/>
      <c r="D2107" s="4"/>
    </row>
    <row r="2108" spans="3:4">
      <c r="C2108" s="4"/>
      <c r="D2108" s="4"/>
    </row>
    <row r="2109" spans="3:4">
      <c r="C2109" s="4"/>
      <c r="D2109" s="4"/>
    </row>
    <row r="2110" spans="3:4">
      <c r="C2110" s="4"/>
      <c r="D2110" s="4"/>
    </row>
    <row r="2111" spans="3:4">
      <c r="C2111" s="4"/>
      <c r="D2111" s="4"/>
    </row>
    <row r="2112" spans="3:4">
      <c r="C2112" s="4"/>
      <c r="D2112" s="4"/>
    </row>
    <row r="2113" spans="3:4">
      <c r="C2113" s="4"/>
      <c r="D2113" s="4"/>
    </row>
    <row r="2114" spans="3:4">
      <c r="C2114" s="4"/>
      <c r="D2114" s="4"/>
    </row>
    <row r="2115" spans="3:4">
      <c r="C2115" s="4"/>
      <c r="D2115" s="4"/>
    </row>
    <row r="2116" spans="3:4">
      <c r="C2116" s="4"/>
      <c r="D2116" s="4"/>
    </row>
    <row r="2117" spans="3:4">
      <c r="C2117" s="4"/>
      <c r="D2117" s="4"/>
    </row>
    <row r="2118" spans="3:4">
      <c r="C2118" s="4"/>
      <c r="D2118" s="4"/>
    </row>
    <row r="2119" spans="3:4">
      <c r="C2119" s="4"/>
      <c r="D2119" s="4"/>
    </row>
    <row r="2120" spans="3:4">
      <c r="C2120" s="4"/>
      <c r="D2120" s="4"/>
    </row>
    <row r="2121" spans="3:4">
      <c r="C2121" s="4"/>
      <c r="D2121" s="4"/>
    </row>
    <row r="2122" spans="3:4">
      <c r="C2122" s="4"/>
      <c r="D2122" s="4"/>
    </row>
    <row r="2123" spans="3:4">
      <c r="C2123" s="4"/>
      <c r="D2123" s="4"/>
    </row>
    <row r="2124" spans="3:4">
      <c r="C2124" s="4"/>
      <c r="D2124" s="4"/>
    </row>
    <row r="2125" spans="3:4">
      <c r="C2125" s="4"/>
      <c r="D2125" s="4"/>
    </row>
    <row r="2126" spans="3:4">
      <c r="C2126" s="4"/>
      <c r="D2126" s="4"/>
    </row>
    <row r="2127" spans="3:4">
      <c r="C2127" s="4"/>
      <c r="D2127" s="4"/>
    </row>
    <row r="2128" spans="3:4">
      <c r="C2128" s="4"/>
      <c r="D2128" s="4"/>
    </row>
    <row r="2129" spans="3:4">
      <c r="C2129" s="4"/>
      <c r="D2129" s="4"/>
    </row>
    <row r="2130" spans="3:4">
      <c r="C2130" s="4"/>
      <c r="D2130" s="4"/>
    </row>
    <row r="2131" spans="3:4">
      <c r="C2131" s="4"/>
      <c r="D2131" s="4"/>
    </row>
    <row r="2132" spans="3:4">
      <c r="C2132" s="4"/>
      <c r="D2132" s="4"/>
    </row>
    <row r="2133" spans="3:4">
      <c r="C2133" s="4"/>
      <c r="D2133" s="4"/>
    </row>
    <row r="2134" spans="3:4">
      <c r="C2134" s="4"/>
      <c r="D2134" s="4"/>
    </row>
    <row r="2135" spans="3:4">
      <c r="C2135" s="4"/>
      <c r="D2135" s="4"/>
    </row>
    <row r="2136" spans="3:4">
      <c r="C2136" s="4"/>
      <c r="D2136" s="4"/>
    </row>
    <row r="2137" spans="3:4">
      <c r="C2137" s="4"/>
      <c r="D2137" s="4"/>
    </row>
    <row r="2138" spans="3:4">
      <c r="C2138" s="4"/>
      <c r="D2138" s="4"/>
    </row>
    <row r="2139" spans="3:4">
      <c r="C2139" s="4"/>
      <c r="D2139" s="4"/>
    </row>
    <row r="2140" spans="3:4">
      <c r="C2140" s="4"/>
      <c r="D2140" s="4"/>
    </row>
    <row r="2141" spans="3:4">
      <c r="C2141" s="4"/>
      <c r="D2141" s="4"/>
    </row>
    <row r="2142" spans="3:4">
      <c r="C2142" s="4"/>
      <c r="D2142" s="4"/>
    </row>
    <row r="2143" spans="3:4">
      <c r="C2143" s="4"/>
      <c r="D2143" s="4"/>
    </row>
    <row r="2144" spans="3:4">
      <c r="C2144" s="4"/>
      <c r="D2144" s="4"/>
    </row>
    <row r="2145" spans="3:4">
      <c r="C2145" s="4"/>
      <c r="D2145" s="4"/>
    </row>
    <row r="2146" spans="3:4">
      <c r="C2146" s="4"/>
      <c r="D2146" s="4"/>
    </row>
    <row r="2147" spans="3:4">
      <c r="C2147" s="4"/>
      <c r="D2147" s="4"/>
    </row>
    <row r="2148" spans="3:4">
      <c r="C2148" s="4"/>
      <c r="D2148" s="4"/>
    </row>
    <row r="2149" spans="3:4">
      <c r="C2149" s="4"/>
      <c r="D2149" s="4"/>
    </row>
    <row r="2150" spans="3:4">
      <c r="C2150" s="4"/>
      <c r="D2150" s="4"/>
    </row>
    <row r="2151" spans="3:4">
      <c r="C2151" s="4"/>
      <c r="D2151" s="4"/>
    </row>
    <row r="2152" spans="3:4">
      <c r="C2152" s="4"/>
      <c r="D2152" s="4"/>
    </row>
    <row r="2153" spans="3:4">
      <c r="C2153" s="4"/>
      <c r="D2153" s="4"/>
    </row>
    <row r="2154" spans="3:4">
      <c r="C2154" s="4"/>
      <c r="D2154" s="4"/>
    </row>
    <row r="2155" spans="3:4">
      <c r="C2155" s="4"/>
      <c r="D2155" s="4"/>
    </row>
    <row r="2156" spans="3:4">
      <c r="C2156" s="4"/>
      <c r="D2156" s="4"/>
    </row>
    <row r="2157" spans="3:4">
      <c r="C2157" s="4"/>
      <c r="D2157" s="4"/>
    </row>
    <row r="2158" spans="3:4">
      <c r="C2158" s="4"/>
      <c r="D2158" s="4"/>
    </row>
    <row r="2159" spans="3:4">
      <c r="C2159" s="4"/>
      <c r="D2159" s="4"/>
    </row>
    <row r="2160" spans="3:4">
      <c r="C2160" s="4"/>
      <c r="D2160" s="4"/>
    </row>
    <row r="2161" spans="3:4">
      <c r="C2161" s="4"/>
      <c r="D2161" s="4"/>
    </row>
    <row r="2162" spans="3:4">
      <c r="C2162" s="4"/>
      <c r="D2162" s="4"/>
    </row>
    <row r="2163" spans="3:4">
      <c r="C2163" s="4"/>
      <c r="D2163" s="4"/>
    </row>
    <row r="2164" spans="3:4">
      <c r="C2164" s="4"/>
      <c r="D2164" s="4"/>
    </row>
    <row r="2165" spans="3:4">
      <c r="C2165" s="4"/>
      <c r="D2165" s="4"/>
    </row>
    <row r="2166" spans="3:4">
      <c r="C2166" s="4"/>
      <c r="D2166" s="4"/>
    </row>
    <row r="2167" spans="3:4">
      <c r="C2167" s="4"/>
      <c r="D2167" s="4"/>
    </row>
    <row r="2168" spans="3:4">
      <c r="C2168" s="4"/>
      <c r="D2168" s="4"/>
    </row>
    <row r="2169" spans="3:4">
      <c r="C2169" s="4"/>
      <c r="D2169" s="4"/>
    </row>
    <row r="2170" spans="3:4">
      <c r="C2170" s="4"/>
      <c r="D2170" s="4"/>
    </row>
    <row r="2171" spans="3:4">
      <c r="C2171" s="4"/>
      <c r="D2171" s="4"/>
    </row>
    <row r="2172" spans="3:4">
      <c r="C2172" s="4"/>
      <c r="D2172" s="4"/>
    </row>
    <row r="2173" spans="3:4">
      <c r="C2173" s="4"/>
      <c r="D2173" s="4"/>
    </row>
    <row r="2174" spans="3:4">
      <c r="C2174" s="4"/>
      <c r="D2174" s="4"/>
    </row>
    <row r="2175" spans="3:4">
      <c r="C2175" s="4"/>
      <c r="D2175" s="4"/>
    </row>
    <row r="2176" spans="3:4">
      <c r="C2176" s="4"/>
      <c r="D2176" s="4"/>
    </row>
    <row r="2177" spans="3:4">
      <c r="C2177" s="4"/>
      <c r="D2177" s="4"/>
    </row>
    <row r="2178" spans="3:4">
      <c r="C2178" s="4"/>
      <c r="D2178" s="4"/>
    </row>
    <row r="2179" spans="3:4">
      <c r="C2179" s="4"/>
      <c r="D2179" s="4"/>
    </row>
    <row r="2180" spans="3:4">
      <c r="C2180" s="4"/>
      <c r="D2180" s="4"/>
    </row>
    <row r="2181" spans="3:4">
      <c r="C2181" s="4"/>
      <c r="D2181" s="4"/>
    </row>
    <row r="2182" spans="3:4">
      <c r="C2182" s="4"/>
      <c r="D2182" s="4"/>
    </row>
    <row r="2183" spans="3:4">
      <c r="C2183" s="4"/>
      <c r="D2183" s="4"/>
    </row>
    <row r="2184" spans="3:4">
      <c r="C2184" s="4"/>
      <c r="D2184" s="4"/>
    </row>
    <row r="2185" spans="3:4">
      <c r="C2185" s="4"/>
      <c r="D2185" s="4"/>
    </row>
    <row r="2186" spans="3:4">
      <c r="C2186" s="4"/>
      <c r="D2186" s="4"/>
    </row>
    <row r="2187" spans="3:4">
      <c r="C2187" s="4"/>
      <c r="D2187" s="4"/>
    </row>
    <row r="2188" spans="3:4">
      <c r="C2188" s="4"/>
      <c r="D2188" s="4"/>
    </row>
    <row r="2189" spans="3:4">
      <c r="C2189" s="4"/>
      <c r="D2189" s="4"/>
    </row>
    <row r="2190" spans="3:4">
      <c r="C2190" s="4"/>
      <c r="D2190" s="4"/>
    </row>
    <row r="2191" spans="3:4">
      <c r="C2191" s="4"/>
      <c r="D2191" s="4"/>
    </row>
    <row r="2192" spans="3:4">
      <c r="C2192" s="4"/>
      <c r="D2192" s="4"/>
    </row>
    <row r="2193" spans="3:4">
      <c r="C2193" s="4"/>
      <c r="D2193" s="4"/>
    </row>
    <row r="2194" spans="3:4">
      <c r="C2194" s="4"/>
      <c r="D2194" s="4"/>
    </row>
    <row r="2195" spans="3:4">
      <c r="C2195" s="4"/>
      <c r="D2195" s="4"/>
    </row>
    <row r="2196" spans="3:4">
      <c r="C2196" s="4"/>
      <c r="D2196" s="4"/>
    </row>
    <row r="2197" spans="3:4">
      <c r="C2197" s="4"/>
      <c r="D2197" s="4"/>
    </row>
    <row r="2198" spans="3:4">
      <c r="C2198" s="4"/>
      <c r="D2198" s="4"/>
    </row>
    <row r="2199" spans="3:4">
      <c r="C2199" s="4"/>
      <c r="D2199" s="4"/>
    </row>
    <row r="2200" spans="3:4">
      <c r="C2200" s="4"/>
      <c r="D2200" s="4"/>
    </row>
    <row r="2201" spans="3:4">
      <c r="C2201" s="4"/>
      <c r="D2201" s="4"/>
    </row>
    <row r="2202" spans="3:4">
      <c r="C2202" s="4"/>
      <c r="D2202" s="4"/>
    </row>
    <row r="2203" spans="3:4">
      <c r="C2203" s="4"/>
      <c r="D2203" s="4"/>
    </row>
    <row r="2204" spans="3:4">
      <c r="C2204" s="4"/>
      <c r="D2204" s="4"/>
    </row>
    <row r="2205" spans="3:4">
      <c r="C2205" s="4"/>
      <c r="D2205" s="4"/>
    </row>
    <row r="2206" spans="3:4">
      <c r="C2206" s="4"/>
      <c r="D2206" s="4"/>
    </row>
    <row r="2207" spans="3:4">
      <c r="C2207" s="4"/>
      <c r="D2207" s="4"/>
    </row>
    <row r="2208" spans="3:4">
      <c r="C2208" s="4"/>
      <c r="D2208" s="4"/>
    </row>
    <row r="2209" spans="3:4">
      <c r="C2209" s="4"/>
      <c r="D2209" s="4"/>
    </row>
    <row r="2210" spans="3:4">
      <c r="C2210" s="4"/>
      <c r="D2210" s="4"/>
    </row>
    <row r="2211" spans="3:4">
      <c r="C2211" s="4"/>
      <c r="D2211" s="4"/>
    </row>
    <row r="2212" spans="3:4">
      <c r="C2212" s="4"/>
      <c r="D2212" s="4"/>
    </row>
    <row r="2213" spans="3:4">
      <c r="C2213" s="4"/>
      <c r="D2213" s="4"/>
    </row>
    <row r="2214" spans="3:4">
      <c r="C2214" s="4"/>
      <c r="D2214" s="4"/>
    </row>
    <row r="2215" spans="3:4">
      <c r="C2215" s="4"/>
      <c r="D2215" s="4"/>
    </row>
    <row r="2216" spans="3:4">
      <c r="C2216" s="4"/>
      <c r="D2216" s="4"/>
    </row>
    <row r="2217" spans="3:4">
      <c r="C2217" s="4"/>
      <c r="D2217" s="4"/>
    </row>
    <row r="2218" spans="3:4">
      <c r="C2218" s="4"/>
      <c r="D2218" s="4"/>
    </row>
    <row r="2219" spans="3:4">
      <c r="C2219" s="4"/>
      <c r="D2219" s="4"/>
    </row>
    <row r="2220" spans="3:4">
      <c r="C2220" s="4"/>
      <c r="D2220" s="4"/>
    </row>
    <row r="2221" spans="3:4">
      <c r="C2221" s="4"/>
      <c r="D2221" s="4"/>
    </row>
    <row r="2222" spans="3:4">
      <c r="C2222" s="4"/>
      <c r="D2222" s="4"/>
    </row>
    <row r="2223" spans="3:4">
      <c r="C2223" s="4"/>
      <c r="D2223" s="4"/>
    </row>
    <row r="2224" spans="3:4">
      <c r="C2224" s="4"/>
      <c r="D2224" s="4"/>
    </row>
    <row r="2225" spans="3:4">
      <c r="C2225" s="4"/>
      <c r="D2225" s="4"/>
    </row>
    <row r="2226" spans="3:4">
      <c r="C2226" s="4"/>
      <c r="D2226" s="4"/>
    </row>
    <row r="2227" spans="3:4">
      <c r="C2227" s="4"/>
      <c r="D2227" s="4"/>
    </row>
    <row r="2228" spans="3:4">
      <c r="C2228" s="4"/>
      <c r="D2228" s="4"/>
    </row>
    <row r="2229" spans="3:4">
      <c r="C2229" s="4"/>
      <c r="D2229" s="4"/>
    </row>
    <row r="2230" spans="3:4">
      <c r="C2230" s="4"/>
      <c r="D2230" s="4"/>
    </row>
    <row r="2231" spans="3:4">
      <c r="C2231" s="4"/>
      <c r="D2231" s="4"/>
    </row>
    <row r="2232" spans="3:4">
      <c r="C2232" s="4"/>
      <c r="D2232" s="4"/>
    </row>
    <row r="2233" spans="3:4">
      <c r="C2233" s="4"/>
      <c r="D2233" s="4"/>
    </row>
    <row r="2234" spans="3:4">
      <c r="C2234" s="4"/>
      <c r="D2234" s="4"/>
    </row>
    <row r="2235" spans="3:4">
      <c r="C2235" s="4"/>
      <c r="D2235" s="4"/>
    </row>
    <row r="2236" spans="3:4">
      <c r="C2236" s="4"/>
      <c r="D2236" s="4"/>
    </row>
    <row r="2237" spans="3:4">
      <c r="C2237" s="4"/>
      <c r="D2237" s="4"/>
    </row>
    <row r="2238" spans="3:4">
      <c r="C2238" s="4"/>
      <c r="D2238" s="4"/>
    </row>
    <row r="2239" spans="3:4">
      <c r="C2239" s="4"/>
      <c r="D2239" s="4"/>
    </row>
    <row r="2240" spans="3:4">
      <c r="C2240" s="4"/>
      <c r="D2240" s="4"/>
    </row>
    <row r="2241" spans="3:4">
      <c r="C2241" s="4"/>
      <c r="D2241" s="4"/>
    </row>
    <row r="2242" spans="3:4">
      <c r="C2242" s="4"/>
      <c r="D2242" s="4"/>
    </row>
    <row r="2243" spans="3:4">
      <c r="C2243" s="4"/>
      <c r="D2243" s="4"/>
    </row>
    <row r="2244" spans="3:4">
      <c r="C2244" s="4"/>
      <c r="D2244" s="4"/>
    </row>
    <row r="2245" spans="3:4">
      <c r="C2245" s="4"/>
      <c r="D2245" s="4"/>
    </row>
    <row r="2246" spans="3:4">
      <c r="C2246" s="4"/>
      <c r="D2246" s="4"/>
    </row>
    <row r="2247" spans="3:4">
      <c r="C2247" s="4"/>
      <c r="D2247" s="4"/>
    </row>
    <row r="2248" spans="3:4">
      <c r="C2248" s="4"/>
      <c r="D2248" s="4"/>
    </row>
    <row r="2249" spans="3:4">
      <c r="C2249" s="4"/>
      <c r="D2249" s="4"/>
    </row>
    <row r="2250" spans="3:4">
      <c r="C2250" s="4"/>
      <c r="D2250" s="4"/>
    </row>
    <row r="2251" spans="3:4">
      <c r="C2251" s="4"/>
      <c r="D2251" s="4"/>
    </row>
    <row r="2252" spans="3:4">
      <c r="C2252" s="4"/>
      <c r="D2252" s="4"/>
    </row>
    <row r="2253" spans="3:4">
      <c r="C2253" s="4"/>
      <c r="D2253" s="4"/>
    </row>
    <row r="2254" spans="3:4">
      <c r="C2254" s="4"/>
      <c r="D2254" s="4"/>
    </row>
    <row r="2255" spans="3:4">
      <c r="C2255" s="4"/>
      <c r="D2255" s="4"/>
    </row>
    <row r="2256" spans="3:4">
      <c r="C2256" s="4"/>
      <c r="D2256" s="4"/>
    </row>
    <row r="2257" spans="3:4">
      <c r="C2257" s="4"/>
      <c r="D2257" s="4"/>
    </row>
    <row r="2258" spans="3:4">
      <c r="C2258" s="4"/>
      <c r="D2258" s="4"/>
    </row>
    <row r="2259" spans="3:4">
      <c r="C2259" s="4"/>
      <c r="D2259" s="4"/>
    </row>
    <row r="2260" spans="3:4">
      <c r="C2260" s="4"/>
      <c r="D2260" s="4"/>
    </row>
    <row r="2261" spans="3:4">
      <c r="C2261" s="4"/>
      <c r="D2261" s="4"/>
    </row>
    <row r="2262" spans="3:4">
      <c r="C2262" s="4"/>
      <c r="D2262" s="4"/>
    </row>
    <row r="2263" spans="3:4">
      <c r="C2263" s="4"/>
      <c r="D2263" s="4"/>
    </row>
    <row r="2264" spans="3:4">
      <c r="C2264" s="4"/>
      <c r="D2264" s="4"/>
    </row>
    <row r="2265" spans="3:4">
      <c r="C2265" s="4"/>
      <c r="D2265" s="4"/>
    </row>
    <row r="2266" spans="3:4">
      <c r="C2266" s="4"/>
      <c r="D2266" s="4"/>
    </row>
    <row r="2267" spans="3:4">
      <c r="C2267" s="4"/>
      <c r="D2267" s="4"/>
    </row>
    <row r="2268" spans="3:4">
      <c r="C2268" s="4"/>
      <c r="D2268" s="4"/>
    </row>
    <row r="2269" spans="3:4">
      <c r="C2269" s="4"/>
      <c r="D2269" s="4"/>
    </row>
    <row r="2270" spans="3:4">
      <c r="C2270" s="4"/>
      <c r="D2270" s="4"/>
    </row>
    <row r="2271" spans="3:4">
      <c r="C2271" s="4"/>
      <c r="D2271" s="4"/>
    </row>
    <row r="2272" spans="3:4">
      <c r="C2272" s="4"/>
      <c r="D2272" s="4"/>
    </row>
    <row r="2273" spans="3:4">
      <c r="C2273" s="4"/>
      <c r="D2273" s="4"/>
    </row>
    <row r="2274" spans="3:4">
      <c r="C2274" s="4"/>
      <c r="D2274" s="4"/>
    </row>
    <row r="2275" spans="3:4">
      <c r="C2275" s="4"/>
      <c r="D2275" s="4"/>
    </row>
    <row r="2276" spans="3:4">
      <c r="C2276" s="4"/>
      <c r="D2276" s="4"/>
    </row>
    <row r="2277" spans="3:4">
      <c r="C2277" s="4"/>
      <c r="D2277" s="4"/>
    </row>
    <row r="2278" spans="3:4">
      <c r="C2278" s="4"/>
      <c r="D2278" s="4"/>
    </row>
    <row r="2279" spans="3:4">
      <c r="C2279" s="4"/>
      <c r="D2279" s="4"/>
    </row>
    <row r="2280" spans="3:4">
      <c r="C2280" s="4"/>
      <c r="D2280" s="4"/>
    </row>
    <row r="2281" spans="3:4">
      <c r="C2281" s="4"/>
      <c r="D2281" s="4"/>
    </row>
    <row r="2282" spans="3:4">
      <c r="C2282" s="4"/>
      <c r="D2282" s="4"/>
    </row>
    <row r="2283" spans="3:4">
      <c r="C2283" s="4"/>
      <c r="D2283" s="4"/>
    </row>
    <row r="2284" spans="3:4">
      <c r="C2284" s="4"/>
      <c r="D2284" s="4"/>
    </row>
    <row r="2285" spans="3:4">
      <c r="C2285" s="4"/>
      <c r="D2285" s="4"/>
    </row>
    <row r="2286" spans="3:4">
      <c r="C2286" s="4"/>
      <c r="D2286" s="4"/>
    </row>
    <row r="2287" spans="3:4">
      <c r="C2287" s="4"/>
      <c r="D2287" s="4"/>
    </row>
    <row r="2288" spans="3:4">
      <c r="C2288" s="4"/>
      <c r="D2288" s="4"/>
    </row>
    <row r="2289" spans="3:4">
      <c r="C2289" s="4"/>
      <c r="D2289" s="4"/>
    </row>
    <row r="2290" spans="3:4">
      <c r="C2290" s="4"/>
      <c r="D2290" s="4"/>
    </row>
    <row r="2291" spans="3:4">
      <c r="C2291" s="4"/>
      <c r="D2291" s="4"/>
    </row>
    <row r="2292" spans="3:4">
      <c r="C2292" s="4"/>
      <c r="D2292" s="4"/>
    </row>
    <row r="2293" spans="3:4">
      <c r="C2293" s="4"/>
      <c r="D2293" s="4"/>
    </row>
    <row r="2294" spans="3:4">
      <c r="C2294" s="4"/>
      <c r="D2294" s="4"/>
    </row>
    <row r="2295" spans="3:4">
      <c r="C2295" s="4"/>
      <c r="D2295" s="4"/>
    </row>
    <row r="2296" spans="3:4">
      <c r="C2296" s="4"/>
      <c r="D2296" s="4"/>
    </row>
    <row r="2297" spans="3:4">
      <c r="C2297" s="4"/>
      <c r="D2297" s="4"/>
    </row>
    <row r="2298" spans="3:4">
      <c r="C2298" s="4"/>
      <c r="D2298" s="4"/>
    </row>
    <row r="2299" spans="3:4">
      <c r="C2299" s="4"/>
      <c r="D2299" s="4"/>
    </row>
    <row r="2300" spans="3:4">
      <c r="C2300" s="4"/>
      <c r="D2300" s="4"/>
    </row>
    <row r="2301" spans="3:4">
      <c r="C2301" s="4"/>
      <c r="D2301" s="4"/>
    </row>
    <row r="2302" spans="3:4">
      <c r="C2302" s="4"/>
      <c r="D2302" s="4"/>
    </row>
    <row r="2303" spans="3:4">
      <c r="C2303" s="4"/>
      <c r="D2303" s="4"/>
    </row>
    <row r="2304" spans="3:4">
      <c r="C2304" s="4"/>
      <c r="D2304" s="4"/>
    </row>
    <row r="2305" spans="3:4">
      <c r="C2305" s="4"/>
      <c r="D2305" s="4"/>
    </row>
    <row r="2306" spans="3:4">
      <c r="C2306" s="4"/>
      <c r="D2306" s="4"/>
    </row>
    <row r="2307" spans="3:4">
      <c r="C2307" s="4"/>
      <c r="D2307" s="4"/>
    </row>
    <row r="2308" spans="3:4">
      <c r="C2308" s="4"/>
      <c r="D2308" s="4"/>
    </row>
    <row r="2309" spans="3:4">
      <c r="C2309" s="4"/>
      <c r="D2309" s="4"/>
    </row>
    <row r="2310" spans="3:4">
      <c r="C2310" s="4"/>
      <c r="D2310" s="4"/>
    </row>
    <row r="2311" spans="3:4">
      <c r="C2311" s="4"/>
      <c r="D2311" s="4"/>
    </row>
    <row r="2312" spans="3:4">
      <c r="C2312" s="4"/>
      <c r="D2312" s="4"/>
    </row>
    <row r="2313" spans="3:4">
      <c r="C2313" s="4"/>
      <c r="D2313" s="4"/>
    </row>
    <row r="2314" spans="3:4">
      <c r="C2314" s="4"/>
      <c r="D2314" s="4"/>
    </row>
    <row r="2315" spans="3:4">
      <c r="C2315" s="4"/>
      <c r="D2315" s="4"/>
    </row>
    <row r="2316" spans="3:4">
      <c r="C2316" s="4"/>
      <c r="D2316" s="4"/>
    </row>
    <row r="2317" spans="3:4">
      <c r="C2317" s="4"/>
      <c r="D2317" s="4"/>
    </row>
    <row r="2318" spans="3:4">
      <c r="C2318" s="4"/>
      <c r="D2318" s="4"/>
    </row>
    <row r="2319" spans="3:4">
      <c r="C2319" s="4"/>
      <c r="D2319" s="4"/>
    </row>
    <row r="2320" spans="3:4">
      <c r="C2320" s="4"/>
      <c r="D2320" s="4"/>
    </row>
    <row r="2321" spans="3:4">
      <c r="C2321" s="4"/>
      <c r="D2321" s="4"/>
    </row>
    <row r="2322" spans="3:4">
      <c r="C2322" s="4"/>
      <c r="D2322" s="4"/>
    </row>
    <row r="2323" spans="3:4">
      <c r="C2323" s="4"/>
      <c r="D2323" s="4"/>
    </row>
    <row r="2324" spans="3:4">
      <c r="C2324" s="4"/>
      <c r="D2324" s="4"/>
    </row>
    <row r="2325" spans="3:4">
      <c r="C2325" s="4"/>
      <c r="D2325" s="4"/>
    </row>
    <row r="2326" spans="3:4">
      <c r="C2326" s="4"/>
      <c r="D2326" s="4"/>
    </row>
    <row r="2327" spans="3:4">
      <c r="C2327" s="4"/>
      <c r="D2327" s="4"/>
    </row>
    <row r="2328" spans="3:4">
      <c r="C2328" s="4"/>
      <c r="D2328" s="4"/>
    </row>
    <row r="2329" spans="3:4">
      <c r="C2329" s="4"/>
      <c r="D2329" s="4"/>
    </row>
    <row r="2330" spans="3:4">
      <c r="C2330" s="4"/>
      <c r="D2330" s="4"/>
    </row>
    <row r="2331" spans="3:4">
      <c r="C2331" s="4"/>
      <c r="D2331" s="4"/>
    </row>
    <row r="2332" spans="3:4">
      <c r="C2332" s="4"/>
      <c r="D2332" s="4"/>
    </row>
    <row r="2333" spans="3:4">
      <c r="C2333" s="4"/>
      <c r="D2333" s="4"/>
    </row>
    <row r="2334" spans="3:4">
      <c r="C2334" s="4"/>
      <c r="D2334" s="4"/>
    </row>
    <row r="2335" spans="3:4">
      <c r="C2335" s="4"/>
      <c r="D2335" s="4"/>
    </row>
    <row r="2336" spans="3:4">
      <c r="C2336" s="4"/>
      <c r="D2336" s="4"/>
    </row>
    <row r="2337" spans="3:4">
      <c r="C2337" s="4"/>
      <c r="D2337" s="4"/>
    </row>
    <row r="2338" spans="3:4">
      <c r="C2338" s="4"/>
      <c r="D2338" s="4"/>
    </row>
    <row r="2339" spans="3:4">
      <c r="C2339" s="4"/>
      <c r="D2339" s="4"/>
    </row>
    <row r="2340" spans="3:4">
      <c r="C2340" s="4"/>
      <c r="D2340" s="4"/>
    </row>
    <row r="2341" spans="3:4">
      <c r="C2341" s="4"/>
      <c r="D2341" s="4"/>
    </row>
    <row r="2342" spans="3:4">
      <c r="C2342" s="4"/>
      <c r="D2342" s="4"/>
    </row>
    <row r="2343" spans="3:4">
      <c r="C2343" s="4"/>
      <c r="D2343" s="4"/>
    </row>
    <row r="2344" spans="3:4">
      <c r="C2344" s="4"/>
      <c r="D2344" s="4"/>
    </row>
    <row r="2345" spans="3:4">
      <c r="C2345" s="4"/>
      <c r="D2345" s="4"/>
    </row>
    <row r="2346" spans="3:4">
      <c r="C2346" s="4"/>
      <c r="D2346" s="4"/>
    </row>
    <row r="2347" spans="3:4">
      <c r="C2347" s="4"/>
      <c r="D2347" s="4"/>
    </row>
    <row r="2348" spans="3:4">
      <c r="C2348" s="4"/>
      <c r="D2348" s="4"/>
    </row>
    <row r="2349" spans="3:4">
      <c r="C2349" s="4"/>
      <c r="D2349" s="4"/>
    </row>
    <row r="2350" spans="3:4">
      <c r="C2350" s="4"/>
      <c r="D2350" s="4"/>
    </row>
    <row r="2351" spans="3:4">
      <c r="C2351" s="4"/>
      <c r="D2351" s="4"/>
    </row>
    <row r="2352" spans="3:4">
      <c r="C2352" s="4"/>
      <c r="D2352" s="4"/>
    </row>
    <row r="2353" spans="3:4">
      <c r="C2353" s="4"/>
      <c r="D2353" s="4"/>
    </row>
    <row r="2354" spans="3:4">
      <c r="C2354" s="4"/>
      <c r="D2354" s="4"/>
    </row>
    <row r="2355" spans="3:4">
      <c r="C2355" s="4"/>
      <c r="D2355" s="4"/>
    </row>
    <row r="2356" spans="3:4">
      <c r="C2356" s="4"/>
      <c r="D2356" s="4"/>
    </row>
    <row r="2357" spans="3:4">
      <c r="C2357" s="4"/>
      <c r="D2357" s="4"/>
    </row>
    <row r="2358" spans="3:4">
      <c r="C2358" s="4"/>
      <c r="D2358" s="4"/>
    </row>
    <row r="2359" spans="3:4">
      <c r="C2359" s="4"/>
      <c r="D2359" s="4"/>
    </row>
    <row r="2360" spans="3:4">
      <c r="C2360" s="4"/>
      <c r="D2360" s="4"/>
    </row>
    <row r="2361" spans="3:4">
      <c r="C2361" s="4"/>
      <c r="D2361" s="4"/>
    </row>
    <row r="2362" spans="3:4">
      <c r="C2362" s="4"/>
      <c r="D2362" s="4"/>
    </row>
    <row r="2363" spans="3:4">
      <c r="C2363" s="4"/>
      <c r="D2363" s="4"/>
    </row>
    <row r="2364" spans="3:4">
      <c r="C2364" s="4"/>
      <c r="D2364" s="4"/>
    </row>
    <row r="2365" spans="3:4">
      <c r="C2365" s="4"/>
      <c r="D2365" s="4"/>
    </row>
    <row r="2366" spans="3:4">
      <c r="C2366" s="4"/>
      <c r="D2366" s="4"/>
    </row>
    <row r="2367" spans="3:4">
      <c r="C2367" s="4"/>
      <c r="D2367" s="4"/>
    </row>
    <row r="2368" spans="3:4">
      <c r="C2368" s="4"/>
      <c r="D2368" s="4"/>
    </row>
    <row r="2369" spans="3:4">
      <c r="C2369" s="4"/>
      <c r="D2369" s="4"/>
    </row>
    <row r="2370" spans="3:4">
      <c r="C2370" s="4"/>
      <c r="D2370" s="4"/>
    </row>
    <row r="2371" spans="3:4">
      <c r="C2371" s="4"/>
      <c r="D2371" s="4"/>
    </row>
    <row r="2372" spans="3:4">
      <c r="C2372" s="4"/>
      <c r="D2372" s="4"/>
    </row>
    <row r="2373" spans="3:4">
      <c r="C2373" s="4"/>
      <c r="D2373" s="4"/>
    </row>
    <row r="2374" spans="3:4">
      <c r="C2374" s="4"/>
      <c r="D2374" s="4"/>
    </row>
    <row r="2375" spans="3:4">
      <c r="C2375" s="4"/>
      <c r="D2375" s="4"/>
    </row>
    <row r="2376" spans="3:4">
      <c r="C2376" s="4"/>
      <c r="D2376" s="4"/>
    </row>
    <row r="2377" spans="3:4">
      <c r="C2377" s="4"/>
      <c r="D2377" s="4"/>
    </row>
    <row r="2378" spans="3:4">
      <c r="C2378" s="4"/>
      <c r="D2378" s="4"/>
    </row>
    <row r="2379" spans="3:4">
      <c r="C2379" s="4"/>
      <c r="D2379" s="4"/>
    </row>
    <row r="2380" spans="3:4">
      <c r="C2380" s="4"/>
      <c r="D2380" s="4"/>
    </row>
    <row r="2381" spans="3:4">
      <c r="C2381" s="4"/>
      <c r="D2381" s="4"/>
    </row>
    <row r="2382" spans="3:4">
      <c r="C2382" s="4"/>
      <c r="D2382" s="4"/>
    </row>
    <row r="2383" spans="3:4">
      <c r="C2383" s="4"/>
      <c r="D2383" s="4"/>
    </row>
    <row r="2384" spans="3:4">
      <c r="C2384" s="4"/>
      <c r="D2384" s="4"/>
    </row>
    <row r="2385" spans="3:4">
      <c r="C2385" s="4"/>
      <c r="D2385" s="4"/>
    </row>
    <row r="2386" spans="3:4">
      <c r="C2386" s="4"/>
      <c r="D2386" s="4"/>
    </row>
    <row r="2387" spans="3:4">
      <c r="C2387" s="4"/>
      <c r="D2387" s="4"/>
    </row>
    <row r="2388" spans="3:4">
      <c r="C2388" s="4"/>
      <c r="D2388" s="4"/>
    </row>
    <row r="2389" spans="3:4">
      <c r="C2389" s="4"/>
      <c r="D2389" s="4"/>
    </row>
    <row r="2390" spans="3:4">
      <c r="C2390" s="4"/>
      <c r="D2390" s="4"/>
    </row>
    <row r="2391" spans="3:4">
      <c r="C2391" s="4"/>
      <c r="D2391" s="4"/>
    </row>
    <row r="2392" spans="3:4">
      <c r="C2392" s="4"/>
      <c r="D2392" s="4"/>
    </row>
    <row r="2393" spans="3:4">
      <c r="C2393" s="4"/>
      <c r="D2393" s="4"/>
    </row>
    <row r="2394" spans="3:4">
      <c r="C2394" s="4"/>
      <c r="D2394" s="4"/>
    </row>
    <row r="2395" spans="3:4">
      <c r="C2395" s="4"/>
      <c r="D2395" s="4"/>
    </row>
    <row r="2396" spans="3:4">
      <c r="C2396" s="4"/>
      <c r="D2396" s="4"/>
    </row>
    <row r="2397" spans="3:4">
      <c r="C2397" s="4"/>
      <c r="D2397" s="4"/>
    </row>
    <row r="2398" spans="3:4">
      <c r="C2398" s="4"/>
      <c r="D2398" s="4"/>
    </row>
    <row r="2399" spans="3:4">
      <c r="C2399" s="4"/>
      <c r="D2399" s="4"/>
    </row>
    <row r="2400" spans="3:4">
      <c r="C2400" s="4"/>
      <c r="D2400" s="4"/>
    </row>
    <row r="2401" spans="3:4">
      <c r="C2401" s="4"/>
      <c r="D2401" s="4"/>
    </row>
    <row r="2402" spans="3:4">
      <c r="C2402" s="4"/>
      <c r="D2402" s="4"/>
    </row>
    <row r="2403" spans="3:4">
      <c r="C2403" s="4"/>
      <c r="D2403" s="4"/>
    </row>
    <row r="2404" spans="3:4">
      <c r="C2404" s="4"/>
      <c r="D2404" s="4"/>
    </row>
    <row r="2405" spans="3:4">
      <c r="C2405" s="4"/>
      <c r="D2405" s="4"/>
    </row>
    <row r="2406" spans="3:4">
      <c r="C2406" s="4"/>
      <c r="D2406" s="4"/>
    </row>
    <row r="2407" spans="3:4">
      <c r="C2407" s="4"/>
      <c r="D2407" s="4"/>
    </row>
    <row r="2408" spans="3:4">
      <c r="C2408" s="4"/>
      <c r="D2408" s="4"/>
    </row>
    <row r="2409" spans="3:4">
      <c r="C2409" s="4"/>
      <c r="D2409" s="4"/>
    </row>
    <row r="2410" spans="3:4">
      <c r="C2410" s="4"/>
      <c r="D2410" s="4"/>
    </row>
    <row r="2411" spans="3:4">
      <c r="C2411" s="4"/>
      <c r="D2411" s="4"/>
    </row>
    <row r="2412" spans="3:4">
      <c r="C2412" s="4"/>
      <c r="D2412" s="4"/>
    </row>
    <row r="2413" spans="3:4">
      <c r="C2413" s="4"/>
      <c r="D2413" s="4"/>
    </row>
    <row r="2414" spans="3:4">
      <c r="C2414" s="4"/>
      <c r="D2414" s="4"/>
    </row>
    <row r="2415" spans="3:4">
      <c r="C2415" s="4"/>
      <c r="D2415" s="4"/>
    </row>
    <row r="2416" spans="3:4">
      <c r="C2416" s="4"/>
      <c r="D2416" s="4"/>
    </row>
    <row r="2417" spans="3:4">
      <c r="C2417" s="4"/>
      <c r="D2417" s="4"/>
    </row>
    <row r="2418" spans="3:4">
      <c r="C2418" s="4"/>
      <c r="D2418" s="4"/>
    </row>
    <row r="2419" spans="3:4">
      <c r="C2419" s="4"/>
      <c r="D2419" s="4"/>
    </row>
    <row r="2420" spans="3:4">
      <c r="C2420" s="4"/>
      <c r="D2420" s="4"/>
    </row>
    <row r="2421" spans="3:4">
      <c r="C2421" s="4"/>
      <c r="D2421" s="4"/>
    </row>
    <row r="2422" spans="3:4">
      <c r="C2422" s="4"/>
      <c r="D2422" s="4"/>
    </row>
    <row r="2423" spans="3:4">
      <c r="C2423" s="4"/>
      <c r="D2423" s="4"/>
    </row>
    <row r="2424" spans="3:4">
      <c r="C2424" s="4"/>
      <c r="D2424" s="4"/>
    </row>
    <row r="2425" spans="3:4">
      <c r="C2425" s="4"/>
      <c r="D2425" s="4"/>
    </row>
    <row r="2426" spans="3:4">
      <c r="C2426" s="4"/>
      <c r="D2426" s="4"/>
    </row>
    <row r="2427" spans="3:4">
      <c r="C2427" s="4"/>
      <c r="D2427" s="4"/>
    </row>
    <row r="2428" spans="3:4">
      <c r="C2428" s="4"/>
      <c r="D2428" s="4"/>
    </row>
    <row r="2429" spans="3:4">
      <c r="C2429" s="4"/>
      <c r="D2429" s="4"/>
    </row>
    <row r="2430" spans="3:4">
      <c r="C2430" s="4"/>
      <c r="D2430" s="4"/>
    </row>
    <row r="2431" spans="3:4">
      <c r="C2431" s="4"/>
      <c r="D2431" s="4"/>
    </row>
    <row r="2432" spans="3:4">
      <c r="C2432" s="4"/>
      <c r="D2432" s="4"/>
    </row>
    <row r="2433" spans="3:4">
      <c r="C2433" s="4"/>
      <c r="D2433" s="4"/>
    </row>
    <row r="2434" spans="3:4">
      <c r="C2434" s="4"/>
      <c r="D2434" s="4"/>
    </row>
    <row r="2435" spans="3:4">
      <c r="C2435" s="4"/>
      <c r="D2435" s="4"/>
    </row>
    <row r="2436" spans="3:4">
      <c r="C2436" s="4"/>
      <c r="D2436" s="4"/>
    </row>
    <row r="2437" spans="3:4">
      <c r="C2437" s="4"/>
      <c r="D2437" s="4"/>
    </row>
    <row r="2438" spans="3:4">
      <c r="C2438" s="4"/>
      <c r="D2438" s="4"/>
    </row>
    <row r="2439" spans="3:4">
      <c r="C2439" s="4"/>
      <c r="D2439" s="4"/>
    </row>
    <row r="2440" spans="3:4">
      <c r="C2440" s="4"/>
      <c r="D2440" s="4"/>
    </row>
    <row r="2441" spans="3:4">
      <c r="C2441" s="4"/>
      <c r="D2441" s="4"/>
    </row>
    <row r="2442" spans="3:4">
      <c r="C2442" s="4"/>
      <c r="D2442" s="4"/>
    </row>
    <row r="2443" spans="3:4">
      <c r="C2443" s="4"/>
      <c r="D2443" s="4"/>
    </row>
    <row r="2444" spans="3:4">
      <c r="C2444" s="4"/>
      <c r="D2444" s="4"/>
    </row>
    <row r="2445" spans="3:4">
      <c r="C2445" s="4"/>
      <c r="D2445" s="4"/>
    </row>
    <row r="2446" spans="3:4">
      <c r="C2446" s="4"/>
      <c r="D2446" s="4"/>
    </row>
    <row r="2447" spans="3:4">
      <c r="C2447" s="4"/>
      <c r="D2447" s="4"/>
    </row>
    <row r="2448" spans="3:4">
      <c r="C2448" s="4"/>
      <c r="D2448" s="4"/>
    </row>
    <row r="2449" spans="3:4">
      <c r="C2449" s="4"/>
      <c r="D2449" s="4"/>
    </row>
    <row r="2450" spans="3:4">
      <c r="C2450" s="4"/>
      <c r="D2450" s="4"/>
    </row>
    <row r="2451" spans="3:4">
      <c r="C2451" s="4"/>
      <c r="D2451" s="4"/>
    </row>
    <row r="2452" spans="3:4">
      <c r="C2452" s="4"/>
      <c r="D2452" s="4"/>
    </row>
    <row r="2453" spans="3:4">
      <c r="C2453" s="4"/>
      <c r="D2453" s="4"/>
    </row>
    <row r="2454" spans="3:4">
      <c r="C2454" s="4"/>
      <c r="D2454" s="4"/>
    </row>
    <row r="2455" spans="3:4">
      <c r="C2455" s="4"/>
      <c r="D2455" s="4"/>
    </row>
    <row r="2456" spans="3:4">
      <c r="C2456" s="4"/>
      <c r="D2456" s="4"/>
    </row>
    <row r="2457" spans="3:4">
      <c r="C2457" s="4"/>
      <c r="D2457" s="4"/>
    </row>
    <row r="2458" spans="3:4">
      <c r="C2458" s="4"/>
      <c r="D2458" s="4"/>
    </row>
    <row r="2459" spans="3:4">
      <c r="C2459" s="4"/>
      <c r="D2459" s="4"/>
    </row>
    <row r="2460" spans="3:4">
      <c r="C2460" s="4"/>
      <c r="D2460" s="4"/>
    </row>
    <row r="2461" spans="3:4">
      <c r="C2461" s="4"/>
      <c r="D2461" s="4"/>
    </row>
    <row r="2462" spans="3:4">
      <c r="C2462" s="4"/>
      <c r="D2462" s="4"/>
    </row>
    <row r="2463" spans="3:4">
      <c r="C2463" s="4"/>
      <c r="D2463" s="4"/>
    </row>
    <row r="2464" spans="3:4">
      <c r="C2464" s="4"/>
      <c r="D2464" s="4"/>
    </row>
    <row r="2465" spans="3:4">
      <c r="C2465" s="4"/>
      <c r="D2465" s="4"/>
    </row>
    <row r="2466" spans="3:4">
      <c r="C2466" s="4"/>
      <c r="D2466" s="4"/>
    </row>
    <row r="2467" spans="3:4">
      <c r="C2467" s="4"/>
      <c r="D2467" s="4"/>
    </row>
    <row r="2468" spans="3:4">
      <c r="C2468" s="4"/>
      <c r="D2468" s="4"/>
    </row>
    <row r="2469" spans="3:4">
      <c r="C2469" s="4"/>
      <c r="D2469" s="4"/>
    </row>
    <row r="2470" spans="3:4">
      <c r="C2470" s="4"/>
      <c r="D2470" s="4"/>
    </row>
    <row r="2471" spans="3:4">
      <c r="C2471" s="4"/>
      <c r="D2471" s="4"/>
    </row>
    <row r="2472" spans="3:4">
      <c r="C2472" s="4"/>
      <c r="D2472" s="4"/>
    </row>
    <row r="2473" spans="3:4">
      <c r="C2473" s="4"/>
      <c r="D2473" s="4"/>
    </row>
    <row r="2474" spans="3:4">
      <c r="C2474" s="4"/>
      <c r="D2474" s="4"/>
    </row>
    <row r="2475" spans="3:4">
      <c r="C2475" s="4"/>
      <c r="D2475" s="4"/>
    </row>
    <row r="2476" spans="3:4">
      <c r="C2476" s="4"/>
      <c r="D2476" s="4"/>
    </row>
    <row r="2477" spans="3:4">
      <c r="C2477" s="4"/>
      <c r="D2477" s="4"/>
    </row>
    <row r="2478" spans="3:4">
      <c r="C2478" s="4"/>
      <c r="D2478" s="4"/>
    </row>
    <row r="2479" spans="3:4">
      <c r="C2479" s="4"/>
      <c r="D2479" s="4"/>
    </row>
    <row r="2480" spans="3:4">
      <c r="C2480" s="4"/>
      <c r="D2480" s="4"/>
    </row>
    <row r="2481" spans="3:4">
      <c r="C2481" s="4"/>
      <c r="D2481" s="4"/>
    </row>
    <row r="2482" spans="3:4">
      <c r="C2482" s="4"/>
      <c r="D2482" s="4"/>
    </row>
    <row r="2483" spans="3:4">
      <c r="C2483" s="4"/>
      <c r="D2483" s="4"/>
    </row>
    <row r="2484" spans="3:4">
      <c r="C2484" s="4"/>
      <c r="D2484" s="4"/>
    </row>
    <row r="2485" spans="3:4">
      <c r="C2485" s="4"/>
      <c r="D2485" s="4"/>
    </row>
    <row r="2486" spans="3:4">
      <c r="C2486" s="4"/>
      <c r="D2486" s="4"/>
    </row>
    <row r="2487" spans="3:4">
      <c r="C2487" s="4"/>
      <c r="D2487" s="4"/>
    </row>
    <row r="2488" spans="3:4">
      <c r="C2488" s="4"/>
      <c r="D2488" s="4"/>
    </row>
    <row r="2489" spans="3:4">
      <c r="C2489" s="4"/>
      <c r="D2489" s="4"/>
    </row>
    <row r="2490" spans="3:4">
      <c r="C2490" s="4"/>
      <c r="D2490" s="4"/>
    </row>
    <row r="2491" spans="3:4">
      <c r="C2491" s="4"/>
      <c r="D2491" s="4"/>
    </row>
    <row r="2492" spans="3:4">
      <c r="C2492" s="4"/>
      <c r="D2492" s="4"/>
    </row>
    <row r="2493" spans="3:4">
      <c r="C2493" s="4"/>
      <c r="D2493" s="4"/>
    </row>
    <row r="2494" spans="3:4">
      <c r="C2494" s="4"/>
      <c r="D2494" s="4"/>
    </row>
    <row r="2495" spans="3:4">
      <c r="C2495" s="4"/>
      <c r="D2495" s="4"/>
    </row>
    <row r="2496" spans="3:4">
      <c r="C2496" s="4"/>
      <c r="D2496" s="4"/>
    </row>
    <row r="2497" spans="3:4">
      <c r="C2497" s="4"/>
      <c r="D2497" s="4"/>
    </row>
    <row r="2498" spans="3:4">
      <c r="C2498" s="4"/>
      <c r="D2498" s="4"/>
    </row>
    <row r="2499" spans="3:4">
      <c r="C2499" s="4"/>
      <c r="D2499" s="4"/>
    </row>
    <row r="2500" spans="3:4">
      <c r="C2500" s="4"/>
      <c r="D2500" s="4"/>
    </row>
    <row r="2501" spans="3:4">
      <c r="C2501" s="4"/>
      <c r="D2501" s="4"/>
    </row>
    <row r="2502" spans="3:4">
      <c r="C2502" s="4"/>
      <c r="D2502" s="4"/>
    </row>
    <row r="2503" spans="3:4">
      <c r="C2503" s="4"/>
      <c r="D2503" s="4"/>
    </row>
    <row r="2504" spans="3:4">
      <c r="C2504" s="4"/>
      <c r="D2504" s="4"/>
    </row>
    <row r="2505" spans="3:4">
      <c r="C2505" s="4"/>
      <c r="D2505" s="4"/>
    </row>
    <row r="2506" spans="3:4">
      <c r="C2506" s="4"/>
      <c r="D2506" s="4"/>
    </row>
    <row r="2507" spans="3:4">
      <c r="C2507" s="4"/>
      <c r="D2507" s="4"/>
    </row>
    <row r="2508" spans="3:4">
      <c r="C2508" s="4"/>
      <c r="D2508" s="4"/>
    </row>
    <row r="2509" spans="3:4">
      <c r="C2509" s="4"/>
      <c r="D2509" s="4"/>
    </row>
    <row r="2510" spans="3:4">
      <c r="C2510" s="4"/>
      <c r="D2510" s="4"/>
    </row>
    <row r="2511" spans="3:4">
      <c r="C2511" s="4"/>
      <c r="D2511" s="4"/>
    </row>
    <row r="2512" spans="3:4">
      <c r="C2512" s="4"/>
      <c r="D2512" s="4"/>
    </row>
    <row r="2513" spans="3:4">
      <c r="C2513" s="4"/>
      <c r="D2513" s="4"/>
    </row>
    <row r="2514" spans="3:4">
      <c r="C2514" s="4"/>
      <c r="D2514" s="4"/>
    </row>
    <row r="2515" spans="3:4">
      <c r="C2515" s="4"/>
      <c r="D2515" s="4"/>
    </row>
    <row r="2516" spans="3:4">
      <c r="C2516" s="4"/>
      <c r="D2516" s="4"/>
    </row>
    <row r="2517" spans="3:4">
      <c r="C2517" s="4"/>
      <c r="D2517" s="4"/>
    </row>
    <row r="2518" spans="3:4">
      <c r="C2518" s="4"/>
      <c r="D2518" s="4"/>
    </row>
    <row r="2519" spans="3:4">
      <c r="C2519" s="4"/>
      <c r="D2519" s="4"/>
    </row>
    <row r="2520" spans="3:4">
      <c r="C2520" s="4"/>
      <c r="D2520" s="4"/>
    </row>
    <row r="2521" spans="3:4">
      <c r="C2521" s="4"/>
      <c r="D2521" s="4"/>
    </row>
    <row r="2522" spans="3:4">
      <c r="C2522" s="4"/>
      <c r="D2522" s="4"/>
    </row>
    <row r="2523" spans="3:4">
      <c r="C2523" s="4"/>
      <c r="D2523" s="4"/>
    </row>
    <row r="2524" spans="3:4">
      <c r="C2524" s="4"/>
      <c r="D2524" s="4"/>
    </row>
    <row r="2525" spans="3:4">
      <c r="C2525" s="4"/>
      <c r="D2525" s="4"/>
    </row>
    <row r="2526" spans="3:4">
      <c r="C2526" s="4"/>
      <c r="D2526" s="4"/>
    </row>
    <row r="2527" spans="3:4">
      <c r="C2527" s="4"/>
      <c r="D2527" s="4"/>
    </row>
    <row r="2528" spans="3:4">
      <c r="C2528" s="4"/>
      <c r="D2528" s="4"/>
    </row>
    <row r="2529" spans="3:4">
      <c r="C2529" s="4"/>
      <c r="D2529" s="4"/>
    </row>
    <row r="2530" spans="3:4">
      <c r="C2530" s="4"/>
      <c r="D2530" s="4"/>
    </row>
    <row r="2531" spans="3:4">
      <c r="C2531" s="4"/>
      <c r="D2531" s="4"/>
    </row>
    <row r="2532" spans="3:4">
      <c r="C2532" s="4"/>
      <c r="D2532" s="4"/>
    </row>
    <row r="2533" spans="3:4">
      <c r="C2533" s="4"/>
      <c r="D2533" s="4"/>
    </row>
    <row r="2534" spans="3:4">
      <c r="C2534" s="4"/>
      <c r="D2534" s="4"/>
    </row>
    <row r="2535" spans="3:4">
      <c r="C2535" s="4"/>
      <c r="D2535" s="4"/>
    </row>
    <row r="2536" spans="3:4">
      <c r="C2536" s="4"/>
      <c r="D2536" s="4"/>
    </row>
    <row r="2537" spans="3:4">
      <c r="C2537" s="4"/>
      <c r="D2537" s="4"/>
    </row>
    <row r="2538" spans="3:4">
      <c r="C2538" s="4"/>
      <c r="D2538" s="4"/>
    </row>
    <row r="2539" spans="3:4">
      <c r="C2539" s="4"/>
      <c r="D2539" s="4"/>
    </row>
    <row r="2540" spans="3:4">
      <c r="C2540" s="4"/>
      <c r="D2540" s="4"/>
    </row>
    <row r="2541" spans="3:4">
      <c r="C2541" s="4"/>
      <c r="D2541" s="4"/>
    </row>
    <row r="2542" spans="3:4">
      <c r="C2542" s="4"/>
      <c r="D2542" s="4"/>
    </row>
    <row r="2543" spans="3:4">
      <c r="C2543" s="4"/>
      <c r="D2543" s="4"/>
    </row>
    <row r="2544" spans="3:4">
      <c r="C2544" s="4"/>
      <c r="D2544" s="4"/>
    </row>
  </sheetData>
  <protectedRanges>
    <protectedRange sqref="A98:D99" name="Range1"/>
  </protectedRanges>
  <sortState xmlns:xlrd2="http://schemas.microsoft.com/office/spreadsheetml/2017/richdata2" ref="A21:U103">
    <sortCondition ref="C21:C103"/>
  </sortState>
  <phoneticPr fontId="8" type="noConversion"/>
  <pageMargins left="0.75" right="0.75" top="1" bottom="1" header="0.5" footer="0.5"/>
  <pageSetup orientation="portrait" verticalDpi="300" r:id="rId1"/>
  <headerFooter alignWithMargins="0"/>
  <ignoredErrors>
    <ignoredError sqref="E1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5"/>
  <sheetViews>
    <sheetView workbookViewId="0">
      <selection activeCell="E10" sqref="E10"/>
    </sheetView>
  </sheetViews>
  <sheetFormatPr defaultRowHeight="12.75"/>
  <cols>
    <col min="1" max="1" width="9.140625" style="5"/>
    <col min="2" max="2" width="10.7109375" style="5" customWidth="1"/>
    <col min="3" max="4" width="9.140625" style="5"/>
    <col min="5" max="5" width="10.28515625" style="5" bestFit="1" customWidth="1"/>
    <col min="6" max="6" width="12.42578125" style="5" bestFit="1" customWidth="1"/>
    <col min="7" max="7" width="10.7109375" style="5" customWidth="1"/>
    <col min="8" max="13" width="9.140625" style="5"/>
    <col min="14" max="14" width="12.140625" style="5" customWidth="1"/>
    <col min="15" max="15" width="11" style="5" customWidth="1"/>
    <col min="16" max="16384" width="9.140625" style="5"/>
  </cols>
  <sheetData>
    <row r="1" spans="1:28" ht="18.75" thickBot="1">
      <c r="A1" s="8" t="s">
        <v>47</v>
      </c>
      <c r="D1" s="7" t="s">
        <v>48</v>
      </c>
      <c r="M1" s="9" t="s">
        <v>49</v>
      </c>
      <c r="N1" s="5" t="s">
        <v>50</v>
      </c>
      <c r="O1" s="5">
        <f ca="1">H18*J18-I18*I18</f>
        <v>0.99734772945428674</v>
      </c>
      <c r="P1" s="5" t="s">
        <v>131</v>
      </c>
      <c r="U1" s="3" t="s">
        <v>106</v>
      </c>
      <c r="V1" s="40" t="s">
        <v>108</v>
      </c>
      <c r="AA1" s="5">
        <v>1</v>
      </c>
      <c r="AB1" s="5" t="s">
        <v>51</v>
      </c>
    </row>
    <row r="2" spans="1:28">
      <c r="M2" s="9" t="s">
        <v>52</v>
      </c>
      <c r="N2" s="5" t="s">
        <v>53</v>
      </c>
      <c r="O2" s="5">
        <f ca="1">+F18*J18-H18*I18</f>
        <v>5.2658476628150659</v>
      </c>
      <c r="P2" s="5" t="s">
        <v>132</v>
      </c>
      <c r="U2" s="5">
        <v>-0.05</v>
      </c>
      <c r="V2" s="5">
        <f t="shared" ref="V2:V18" ca="1" si="0">+E$4+E$5*U2+E$6*U2^2</f>
        <v>7.3347682765371475E-3</v>
      </c>
      <c r="AA2" s="5">
        <v>2</v>
      </c>
      <c r="AB2" s="5" t="s">
        <v>27</v>
      </c>
    </row>
    <row r="3" spans="1:28" ht="13.5" thickBot="1">
      <c r="A3" s="5" t="s">
        <v>54</v>
      </c>
      <c r="B3" s="5" t="s">
        <v>55</v>
      </c>
      <c r="E3" s="10" t="s">
        <v>56</v>
      </c>
      <c r="F3" s="10" t="s">
        <v>57</v>
      </c>
      <c r="G3" s="10" t="s">
        <v>58</v>
      </c>
      <c r="H3" s="10" t="s">
        <v>59</v>
      </c>
      <c r="M3" s="9" t="s">
        <v>60</v>
      </c>
      <c r="N3" s="5" t="s">
        <v>61</v>
      </c>
      <c r="O3" s="5">
        <f ca="1">+F18*I18-H18*H18</f>
        <v>5.1856606272491774</v>
      </c>
      <c r="P3" s="5" t="s">
        <v>133</v>
      </c>
      <c r="U3" s="5">
        <v>0</v>
      </c>
      <c r="V3" s="5">
        <f t="shared" ca="1" si="0"/>
        <v>2.4586875821761161E-3</v>
      </c>
      <c r="AA3" s="5">
        <v>3</v>
      </c>
      <c r="AB3" s="5" t="s">
        <v>62</v>
      </c>
    </row>
    <row r="4" spans="1:28">
      <c r="A4" s="5" t="s">
        <v>63</v>
      </c>
      <c r="B4" s="5" t="s">
        <v>64</v>
      </c>
      <c r="D4" s="11" t="s">
        <v>65</v>
      </c>
      <c r="E4" s="12">
        <f ca="1">(G18*O1-K18*O2+L18*O3)/O7</f>
        <v>2.4586875821761161E-3</v>
      </c>
      <c r="F4" s="13">
        <f ca="1">+E7/O7*O18</f>
        <v>3.9455376060250249E-4</v>
      </c>
      <c r="G4" s="14">
        <f>+B18</f>
        <v>1</v>
      </c>
      <c r="H4" s="15">
        <f ca="1">ABS(F4/E4)</f>
        <v>0.16047332058890293</v>
      </c>
      <c r="M4" s="9" t="s">
        <v>66</v>
      </c>
      <c r="N4" s="5" t="s">
        <v>67</v>
      </c>
      <c r="O4" s="5">
        <f ca="1">+C18*J18-H18*H18</f>
        <v>52.905685383151784</v>
      </c>
      <c r="P4" s="5" t="s">
        <v>134</v>
      </c>
      <c r="U4" s="5">
        <v>0.05</v>
      </c>
      <c r="V4" s="5">
        <f t="shared" ca="1" si="0"/>
        <v>-1.9256584060112431E-3</v>
      </c>
      <c r="AA4" s="5">
        <v>4</v>
      </c>
      <c r="AB4" s="5" t="s">
        <v>68</v>
      </c>
    </row>
    <row r="5" spans="1:28">
      <c r="A5" s="5" t="s">
        <v>69</v>
      </c>
      <c r="B5" s="16">
        <v>40323</v>
      </c>
      <c r="D5" s="17" t="s">
        <v>70</v>
      </c>
      <c r="E5" s="18">
        <f ca="1">+(-G18*O2+K18*O4-L18*O5)/O7</f>
        <v>-9.2604266825483908E-2</v>
      </c>
      <c r="F5" s="19">
        <f ca="1">P18*E7/O7</f>
        <v>2.8740186396575217E-3</v>
      </c>
      <c r="G5" s="20">
        <f>+B18/A18</f>
        <v>1E-4</v>
      </c>
      <c r="H5" s="15">
        <f ca="1">ABS(F5/E5)</f>
        <v>3.10354883007034E-2</v>
      </c>
      <c r="M5" s="9" t="s">
        <v>71</v>
      </c>
      <c r="N5" s="5" t="s">
        <v>72</v>
      </c>
      <c r="O5" s="5">
        <f ca="1">+C18*I18-F18*H18</f>
        <v>61.16262857755958</v>
      </c>
      <c r="P5" s="5" t="s">
        <v>135</v>
      </c>
      <c r="U5" s="5">
        <v>0.1</v>
      </c>
      <c r="V5" s="5">
        <f t="shared" ca="1" si="0"/>
        <v>-5.8182696880249296E-3</v>
      </c>
      <c r="AA5" s="5">
        <v>5</v>
      </c>
      <c r="AB5" s="5" t="s">
        <v>73</v>
      </c>
    </row>
    <row r="6" spans="1:28" ht="13.5" thickBot="1">
      <c r="D6" s="21" t="s">
        <v>74</v>
      </c>
      <c r="E6" s="22">
        <f ca="1">+(G18*O3-K18*O5+L18*O6)/O7</f>
        <v>9.8346941234734558E-2</v>
      </c>
      <c r="F6" s="23">
        <f ca="1">Q18*E7/O7</f>
        <v>3.4166679791366038E-3</v>
      </c>
      <c r="G6" s="24">
        <f>+B18/A18^2</f>
        <v>1E-8</v>
      </c>
      <c r="H6" s="15">
        <f ca="1">ABS(F6/E6)</f>
        <v>3.4740968414886414E-2</v>
      </c>
      <c r="M6" s="25" t="s">
        <v>75</v>
      </c>
      <c r="N6" s="26" t="s">
        <v>76</v>
      </c>
      <c r="O6" s="26">
        <f ca="1">+C18*H18-F18*F18</f>
        <v>74.811651979749939</v>
      </c>
      <c r="P6" s="5" t="s">
        <v>136</v>
      </c>
      <c r="U6" s="5">
        <v>0.15</v>
      </c>
      <c r="V6" s="5">
        <f t="shared" ca="1" si="0"/>
        <v>-9.2191462638649413E-3</v>
      </c>
      <c r="AA6" s="5">
        <v>6</v>
      </c>
      <c r="AB6" s="5" t="s">
        <v>77</v>
      </c>
    </row>
    <row r="7" spans="1:28">
      <c r="D7" s="27" t="s">
        <v>78</v>
      </c>
      <c r="E7" s="28">
        <f ca="1">SQRT(N18/(B15-3))</f>
        <v>1.0986285971547644E-3</v>
      </c>
      <c r="G7" s="29">
        <f>+B22</f>
        <v>1.2999999962630682E-3</v>
      </c>
      <c r="M7" s="9" t="s">
        <v>79</v>
      </c>
      <c r="N7" s="30" t="s">
        <v>80</v>
      </c>
      <c r="O7" s="5">
        <f ca="1">+C18*O1-F18*O2+H18*O3</f>
        <v>7.7257860540208547</v>
      </c>
      <c r="U7" s="5">
        <v>0.2</v>
      </c>
      <c r="V7" s="5">
        <f t="shared" ca="1" si="0"/>
        <v>-1.2128288133531282E-2</v>
      </c>
      <c r="AA7" s="5">
        <v>7</v>
      </c>
      <c r="AB7" s="5" t="s">
        <v>81</v>
      </c>
    </row>
    <row r="8" spans="1:28">
      <c r="A8" s="34">
        <v>21</v>
      </c>
      <c r="B8" s="5" t="s">
        <v>86</v>
      </c>
      <c r="C8" s="44">
        <v>21</v>
      </c>
      <c r="D8" s="27" t="s">
        <v>82</v>
      </c>
      <c r="F8" s="45">
        <f ca="1">CORREL(INDIRECT(E12):INDIRECT(E13),INDIRECT(M12):INDIRECT(M13))</f>
        <v>0.98892311157255086</v>
      </c>
      <c r="G8" s="28"/>
      <c r="K8" s="29"/>
      <c r="N8" s="30"/>
      <c r="U8" s="5">
        <v>0.25</v>
      </c>
      <c r="V8" s="5">
        <f t="shared" ca="1" si="0"/>
        <v>-1.454569529702395E-2</v>
      </c>
      <c r="AA8" s="5">
        <v>8</v>
      </c>
      <c r="AB8" s="5" t="s">
        <v>83</v>
      </c>
    </row>
    <row r="9" spans="1:28">
      <c r="A9" s="34">
        <f>20+COUNT(A21:A1442)</f>
        <v>49</v>
      </c>
      <c r="B9" s="5" t="s">
        <v>88</v>
      </c>
      <c r="C9" s="44">
        <f>A9</f>
        <v>49</v>
      </c>
      <c r="E9" s="51">
        <f ca="1">E6*G6</f>
        <v>9.8346941234734561E-10</v>
      </c>
      <c r="F9" s="31">
        <f ca="1">H6</f>
        <v>3.4740968414886414E-2</v>
      </c>
      <c r="G9" s="32">
        <f ca="1">F8</f>
        <v>0.98892311157255086</v>
      </c>
      <c r="K9" s="29"/>
      <c r="N9" s="30"/>
      <c r="U9" s="5">
        <v>0.3</v>
      </c>
      <c r="V9" s="5">
        <f t="shared" ca="1" si="0"/>
        <v>-1.6471367754342943E-2</v>
      </c>
      <c r="AA9" s="5">
        <v>9</v>
      </c>
      <c r="AB9" s="5" t="s">
        <v>31</v>
      </c>
    </row>
    <row r="10" spans="1:28">
      <c r="A10" s="49" t="s">
        <v>3</v>
      </c>
      <c r="B10" s="50">
        <f>'Active 1'!$C$8</f>
        <v>0.86077939999999997</v>
      </c>
      <c r="D10" s="5" t="s">
        <v>125</v>
      </c>
      <c r="E10" s="5">
        <f ca="1">2*E9*365.2422/B10</f>
        <v>8.3460299305130148E-7</v>
      </c>
      <c r="F10" s="5">
        <f ca="1">+F9*E10</f>
        <v>2.899491622056493E-8</v>
      </c>
      <c r="G10" s="5" t="s">
        <v>126</v>
      </c>
      <c r="U10" s="5">
        <v>0.35</v>
      </c>
      <c r="V10" s="5">
        <f t="shared" ca="1" si="0"/>
        <v>-1.7905305505488269E-2</v>
      </c>
      <c r="AA10" s="5">
        <v>10</v>
      </c>
      <c r="AB10" s="5" t="s">
        <v>84</v>
      </c>
    </row>
    <row r="11" spans="1:28">
      <c r="A11" s="33"/>
      <c r="B11" s="33"/>
      <c r="U11" s="5">
        <v>0.4</v>
      </c>
      <c r="V11" s="5">
        <f t="shared" ca="1" si="0"/>
        <v>-1.884750855045992E-2</v>
      </c>
      <c r="AA11" s="5">
        <v>11</v>
      </c>
      <c r="AB11" s="5" t="s">
        <v>85</v>
      </c>
    </row>
    <row r="12" spans="1:28">
      <c r="C12" s="2" t="str">
        <f t="shared" ref="C12:Q13" si="1">C$15&amp;$C8</f>
        <v>C21</v>
      </c>
      <c r="D12" s="2" t="str">
        <f t="shared" si="1"/>
        <v>D21</v>
      </c>
      <c r="E12" s="2" t="str">
        <f t="shared" si="1"/>
        <v>E21</v>
      </c>
      <c r="F12" s="2" t="str">
        <f t="shared" si="1"/>
        <v>F21</v>
      </c>
      <c r="G12" s="2" t="str">
        <f t="shared" ref="G12:Q12" si="2">G15&amp;$C8</f>
        <v>G21</v>
      </c>
      <c r="H12" s="2" t="str">
        <f t="shared" si="2"/>
        <v>H21</v>
      </c>
      <c r="I12" s="2" t="str">
        <f t="shared" si="2"/>
        <v>I21</v>
      </c>
      <c r="J12" s="2" t="str">
        <f t="shared" si="2"/>
        <v>J21</v>
      </c>
      <c r="K12" s="2" t="str">
        <f t="shared" si="2"/>
        <v>K21</v>
      </c>
      <c r="L12" s="2" t="str">
        <f t="shared" si="2"/>
        <v>L21</v>
      </c>
      <c r="M12" s="2" t="str">
        <f t="shared" si="2"/>
        <v>M21</v>
      </c>
      <c r="N12" s="2" t="str">
        <f t="shared" si="2"/>
        <v>N21</v>
      </c>
      <c r="O12" s="2" t="str">
        <f t="shared" si="2"/>
        <v>O21</v>
      </c>
      <c r="P12" s="2" t="str">
        <f t="shared" si="2"/>
        <v>P21</v>
      </c>
      <c r="Q12" s="2" t="str">
        <f t="shared" si="2"/>
        <v>Q21</v>
      </c>
      <c r="U12" s="5">
        <v>0.45</v>
      </c>
      <c r="V12" s="5">
        <f t="shared" ca="1" si="0"/>
        <v>-1.9297976889257894E-2</v>
      </c>
      <c r="AA12" s="5">
        <v>12</v>
      </c>
      <c r="AB12" s="5" t="s">
        <v>87</v>
      </c>
    </row>
    <row r="13" spans="1:28">
      <c r="C13" s="2" t="str">
        <f t="shared" si="1"/>
        <v>C49</v>
      </c>
      <c r="D13" s="2" t="str">
        <f t="shared" si="1"/>
        <v>D49</v>
      </c>
      <c r="E13" s="2" t="str">
        <f t="shared" si="1"/>
        <v>E49</v>
      </c>
      <c r="F13" s="2" t="str">
        <f t="shared" si="1"/>
        <v>F49</v>
      </c>
      <c r="G13" s="2" t="str">
        <f t="shared" si="1"/>
        <v>G49</v>
      </c>
      <c r="H13" s="2" t="str">
        <f t="shared" si="1"/>
        <v>H49</v>
      </c>
      <c r="I13" s="2" t="str">
        <f t="shared" si="1"/>
        <v>I49</v>
      </c>
      <c r="J13" s="2" t="str">
        <f t="shared" si="1"/>
        <v>J49</v>
      </c>
      <c r="K13" s="2" t="str">
        <f t="shared" si="1"/>
        <v>K49</v>
      </c>
      <c r="L13" s="2" t="str">
        <f t="shared" si="1"/>
        <v>L49</v>
      </c>
      <c r="M13" s="2" t="str">
        <f t="shared" si="1"/>
        <v>M49</v>
      </c>
      <c r="N13" s="2" t="str">
        <f t="shared" si="1"/>
        <v>N49</v>
      </c>
      <c r="O13" s="2" t="str">
        <f t="shared" si="1"/>
        <v>O49</v>
      </c>
      <c r="P13" s="2" t="str">
        <f t="shared" si="1"/>
        <v>P49</v>
      </c>
      <c r="Q13" s="2" t="str">
        <f t="shared" si="1"/>
        <v>Q49</v>
      </c>
      <c r="U13" s="5">
        <v>0.5</v>
      </c>
      <c r="V13" s="5">
        <f t="shared" ca="1" si="0"/>
        <v>-1.92567105218822E-2</v>
      </c>
      <c r="AA13" s="5">
        <v>13</v>
      </c>
      <c r="AB13" s="5" t="s">
        <v>89</v>
      </c>
    </row>
    <row r="14" spans="1:28">
      <c r="O14" s="30"/>
      <c r="U14" s="5">
        <v>0.55000000000000004</v>
      </c>
      <c r="V14" s="5">
        <f t="shared" ca="1" si="0"/>
        <v>-1.8723709448332827E-2</v>
      </c>
      <c r="AA14" s="5">
        <v>14</v>
      </c>
      <c r="AB14" s="5" t="s">
        <v>90</v>
      </c>
    </row>
    <row r="15" spans="1:28">
      <c r="A15" s="7" t="s">
        <v>94</v>
      </c>
      <c r="B15" s="7">
        <f>C9-C8+1</f>
        <v>29</v>
      </c>
      <c r="C15" s="2" t="str">
        <f t="shared" ref="C15:Q15" si="3">VLOOKUP(C16,$AA1:$AB26,2,FALSE)</f>
        <v>C</v>
      </c>
      <c r="D15" s="2" t="str">
        <f t="shared" si="3"/>
        <v>D</v>
      </c>
      <c r="E15" s="2" t="str">
        <f t="shared" si="3"/>
        <v>E</v>
      </c>
      <c r="F15" s="2" t="str">
        <f t="shared" si="3"/>
        <v>F</v>
      </c>
      <c r="G15" s="2" t="str">
        <f t="shared" si="3"/>
        <v>G</v>
      </c>
      <c r="H15" s="2" t="str">
        <f t="shared" si="3"/>
        <v>H</v>
      </c>
      <c r="I15" s="2" t="str">
        <f t="shared" si="3"/>
        <v>I</v>
      </c>
      <c r="J15" s="2" t="str">
        <f t="shared" si="3"/>
        <v>J</v>
      </c>
      <c r="K15" s="2" t="str">
        <f t="shared" si="3"/>
        <v>K</v>
      </c>
      <c r="L15" s="2" t="str">
        <f t="shared" si="3"/>
        <v>L</v>
      </c>
      <c r="M15" s="2" t="str">
        <f t="shared" si="3"/>
        <v>M</v>
      </c>
      <c r="N15" s="2" t="str">
        <f t="shared" si="3"/>
        <v>N</v>
      </c>
      <c r="O15" s="2" t="str">
        <f t="shared" si="3"/>
        <v>O</v>
      </c>
      <c r="P15" s="2" t="str">
        <f t="shared" si="3"/>
        <v>P</v>
      </c>
      <c r="Q15" s="2" t="str">
        <f t="shared" si="3"/>
        <v>Q</v>
      </c>
      <c r="U15" s="5">
        <v>0.6</v>
      </c>
      <c r="V15" s="5">
        <f t="shared" ca="1" si="0"/>
        <v>-1.7698973668609785E-2</v>
      </c>
      <c r="AA15" s="5">
        <v>15</v>
      </c>
      <c r="AB15" s="5" t="s">
        <v>91</v>
      </c>
    </row>
    <row r="16" spans="1:28">
      <c r="A16" s="2"/>
      <c r="B16" s="33"/>
      <c r="C16" s="2">
        <f>COLUMN()</f>
        <v>3</v>
      </c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2">
        <f>COLUMN()</f>
        <v>16</v>
      </c>
      <c r="Q16" s="2">
        <f>COLUMN()</f>
        <v>17</v>
      </c>
      <c r="U16" s="5">
        <v>0.65</v>
      </c>
      <c r="V16" s="5">
        <f t="shared" ca="1" si="0"/>
        <v>-1.6182503182713068E-2</v>
      </c>
      <c r="AA16" s="5">
        <v>16</v>
      </c>
      <c r="AB16" s="5" t="s">
        <v>92</v>
      </c>
    </row>
    <row r="17" spans="1:28">
      <c r="A17" s="7" t="s">
        <v>93</v>
      </c>
      <c r="U17" s="5">
        <v>0.7</v>
      </c>
      <c r="V17" s="5">
        <f t="shared" ca="1" si="0"/>
        <v>-1.4174297990642695E-2</v>
      </c>
      <c r="AA17" s="5">
        <v>17</v>
      </c>
      <c r="AB17" s="5" t="s">
        <v>95</v>
      </c>
    </row>
    <row r="18" spans="1:28">
      <c r="A18" s="35">
        <v>10000</v>
      </c>
      <c r="B18" s="35">
        <v>1</v>
      </c>
      <c r="C18" s="5">
        <f ca="1">SUM(INDIRECT(C12):INDIRECT(C13))</f>
        <v>28.1</v>
      </c>
      <c r="D18" s="46">
        <f ca="1">SUM(INDIRECT(D12):INDIRECT(D13))</f>
        <v>10.084200000000001</v>
      </c>
      <c r="E18" s="46">
        <f ca="1">SUM(INDIRECT(E12):INDIRECT(E13))</f>
        <v>-0.25301328003843082</v>
      </c>
      <c r="F18" s="7">
        <f ca="1">SUM(INDIRECT(F12):INDIRECT(F13))</f>
        <v>9.9379050000000024</v>
      </c>
      <c r="G18" s="7">
        <f ca="1">SUM(INDIRECT(G12):INDIRECT(G13))</f>
        <v>-0.24371455203945516</v>
      </c>
      <c r="H18" s="7">
        <f ca="1">SUM(INDIRECT(H12):INDIRECT(H13))</f>
        <v>6.1769967177499989</v>
      </c>
      <c r="I18" s="7">
        <f ca="1">SUM(INDIRECT(I12):INDIRECT(I13))</f>
        <v>4.3611756278957614</v>
      </c>
      <c r="J18" s="7">
        <f ca="1">SUM(INDIRECT(J12):INDIRECT(J13))</f>
        <v>3.2406040510407843</v>
      </c>
      <c r="K18" s="7">
        <f ca="1">SUM(INDIRECT(K12):INDIRECT(K13))</f>
        <v>-0.11867376542329262</v>
      </c>
      <c r="L18" s="7">
        <f ca="1">SUM(INDIRECT(L12):INDIRECT(L13))</f>
        <v>-6.9972670220631361E-2</v>
      </c>
      <c r="N18" s="5">
        <f ca="1">SUM(INDIRECT(N12):INDIRECT(N13))</f>
        <v>3.1381604656642386E-5</v>
      </c>
      <c r="O18" s="5">
        <f ca="1">SQRT(SUM(INDIRECT(O12):INDIRECT(O13)))</f>
        <v>2.7745845585292823</v>
      </c>
      <c r="P18" s="5">
        <f ca="1">SQRT(SUM(INDIRECT(P12):INDIRECT(P13)))</f>
        <v>20.210700124469973</v>
      </c>
      <c r="Q18" s="5">
        <f ca="1">SQRT(SUM(INDIRECT(Q12):INDIRECT(Q13)))</f>
        <v>24.026723765242302</v>
      </c>
      <c r="U18" s="5">
        <v>0.75</v>
      </c>
      <c r="V18" s="5">
        <f t="shared" ca="1" si="0"/>
        <v>-1.1674358092398633E-2</v>
      </c>
      <c r="AA18" s="5">
        <v>18</v>
      </c>
      <c r="AB18" s="5" t="s">
        <v>96</v>
      </c>
    </row>
    <row r="19" spans="1:28">
      <c r="A19" s="36" t="s">
        <v>97</v>
      </c>
      <c r="F19" s="37" t="s">
        <v>98</v>
      </c>
      <c r="G19" s="37" t="s">
        <v>99</v>
      </c>
      <c r="H19" s="37" t="s">
        <v>100</v>
      </c>
      <c r="I19" s="37" t="s">
        <v>101</v>
      </c>
      <c r="J19" s="37" t="s">
        <v>102</v>
      </c>
      <c r="K19" s="37" t="s">
        <v>103</v>
      </c>
      <c r="L19" s="37" t="s">
        <v>104</v>
      </c>
      <c r="M19" s="38"/>
      <c r="N19" s="38"/>
      <c r="O19" s="38"/>
      <c r="P19" s="38"/>
      <c r="Q19" s="38"/>
      <c r="U19" s="5">
        <v>0.8</v>
      </c>
      <c r="V19" s="5">
        <f ca="1">+E$4+E$5*U19+E$6*U19^2</f>
        <v>-8.6826834879808884E-3</v>
      </c>
      <c r="AA19" s="5">
        <v>19</v>
      </c>
      <c r="AB19" s="5" t="s">
        <v>105</v>
      </c>
    </row>
    <row r="20" spans="1:28" ht="15" thickBot="1">
      <c r="A20" s="3" t="s">
        <v>106</v>
      </c>
      <c r="B20" s="3" t="s">
        <v>107</v>
      </c>
      <c r="C20" s="3" t="s">
        <v>127</v>
      </c>
      <c r="D20" s="3" t="s">
        <v>106</v>
      </c>
      <c r="E20" s="3" t="s">
        <v>107</v>
      </c>
      <c r="F20" s="3" t="s">
        <v>128</v>
      </c>
      <c r="G20" s="3" t="s">
        <v>129</v>
      </c>
      <c r="H20" s="3" t="s">
        <v>137</v>
      </c>
      <c r="I20" s="3" t="s">
        <v>138</v>
      </c>
      <c r="J20" s="3" t="s">
        <v>139</v>
      </c>
      <c r="K20" s="39" t="s">
        <v>130</v>
      </c>
      <c r="L20" s="3" t="s">
        <v>140</v>
      </c>
      <c r="M20" s="40" t="s">
        <v>108</v>
      </c>
      <c r="N20" s="39" t="s">
        <v>109</v>
      </c>
      <c r="O20" s="39" t="s">
        <v>110</v>
      </c>
      <c r="P20" s="39" t="s">
        <v>111</v>
      </c>
      <c r="Q20" s="39" t="s">
        <v>112</v>
      </c>
      <c r="R20" s="41" t="s">
        <v>113</v>
      </c>
      <c r="U20" s="5">
        <v>0.85</v>
      </c>
      <c r="V20" s="5">
        <f ca="1">+E$4+E$5*U20+E$6*U20^2</f>
        <v>-5.1992741773894957E-3</v>
      </c>
      <c r="AA20" s="5">
        <v>20</v>
      </c>
      <c r="AB20" s="5" t="s">
        <v>114</v>
      </c>
    </row>
    <row r="21" spans="1:28">
      <c r="A21" s="42">
        <v>-39.5</v>
      </c>
      <c r="B21" s="42">
        <v>2.5616799975978211E-3</v>
      </c>
      <c r="C21" s="47">
        <v>1</v>
      </c>
      <c r="D21" s="43">
        <f>A21/A$18</f>
        <v>-3.9500000000000004E-3</v>
      </c>
      <c r="E21" s="43">
        <f>B21/B$18</f>
        <v>2.5616799975978211E-3</v>
      </c>
      <c r="F21" s="6">
        <f>$C21*D21</f>
        <v>-3.9500000000000004E-3</v>
      </c>
      <c r="G21" s="6">
        <f>$C21*E21</f>
        <v>2.5616799975978211E-3</v>
      </c>
      <c r="H21" s="6">
        <f>C21*D21*D21</f>
        <v>1.5602500000000002E-5</v>
      </c>
      <c r="I21" s="6">
        <f>C21*D21*D21*D21</f>
        <v>-6.1629875000000013E-8</v>
      </c>
      <c r="J21" s="6">
        <f>C21*D21*D21*D21*D21</f>
        <v>2.4343800625000008E-10</v>
      </c>
      <c r="K21" s="6">
        <f>C21*E21*D21</f>
        <v>-1.0118635990511395E-5</v>
      </c>
      <c r="L21" s="6">
        <f>C21*E21*D21*D21</f>
        <v>3.9968612162520014E-8</v>
      </c>
      <c r="M21" s="6">
        <f t="shared" ref="M21:M83" ca="1" si="4">+E$4+E$5*D21+E$6*D21^2</f>
        <v>2.8260088942873925E-3</v>
      </c>
      <c r="N21" s="6">
        <f ca="1">C21*(M21-E21)^2</f>
        <v>6.9869765625126128E-8</v>
      </c>
      <c r="O21" s="48">
        <f ca="1">(C21*O$1-O$2*F21+O$3*H21)^2</f>
        <v>1.0367897608370222</v>
      </c>
      <c r="P21" s="6">
        <f ca="1">(-C21*O$2+O$4*F21-O$5*H21)^2</f>
        <v>29.984160146880249</v>
      </c>
      <c r="Q21" s="6">
        <f ca="1">+(C21*O$3-F21*O$5+H21*O$6)^2</f>
        <v>29.467746507567639</v>
      </c>
      <c r="R21" s="5">
        <f t="shared" ref="R21:R77" ca="1" si="5">+E21-M21</f>
        <v>-2.6432889668957142E-4</v>
      </c>
      <c r="U21" s="5">
        <v>0.9</v>
      </c>
      <c r="V21" s="5">
        <f ca="1">+E$4+E$5*U21+E$6*U21^2</f>
        <v>-1.2241301606244065E-3</v>
      </c>
      <c r="AA21" s="5">
        <v>21</v>
      </c>
      <c r="AB21" s="5" t="s">
        <v>115</v>
      </c>
    </row>
    <row r="22" spans="1:28">
      <c r="A22" s="42">
        <v>0</v>
      </c>
      <c r="B22" s="42">
        <v>1.2999999962630682E-3</v>
      </c>
      <c r="C22" s="42">
        <v>1</v>
      </c>
      <c r="D22" s="43">
        <f t="shared" ref="D22:E78" si="6">A22/A$18</f>
        <v>0</v>
      </c>
      <c r="E22" s="43">
        <f t="shared" si="6"/>
        <v>1.2999999962630682E-3</v>
      </c>
      <c r="F22" s="6">
        <f t="shared" ref="F22:G78" si="7">$C22*D22</f>
        <v>0</v>
      </c>
      <c r="G22" s="6">
        <f t="shared" si="7"/>
        <v>1.2999999962630682E-3</v>
      </c>
      <c r="H22" s="6">
        <f t="shared" ref="H22:H78" si="8">C22*D22*D22</f>
        <v>0</v>
      </c>
      <c r="I22" s="6">
        <f t="shared" ref="I22:I78" si="9">C22*D22*D22*D22</f>
        <v>0</v>
      </c>
      <c r="J22" s="6">
        <f t="shared" ref="J22:J78" si="10">C22*D22*D22*D22*D22</f>
        <v>0</v>
      </c>
      <c r="K22" s="6">
        <f t="shared" ref="K22:K78" si="11">C22*E22*D22</f>
        <v>0</v>
      </c>
      <c r="L22" s="6">
        <f t="shared" ref="L22:L78" si="12">C22*E22*D22*D22</f>
        <v>0</v>
      </c>
      <c r="M22" s="6">
        <f t="shared" ca="1" si="4"/>
        <v>2.4586875821761161E-3</v>
      </c>
      <c r="N22" s="6">
        <f t="shared" ref="N22:N78" ca="1" si="13">C22*(M22-E22)^2</f>
        <v>1.3425569217490069E-6</v>
      </c>
      <c r="O22" s="48">
        <f t="shared" ref="O22:O78" ca="1" si="14">(C22*O$1-O$2*F22+O$3*H22)^2</f>
        <v>0.99470249344762118</v>
      </c>
      <c r="P22" s="6">
        <f t="shared" ref="P22:P78" ca="1" si="15">(-C22*O$2+O$4*F22-O$5*H22)^2</f>
        <v>27.729151607974892</v>
      </c>
      <c r="Q22" s="6">
        <f t="shared" ref="Q22:Q78" ca="1" si="16">+(C22*O$3-F22*O$5+H22*O$6)^2</f>
        <v>26.891076141002333</v>
      </c>
      <c r="R22" s="5">
        <f t="shared" ca="1" si="5"/>
        <v>-1.1586875859130479E-3</v>
      </c>
      <c r="AA22" s="5">
        <v>22</v>
      </c>
      <c r="AB22" s="5" t="s">
        <v>116</v>
      </c>
    </row>
    <row r="23" spans="1:28">
      <c r="A23" s="42">
        <v>273</v>
      </c>
      <c r="B23" s="42">
        <v>-2.8831999952672049E-4</v>
      </c>
      <c r="C23" s="42">
        <v>1</v>
      </c>
      <c r="D23" s="43">
        <f t="shared" si="6"/>
        <v>2.7300000000000001E-2</v>
      </c>
      <c r="E23" s="43">
        <f t="shared" si="6"/>
        <v>-2.8831999952672049E-4</v>
      </c>
      <c r="F23" s="6">
        <f t="shared" si="7"/>
        <v>2.7300000000000001E-2</v>
      </c>
      <c r="G23" s="6">
        <f t="shared" si="7"/>
        <v>-2.8831999952672049E-4</v>
      </c>
      <c r="H23" s="6">
        <f t="shared" si="8"/>
        <v>7.4529000000000012E-4</v>
      </c>
      <c r="I23" s="6">
        <f t="shared" si="9"/>
        <v>2.0346417000000005E-5</v>
      </c>
      <c r="J23" s="6">
        <f t="shared" si="10"/>
        <v>5.5545718410000021E-7</v>
      </c>
      <c r="K23" s="6">
        <f t="shared" si="11"/>
        <v>-7.8711359870794696E-6</v>
      </c>
      <c r="L23" s="6">
        <f t="shared" si="12"/>
        <v>-2.1488201244726952E-7</v>
      </c>
      <c r="M23" s="6">
        <f t="shared" ca="1" si="4"/>
        <v>3.8880896732405E-6</v>
      </c>
      <c r="N23" s="6">
        <f t="shared" ca="1" si="13"/>
        <v>8.5385567393892342E-8</v>
      </c>
      <c r="O23" s="48">
        <f t="shared" ca="1" si="14"/>
        <v>0.73522892142833929</v>
      </c>
      <c r="P23" s="6">
        <f t="shared" ca="1" si="15"/>
        <v>14.954511501386664</v>
      </c>
      <c r="Q23" s="6">
        <f t="shared" ca="1" si="16"/>
        <v>12.756878329491231</v>
      </c>
      <c r="R23" s="5">
        <f t="shared" ca="1" si="5"/>
        <v>-2.9220808919996097E-4</v>
      </c>
      <c r="AA23" s="5">
        <v>23</v>
      </c>
      <c r="AB23" s="5" t="s">
        <v>117</v>
      </c>
    </row>
    <row r="24" spans="1:28">
      <c r="A24" s="42">
        <v>319.5</v>
      </c>
      <c r="B24" s="42">
        <v>-2.8368799976306036E-3</v>
      </c>
      <c r="C24" s="42">
        <v>1</v>
      </c>
      <c r="D24" s="43">
        <f t="shared" si="6"/>
        <v>3.1949999999999999E-2</v>
      </c>
      <c r="E24" s="43">
        <f t="shared" si="6"/>
        <v>-2.8368799976306036E-3</v>
      </c>
      <c r="F24" s="6">
        <f t="shared" si="7"/>
        <v>3.1949999999999999E-2</v>
      </c>
      <c r="G24" s="6">
        <f t="shared" si="7"/>
        <v>-2.8368799976306036E-3</v>
      </c>
      <c r="H24" s="6">
        <f t="shared" si="8"/>
        <v>1.0208024999999999E-3</v>
      </c>
      <c r="I24" s="6">
        <f t="shared" si="9"/>
        <v>3.2614639874999994E-5</v>
      </c>
      <c r="J24" s="6">
        <f t="shared" si="10"/>
        <v>1.0420377440062499E-6</v>
      </c>
      <c r="K24" s="6">
        <f t="shared" si="11"/>
        <v>-9.0638315924297785E-5</v>
      </c>
      <c r="L24" s="6">
        <f t="shared" si="12"/>
        <v>-2.8958941937813143E-6</v>
      </c>
      <c r="M24" s="6">
        <f t="shared" ca="1" si="4"/>
        <v>-3.9962593941832457E-4</v>
      </c>
      <c r="N24" s="6">
        <f t="shared" ca="1" si="13"/>
        <v>5.9402073442722227E-6</v>
      </c>
      <c r="O24" s="48">
        <f t="shared" ca="1" si="14"/>
        <v>0.69621907446109721</v>
      </c>
      <c r="P24" s="6">
        <f t="shared" ca="1" si="15"/>
        <v>13.234650945990651</v>
      </c>
      <c r="Q24" s="6">
        <f t="shared" ca="1" si="16"/>
        <v>10.942087067576875</v>
      </c>
      <c r="R24" s="5">
        <f t="shared" ca="1" si="5"/>
        <v>-2.437254058212279E-3</v>
      </c>
      <c r="AA24" s="5">
        <v>24</v>
      </c>
      <c r="AB24" s="5" t="s">
        <v>106</v>
      </c>
    </row>
    <row r="25" spans="1:28">
      <c r="A25" s="42">
        <v>345</v>
      </c>
      <c r="B25" s="42">
        <v>5.7519999973010272E-4</v>
      </c>
      <c r="C25" s="42">
        <v>1</v>
      </c>
      <c r="D25" s="43">
        <f t="shared" si="6"/>
        <v>3.4500000000000003E-2</v>
      </c>
      <c r="E25" s="43">
        <f t="shared" si="6"/>
        <v>5.7519999973010272E-4</v>
      </c>
      <c r="F25" s="6">
        <f t="shared" si="7"/>
        <v>3.4500000000000003E-2</v>
      </c>
      <c r="G25" s="6">
        <f t="shared" si="7"/>
        <v>5.7519999973010272E-4</v>
      </c>
      <c r="H25" s="6">
        <f t="shared" si="8"/>
        <v>1.1902500000000001E-3</v>
      </c>
      <c r="I25" s="6">
        <f t="shared" si="9"/>
        <v>4.1063625000000006E-5</v>
      </c>
      <c r="J25" s="6">
        <f t="shared" si="10"/>
        <v>1.4166950625000004E-6</v>
      </c>
      <c r="K25" s="6">
        <f t="shared" si="11"/>
        <v>1.9844399990688546E-5</v>
      </c>
      <c r="L25" s="6">
        <f t="shared" si="12"/>
        <v>6.8463179967875484E-7</v>
      </c>
      <c r="M25" s="6">
        <f t="shared" ca="1" si="4"/>
        <v>-6.1910217649843616E-4</v>
      </c>
      <c r="N25" s="6">
        <f t="shared" ca="1" si="13"/>
        <v>1.4263576881442239E-6</v>
      </c>
      <c r="O25" s="48">
        <f t="shared" ca="1" si="14"/>
        <v>0.67543449285242763</v>
      </c>
      <c r="P25" s="6">
        <f t="shared" ca="1" si="15"/>
        <v>12.343981919323889</v>
      </c>
      <c r="Q25" s="6">
        <f t="shared" ca="1" si="16"/>
        <v>10.014658413306128</v>
      </c>
      <c r="R25" s="5">
        <f t="shared" ca="1" si="5"/>
        <v>1.1943021762285389E-3</v>
      </c>
      <c r="AA25" s="5">
        <v>25</v>
      </c>
      <c r="AB25" s="5" t="s">
        <v>107</v>
      </c>
    </row>
    <row r="26" spans="1:28">
      <c r="A26" s="42">
        <v>369.5</v>
      </c>
      <c r="B26" s="42">
        <v>9.7111999639309943E-4</v>
      </c>
      <c r="C26" s="42">
        <v>1</v>
      </c>
      <c r="D26" s="43">
        <f t="shared" si="6"/>
        <v>3.6949999999999997E-2</v>
      </c>
      <c r="E26" s="43">
        <f t="shared" si="6"/>
        <v>9.7111999639309943E-4</v>
      </c>
      <c r="F26" s="6">
        <f t="shared" si="7"/>
        <v>3.6949999999999997E-2</v>
      </c>
      <c r="G26" s="6">
        <f t="shared" si="7"/>
        <v>9.7111999639309943E-4</v>
      </c>
      <c r="H26" s="6">
        <f t="shared" si="8"/>
        <v>1.3653024999999998E-3</v>
      </c>
      <c r="I26" s="6">
        <f t="shared" si="9"/>
        <v>5.0447927374999987E-5</v>
      </c>
      <c r="J26" s="6">
        <f t="shared" si="10"/>
        <v>1.8640509165062495E-6</v>
      </c>
      <c r="K26" s="6">
        <f t="shared" si="11"/>
        <v>3.5882883866725022E-5</v>
      </c>
      <c r="L26" s="6">
        <f t="shared" si="12"/>
        <v>1.3258725588754895E-6</v>
      </c>
      <c r="M26" s="6">
        <f t="shared" ca="1" si="4"/>
        <v>-8.2876675229037787E-4</v>
      </c>
      <c r="N26" s="6">
        <f t="shared" ca="1" si="13"/>
        <v>3.2395923080863791E-6</v>
      </c>
      <c r="O26" s="48">
        <f t="shared" ca="1" si="14"/>
        <v>0.65586456017106176</v>
      </c>
      <c r="P26" s="6">
        <f t="shared" ca="1" si="15"/>
        <v>11.522549309044043</v>
      </c>
      <c r="Q26" s="6">
        <f t="shared" ca="1" si="16"/>
        <v>9.1678273997249633</v>
      </c>
      <c r="R26" s="5">
        <f t="shared" ca="1" si="5"/>
        <v>1.7998867486834773E-3</v>
      </c>
      <c r="AA26" s="5">
        <v>26</v>
      </c>
      <c r="AB26" s="5" t="s">
        <v>118</v>
      </c>
    </row>
    <row r="27" spans="1:28">
      <c r="A27" s="42">
        <v>383.5</v>
      </c>
      <c r="B27" s="42">
        <v>-6.0264000057941303E-4</v>
      </c>
      <c r="C27" s="42">
        <v>1</v>
      </c>
      <c r="D27" s="43">
        <f t="shared" si="6"/>
        <v>3.8350000000000002E-2</v>
      </c>
      <c r="E27" s="43">
        <f t="shared" si="6"/>
        <v>-6.0264000057941303E-4</v>
      </c>
      <c r="F27" s="6">
        <f t="shared" si="7"/>
        <v>3.8350000000000002E-2</v>
      </c>
      <c r="G27" s="6">
        <f t="shared" si="7"/>
        <v>-6.0264000057941303E-4</v>
      </c>
      <c r="H27" s="6">
        <f t="shared" si="8"/>
        <v>1.4707225000000002E-3</v>
      </c>
      <c r="I27" s="6">
        <f t="shared" si="9"/>
        <v>5.6402207875000009E-5</v>
      </c>
      <c r="J27" s="6">
        <f t="shared" si="10"/>
        <v>2.1630246720062507E-6</v>
      </c>
      <c r="K27" s="6">
        <f t="shared" si="11"/>
        <v>-2.311124402222049E-5</v>
      </c>
      <c r="L27" s="6">
        <f t="shared" si="12"/>
        <v>-8.863162082521558E-7</v>
      </c>
      <c r="M27" s="6">
        <f t="shared" ca="1" si="4"/>
        <v>-9.4804499130108993E-4</v>
      </c>
      <c r="N27" s="6">
        <f t="shared" ca="1" si="13"/>
        <v>1.193046076154417E-7</v>
      </c>
      <c r="O27" s="48">
        <f t="shared" ca="1" si="14"/>
        <v>0.64485579864068621</v>
      </c>
      <c r="P27" s="6">
        <f t="shared" ca="1" si="15"/>
        <v>11.068049906807291</v>
      </c>
      <c r="Q27" s="6">
        <f t="shared" ca="1" si="16"/>
        <v>8.7030959168597057</v>
      </c>
      <c r="R27" s="5">
        <f t="shared" ca="1" si="5"/>
        <v>3.454049907216769E-4</v>
      </c>
    </row>
    <row r="28" spans="1:28">
      <c r="A28" s="42">
        <v>403</v>
      </c>
      <c r="B28" s="42">
        <v>-1.1875199998030439E-3</v>
      </c>
      <c r="C28" s="42">
        <v>1</v>
      </c>
      <c r="D28" s="43">
        <f t="shared" si="6"/>
        <v>4.0300000000000002E-2</v>
      </c>
      <c r="E28" s="43">
        <f t="shared" si="6"/>
        <v>-1.1875199998030439E-3</v>
      </c>
      <c r="F28" s="6">
        <f t="shared" si="7"/>
        <v>4.0300000000000002E-2</v>
      </c>
      <c r="G28" s="6">
        <f t="shared" si="7"/>
        <v>-1.1875199998030439E-3</v>
      </c>
      <c r="H28" s="6">
        <f t="shared" si="8"/>
        <v>1.6240900000000001E-3</v>
      </c>
      <c r="I28" s="6">
        <f t="shared" si="9"/>
        <v>6.5450827000000008E-5</v>
      </c>
      <c r="J28" s="6">
        <f t="shared" si="10"/>
        <v>2.6376683281000003E-6</v>
      </c>
      <c r="K28" s="6">
        <f t="shared" si="11"/>
        <v>-4.785705599206267E-5</v>
      </c>
      <c r="L28" s="6">
        <f t="shared" si="12"/>
        <v>-1.9286393564801259E-6</v>
      </c>
      <c r="M28" s="6">
        <f t="shared" ca="1" si="4"/>
        <v>-1.1135400871009656E-3</v>
      </c>
      <c r="N28" s="6">
        <f t="shared" ca="1" si="13"/>
        <v>5.4730274834071193E-9</v>
      </c>
      <c r="O28" s="48">
        <f t="shared" ca="1" si="14"/>
        <v>0.62973120165217755</v>
      </c>
      <c r="P28" s="6">
        <f t="shared" ca="1" si="15"/>
        <v>10.452820223052353</v>
      </c>
      <c r="Q28" s="6">
        <f t="shared" ca="1" si="16"/>
        <v>8.0787122169576051</v>
      </c>
      <c r="R28" s="5">
        <f t="shared" ca="1" si="5"/>
        <v>-7.3979912702078253E-5</v>
      </c>
    </row>
    <row r="29" spans="1:28">
      <c r="A29" s="42">
        <v>435.5</v>
      </c>
      <c r="B29" s="42">
        <v>-1.4623200040659867E-3</v>
      </c>
      <c r="C29" s="42">
        <v>1</v>
      </c>
      <c r="D29" s="43">
        <f t="shared" si="6"/>
        <v>4.3549999999999998E-2</v>
      </c>
      <c r="E29" s="43">
        <f t="shared" si="6"/>
        <v>-1.4623200040659867E-3</v>
      </c>
      <c r="F29" s="6">
        <f t="shared" si="7"/>
        <v>4.3549999999999998E-2</v>
      </c>
      <c r="G29" s="6">
        <f t="shared" si="7"/>
        <v>-1.4623200040659867E-3</v>
      </c>
      <c r="H29" s="6">
        <f t="shared" si="8"/>
        <v>1.8966024999999998E-3</v>
      </c>
      <c r="I29" s="6">
        <f t="shared" si="9"/>
        <v>8.2597038874999989E-5</v>
      </c>
      <c r="J29" s="6">
        <f t="shared" si="10"/>
        <v>3.5971010430062493E-6</v>
      </c>
      <c r="K29" s="6">
        <f t="shared" si="11"/>
        <v>-6.3684036177073715E-5</v>
      </c>
      <c r="L29" s="6">
        <f t="shared" si="12"/>
        <v>-2.77343977551156E-6</v>
      </c>
      <c r="M29" s="6">
        <f t="shared" ca="1" si="4"/>
        <v>-1.3877031834605576E-3</v>
      </c>
      <c r="N29" s="6">
        <f t="shared" ca="1" si="13"/>
        <v>5.5676699172627883E-9</v>
      </c>
      <c r="O29" s="48">
        <f t="shared" ca="1" si="14"/>
        <v>0.60505871317589155</v>
      </c>
      <c r="P29" s="6">
        <f t="shared" ca="1" si="15"/>
        <v>9.4728913657578833</v>
      </c>
      <c r="Q29" s="6">
        <f t="shared" ca="1" si="16"/>
        <v>7.0964490883774367</v>
      </c>
      <c r="R29" s="5">
        <f t="shared" ca="1" si="5"/>
        <v>-7.46168206054291E-5</v>
      </c>
    </row>
    <row r="30" spans="1:28">
      <c r="A30" s="42">
        <v>624</v>
      </c>
      <c r="B30" s="42">
        <v>-1.816160001908429E-3</v>
      </c>
      <c r="C30" s="42">
        <v>1</v>
      </c>
      <c r="D30" s="43">
        <f t="shared" si="6"/>
        <v>6.2399999999999997E-2</v>
      </c>
      <c r="E30" s="43">
        <f t="shared" si="6"/>
        <v>-1.816160001908429E-3</v>
      </c>
      <c r="F30" s="6">
        <f t="shared" si="7"/>
        <v>6.2399999999999997E-2</v>
      </c>
      <c r="G30" s="6">
        <f t="shared" si="7"/>
        <v>-1.816160001908429E-3</v>
      </c>
      <c r="H30" s="6">
        <f t="shared" si="8"/>
        <v>3.8937599999999996E-3</v>
      </c>
      <c r="I30" s="6">
        <f t="shared" si="9"/>
        <v>2.4297062399999996E-4</v>
      </c>
      <c r="J30" s="6">
        <f t="shared" si="10"/>
        <v>1.5161366937599998E-5</v>
      </c>
      <c r="K30" s="6">
        <f t="shared" si="11"/>
        <v>-1.1332838411908597E-4</v>
      </c>
      <c r="L30" s="6">
        <f t="shared" si="12"/>
        <v>-7.0716911690309642E-6</v>
      </c>
      <c r="M30" s="6">
        <f t="shared" ca="1" si="4"/>
        <v>-2.9368792818319197E-3</v>
      </c>
      <c r="N30" s="6">
        <f t="shared" ca="1" si="13"/>
        <v>1.2560117043922275E-6</v>
      </c>
      <c r="O30" s="48">
        <f t="shared" ca="1" si="14"/>
        <v>0.47465286478019358</v>
      </c>
      <c r="P30" s="6">
        <f t="shared" ca="1" si="15"/>
        <v>4.8518233747137334</v>
      </c>
      <c r="Q30" s="6">
        <f t="shared" ca="1" si="16"/>
        <v>2.7569654262170258</v>
      </c>
      <c r="R30" s="5">
        <f t="shared" ca="1" si="5"/>
        <v>1.1207192799234907E-3</v>
      </c>
    </row>
    <row r="31" spans="1:28">
      <c r="A31" s="42">
        <v>1625.5</v>
      </c>
      <c r="B31" s="42">
        <v>-1.0331919998861849E-2</v>
      </c>
      <c r="C31" s="42">
        <v>0.1</v>
      </c>
      <c r="D31" s="43">
        <f t="shared" si="6"/>
        <v>0.16255</v>
      </c>
      <c r="E31" s="43">
        <f t="shared" si="6"/>
        <v>-1.0331919998861849E-2</v>
      </c>
      <c r="F31" s="6">
        <f t="shared" si="7"/>
        <v>1.6255000000000002E-2</v>
      </c>
      <c r="G31" s="6">
        <f t="shared" si="7"/>
        <v>-1.0331919998861851E-3</v>
      </c>
      <c r="H31" s="6">
        <f t="shared" si="8"/>
        <v>2.6422502500000004E-3</v>
      </c>
      <c r="I31" s="6">
        <f t="shared" si="9"/>
        <v>4.2949777813750006E-4</v>
      </c>
      <c r="J31" s="6">
        <f t="shared" si="10"/>
        <v>6.9814863836250638E-5</v>
      </c>
      <c r="K31" s="6">
        <f t="shared" si="11"/>
        <v>-1.6794535958149939E-4</v>
      </c>
      <c r="L31" s="6">
        <f t="shared" si="12"/>
        <v>-2.7299518199972726E-5</v>
      </c>
      <c r="M31" s="6">
        <f t="shared" ca="1" si="4"/>
        <v>-9.995563689664165E-3</v>
      </c>
      <c r="N31" s="6">
        <f t="shared" ca="1" si="13"/>
        <v>1.1313556673708819E-8</v>
      </c>
      <c r="O31" s="48">
        <f t="shared" ca="1" si="14"/>
        <v>7.7507853313341644E-4</v>
      </c>
      <c r="P31" s="6">
        <f t="shared" ca="1" si="15"/>
        <v>2.9511865591201464E-2</v>
      </c>
      <c r="Q31" s="6">
        <f t="shared" ca="1" si="16"/>
        <v>7.7262516906393172E-2</v>
      </c>
      <c r="R31" s="5">
        <f t="shared" ca="1" si="5"/>
        <v>-3.3635630919768428E-4</v>
      </c>
    </row>
    <row r="32" spans="1:28">
      <c r="A32" s="42">
        <v>1699.5</v>
      </c>
      <c r="B32" s="42">
        <v>-9.7360800064052455E-3</v>
      </c>
      <c r="C32" s="42">
        <v>1</v>
      </c>
      <c r="D32" s="43">
        <f t="shared" si="6"/>
        <v>0.16994999999999999</v>
      </c>
      <c r="E32" s="43">
        <f t="shared" si="6"/>
        <v>-9.7360800064052455E-3</v>
      </c>
      <c r="F32" s="6">
        <f t="shared" si="7"/>
        <v>0.16994999999999999</v>
      </c>
      <c r="G32" s="6">
        <f t="shared" si="7"/>
        <v>-9.7360800064052455E-3</v>
      </c>
      <c r="H32" s="6">
        <f t="shared" si="8"/>
        <v>2.8883002499999998E-2</v>
      </c>
      <c r="I32" s="6">
        <f t="shared" si="9"/>
        <v>4.9086662748749994E-3</v>
      </c>
      <c r="J32" s="6">
        <f t="shared" si="10"/>
        <v>8.3422783341500605E-4</v>
      </c>
      <c r="K32" s="6">
        <f t="shared" si="11"/>
        <v>-1.6546467970885714E-3</v>
      </c>
      <c r="L32" s="6">
        <f t="shared" si="12"/>
        <v>-2.8120722316520269E-4</v>
      </c>
      <c r="M32" s="6">
        <f t="shared" ca="1" si="4"/>
        <v>-1.0438852615264683E-2</v>
      </c>
      <c r="N32" s="6">
        <f t="shared" ca="1" si="13"/>
        <v>4.9388933976310016E-7</v>
      </c>
      <c r="O32" s="48">
        <f t="shared" ca="1" si="14"/>
        <v>6.3601999260934489E-2</v>
      </c>
      <c r="P32" s="6">
        <f t="shared" ca="1" si="15"/>
        <v>3.837340979746215</v>
      </c>
      <c r="Q32" s="6">
        <f t="shared" ca="1" si="16"/>
        <v>9.291175555482198</v>
      </c>
      <c r="R32" s="5">
        <f t="shared" ca="1" si="5"/>
        <v>7.0277260885943764E-4</v>
      </c>
    </row>
    <row r="33" spans="1:18">
      <c r="A33" s="42">
        <v>2341.5</v>
      </c>
      <c r="B33" s="42">
        <v>-1.3361359997361433E-2</v>
      </c>
      <c r="C33" s="42">
        <v>1</v>
      </c>
      <c r="D33" s="43">
        <f t="shared" si="6"/>
        <v>0.23415</v>
      </c>
      <c r="E33" s="43">
        <f t="shared" si="6"/>
        <v>-1.3361359997361433E-2</v>
      </c>
      <c r="F33" s="6">
        <f t="shared" si="7"/>
        <v>0.23415</v>
      </c>
      <c r="G33" s="6">
        <f t="shared" si="7"/>
        <v>-1.3361359997361433E-2</v>
      </c>
      <c r="H33" s="6">
        <f t="shared" si="8"/>
        <v>5.4826222500000001E-2</v>
      </c>
      <c r="I33" s="6">
        <f t="shared" si="9"/>
        <v>1.2837559998374999E-2</v>
      </c>
      <c r="J33" s="6">
        <f t="shared" si="10"/>
        <v>3.0059146736195058E-3</v>
      </c>
      <c r="K33" s="6">
        <f t="shared" si="11"/>
        <v>-3.1285624433821796E-3</v>
      </c>
      <c r="L33" s="6">
        <f t="shared" si="12"/>
        <v>-7.3255289611793737E-4</v>
      </c>
      <c r="M33" s="6">
        <f t="shared" ca="1" si="4"/>
        <v>-1.3832610212680958E-2</v>
      </c>
      <c r="N33" s="6">
        <f t="shared" ca="1" si="13"/>
        <v>2.220767654386992E-7</v>
      </c>
      <c r="O33" s="48">
        <f t="shared" ca="1" si="14"/>
        <v>2.3677647073452488E-3</v>
      </c>
      <c r="P33" s="6">
        <f t="shared" ca="1" si="15"/>
        <v>14.203119939773384</v>
      </c>
      <c r="Q33" s="6">
        <f t="shared" ca="1" si="16"/>
        <v>25.340436919868178</v>
      </c>
      <c r="R33" s="5">
        <f t="shared" ca="1" si="5"/>
        <v>4.7125021531952554E-4</v>
      </c>
    </row>
    <row r="34" spans="1:18">
      <c r="A34" s="42">
        <v>2348</v>
      </c>
      <c r="B34" s="42">
        <v>-1.5056320000439882E-2</v>
      </c>
      <c r="C34" s="42">
        <v>1</v>
      </c>
      <c r="D34" s="43">
        <f t="shared" si="6"/>
        <v>0.23480000000000001</v>
      </c>
      <c r="E34" s="43">
        <f t="shared" si="6"/>
        <v>-1.5056320000439882E-2</v>
      </c>
      <c r="F34" s="6">
        <f t="shared" si="7"/>
        <v>0.23480000000000001</v>
      </c>
      <c r="G34" s="6">
        <f t="shared" si="7"/>
        <v>-1.5056320000439882E-2</v>
      </c>
      <c r="H34" s="6">
        <f t="shared" si="8"/>
        <v>5.5131040000000006E-2</v>
      </c>
      <c r="I34" s="6">
        <f t="shared" si="9"/>
        <v>1.2944768192000002E-2</v>
      </c>
      <c r="J34" s="6">
        <f t="shared" si="10"/>
        <v>3.0394315714816003E-3</v>
      </c>
      <c r="K34" s="6">
        <f t="shared" si="11"/>
        <v>-3.5352239361032844E-3</v>
      </c>
      <c r="L34" s="6">
        <f t="shared" si="12"/>
        <v>-8.3007058019705124E-4</v>
      </c>
      <c r="M34" s="6">
        <f t="shared" ca="1" si="4"/>
        <v>-1.3862825117357704E-2</v>
      </c>
      <c r="N34" s="6">
        <f t="shared" ca="1" si="13"/>
        <v>1.4244300359433426E-6</v>
      </c>
      <c r="O34" s="48">
        <f t="shared" ca="1" si="14"/>
        <v>2.1918840828412164E-3</v>
      </c>
      <c r="P34" s="6">
        <f t="shared" ca="1" si="15"/>
        <v>14.322046229752793</v>
      </c>
      <c r="Q34" s="6">
        <f t="shared" ca="1" si="16"/>
        <v>25.511392663579148</v>
      </c>
      <c r="R34" s="5">
        <f t="shared" ca="1" si="5"/>
        <v>-1.1934948830821784E-3</v>
      </c>
    </row>
    <row r="35" spans="1:18">
      <c r="A35" s="42">
        <v>2496.5</v>
      </c>
      <c r="B35" s="42">
        <v>-1.305656000477029E-2</v>
      </c>
      <c r="C35" s="42">
        <v>1</v>
      </c>
      <c r="D35" s="43">
        <f t="shared" si="6"/>
        <v>0.24965000000000001</v>
      </c>
      <c r="E35" s="43">
        <f t="shared" si="6"/>
        <v>-1.305656000477029E-2</v>
      </c>
      <c r="F35" s="6">
        <f t="shared" si="7"/>
        <v>0.24965000000000001</v>
      </c>
      <c r="G35" s="6">
        <f t="shared" si="7"/>
        <v>-1.305656000477029E-2</v>
      </c>
      <c r="H35" s="6">
        <f t="shared" si="8"/>
        <v>6.2325122500000003E-2</v>
      </c>
      <c r="I35" s="6">
        <f t="shared" si="9"/>
        <v>1.5559466832125002E-2</v>
      </c>
      <c r="J35" s="6">
        <f t="shared" si="10"/>
        <v>3.884420894640007E-3</v>
      </c>
      <c r="K35" s="6">
        <f t="shared" si="11"/>
        <v>-3.2595702051909032E-3</v>
      </c>
      <c r="L35" s="6">
        <f t="shared" si="12"/>
        <v>-8.1375170172590897E-4</v>
      </c>
      <c r="M35" s="6">
        <f t="shared" ca="1" si="4"/>
        <v>-1.4530482470850807E-2</v>
      </c>
      <c r="N35" s="6">
        <f t="shared" ca="1" si="13"/>
        <v>2.1724474360168728E-6</v>
      </c>
      <c r="O35" s="48">
        <f t="shared" ca="1" si="14"/>
        <v>3.5115037721325431E-5</v>
      </c>
      <c r="P35" s="6">
        <f t="shared" ca="1" si="15"/>
        <v>17.05762998176138</v>
      </c>
      <c r="Q35" s="6">
        <f t="shared" ca="1" si="16"/>
        <v>29.386636269671676</v>
      </c>
      <c r="R35" s="5">
        <f t="shared" ca="1" si="5"/>
        <v>1.473922466080517E-3</v>
      </c>
    </row>
    <row r="36" spans="1:18">
      <c r="A36" s="42">
        <v>2823</v>
      </c>
      <c r="B36" s="42">
        <v>-1.6280320000078063E-2</v>
      </c>
      <c r="C36" s="42">
        <v>1</v>
      </c>
      <c r="D36" s="43">
        <f t="shared" si="6"/>
        <v>0.2823</v>
      </c>
      <c r="E36" s="43">
        <f t="shared" si="6"/>
        <v>-1.6280320000078063E-2</v>
      </c>
      <c r="F36" s="6">
        <f t="shared" si="7"/>
        <v>0.2823</v>
      </c>
      <c r="G36" s="6">
        <f t="shared" si="7"/>
        <v>-1.6280320000078063E-2</v>
      </c>
      <c r="H36" s="6">
        <f t="shared" si="8"/>
        <v>7.969329E-2</v>
      </c>
      <c r="I36" s="6">
        <f t="shared" si="9"/>
        <v>2.2497415766999998E-2</v>
      </c>
      <c r="J36" s="6">
        <f t="shared" si="10"/>
        <v>6.3510204710240997E-3</v>
      </c>
      <c r="K36" s="6">
        <f t="shared" si="11"/>
        <v>-4.5959343360220369E-3</v>
      </c>
      <c r="L36" s="6">
        <f t="shared" si="12"/>
        <v>-1.297432263059021E-3</v>
      </c>
      <c r="M36" s="6">
        <f t="shared" ca="1" si="4"/>
        <v>-1.5845905634225329E-2</v>
      </c>
      <c r="N36" s="6">
        <f t="shared" ca="1" si="13"/>
        <v>1.8871584125923349E-7</v>
      </c>
      <c r="O36" s="48">
        <f t="shared" ca="1" si="14"/>
        <v>5.7666876080365937E-3</v>
      </c>
      <c r="P36" s="6">
        <f t="shared" ca="1" si="15"/>
        <v>22.993715023577938</v>
      </c>
      <c r="Q36" s="6">
        <f t="shared" ca="1" si="16"/>
        <v>37.436810047303929</v>
      </c>
      <c r="R36" s="5">
        <f t="shared" ca="1" si="5"/>
        <v>-4.3441436585273455E-4</v>
      </c>
    </row>
    <row r="37" spans="1:18">
      <c r="A37" s="42">
        <v>3678</v>
      </c>
      <c r="B37" s="42">
        <v>-1.8763520005450118E-2</v>
      </c>
      <c r="C37" s="42">
        <v>1</v>
      </c>
      <c r="D37" s="43">
        <f t="shared" si="6"/>
        <v>0.36780000000000002</v>
      </c>
      <c r="E37" s="43">
        <f t="shared" si="6"/>
        <v>-1.8763520005450118E-2</v>
      </c>
      <c r="F37" s="6">
        <f t="shared" si="7"/>
        <v>0.36780000000000002</v>
      </c>
      <c r="G37" s="6">
        <f t="shared" si="7"/>
        <v>-1.8763520005450118E-2</v>
      </c>
      <c r="H37" s="6">
        <f t="shared" si="8"/>
        <v>0.13527684000000001</v>
      </c>
      <c r="I37" s="6">
        <f t="shared" si="9"/>
        <v>4.9754821752000009E-2</v>
      </c>
      <c r="J37" s="6">
        <f t="shared" si="10"/>
        <v>1.8299823440385603E-2</v>
      </c>
      <c r="K37" s="6">
        <f t="shared" si="11"/>
        <v>-6.9012226580045539E-3</v>
      </c>
      <c r="L37" s="6">
        <f t="shared" si="12"/>
        <v>-2.5382696936140751E-3</v>
      </c>
      <c r="M37" s="6">
        <f t="shared" ca="1" si="4"/>
        <v>-1.8297098322336277E-2</v>
      </c>
      <c r="N37" s="6">
        <f t="shared" ca="1" si="13"/>
        <v>2.1754918647874866E-7</v>
      </c>
      <c r="O37" s="48">
        <f t="shared" ca="1" si="14"/>
        <v>5.6611283515573936E-2</v>
      </c>
      <c r="P37" s="6">
        <f t="shared" ca="1" si="15"/>
        <v>35.034280452299264</v>
      </c>
      <c r="Q37" s="6">
        <f t="shared" ca="1" si="16"/>
        <v>51.69135885844576</v>
      </c>
      <c r="R37" s="5">
        <f t="shared" ca="1" si="5"/>
        <v>-4.6642168311384138E-4</v>
      </c>
    </row>
    <row r="38" spans="1:18">
      <c r="A38" s="42">
        <v>3786</v>
      </c>
      <c r="B38" s="42">
        <v>-1.9618240003183018E-2</v>
      </c>
      <c r="C38" s="42">
        <v>1</v>
      </c>
      <c r="D38" s="43">
        <f t="shared" si="6"/>
        <v>0.37859999999999999</v>
      </c>
      <c r="E38" s="43">
        <f t="shared" si="6"/>
        <v>-1.9618240003183018E-2</v>
      </c>
      <c r="F38" s="6">
        <f t="shared" si="7"/>
        <v>0.37859999999999999</v>
      </c>
      <c r="G38" s="6">
        <f t="shared" si="7"/>
        <v>-1.9618240003183018E-2</v>
      </c>
      <c r="H38" s="6">
        <f t="shared" si="8"/>
        <v>0.14333795999999999</v>
      </c>
      <c r="I38" s="6">
        <f t="shared" si="9"/>
        <v>5.4267751655999993E-2</v>
      </c>
      <c r="J38" s="6">
        <f t="shared" si="10"/>
        <v>2.0545770776961597E-2</v>
      </c>
      <c r="K38" s="6">
        <f t="shared" si="11"/>
        <v>-7.4274656652050909E-3</v>
      </c>
      <c r="L38" s="6">
        <f t="shared" si="12"/>
        <v>-2.8120385008466474E-3</v>
      </c>
      <c r="M38" s="6">
        <f t="shared" ca="1" si="4"/>
        <v>-1.8504437909125364E-2</v>
      </c>
      <c r="N38" s="6">
        <f t="shared" ca="1" si="13"/>
        <v>1.2405551047272163E-6</v>
      </c>
      <c r="O38" s="48">
        <f t="shared" ca="1" si="14"/>
        <v>6.4009091143423971E-2</v>
      </c>
      <c r="P38" s="6">
        <f t="shared" ca="1" si="15"/>
        <v>35.967828167313002</v>
      </c>
      <c r="Q38" s="6">
        <f t="shared" ca="1" si="16"/>
        <v>52.521342171582774</v>
      </c>
      <c r="R38" s="5">
        <f t="shared" ca="1" si="5"/>
        <v>-1.1138020940576546E-3</v>
      </c>
    </row>
    <row r="39" spans="1:18">
      <c r="A39" s="42">
        <v>3814</v>
      </c>
      <c r="B39" s="42">
        <v>-1.8965759998536669E-2</v>
      </c>
      <c r="C39" s="42">
        <v>1</v>
      </c>
      <c r="D39" s="43">
        <f t="shared" si="6"/>
        <v>0.38140000000000002</v>
      </c>
      <c r="E39" s="43">
        <f t="shared" si="6"/>
        <v>-1.8965759998536669E-2</v>
      </c>
      <c r="F39" s="6">
        <f t="shared" si="7"/>
        <v>0.38140000000000002</v>
      </c>
      <c r="G39" s="6">
        <f t="shared" si="7"/>
        <v>-1.8965759998536669E-2</v>
      </c>
      <c r="H39" s="6">
        <f t="shared" si="8"/>
        <v>0.14546596000000001</v>
      </c>
      <c r="I39" s="6">
        <f t="shared" si="9"/>
        <v>5.5480717144000005E-2</v>
      </c>
      <c r="J39" s="6">
        <f t="shared" si="10"/>
        <v>2.1160345518721604E-2</v>
      </c>
      <c r="K39" s="6">
        <f t="shared" si="11"/>
        <v>-7.2335408634418858E-3</v>
      </c>
      <c r="L39" s="6">
        <f t="shared" si="12"/>
        <v>-2.7588724853167355E-3</v>
      </c>
      <c r="M39" s="6">
        <f t="shared" ca="1" si="4"/>
        <v>-1.8554447565289206E-2</v>
      </c>
      <c r="N39" s="6">
        <f t="shared" ca="1" si="13"/>
        <v>1.6917791774394845E-7</v>
      </c>
      <c r="O39" s="48">
        <f t="shared" ca="1" si="14"/>
        <v>6.5899750840895832E-2</v>
      </c>
      <c r="P39" s="6">
        <f t="shared" ca="1" si="15"/>
        <v>36.183837219891629</v>
      </c>
      <c r="Q39" s="6">
        <f t="shared" ca="1" si="16"/>
        <v>52.696233453900838</v>
      </c>
      <c r="R39" s="5">
        <f t="shared" ca="1" si="5"/>
        <v>-4.1131243324746269E-4</v>
      </c>
    </row>
    <row r="40" spans="1:18">
      <c r="A40" s="42">
        <v>4525</v>
      </c>
      <c r="B40" s="42">
        <v>-1.8876000001910143E-2</v>
      </c>
      <c r="C40" s="42">
        <v>1</v>
      </c>
      <c r="D40" s="43">
        <f t="shared" si="6"/>
        <v>0.45250000000000001</v>
      </c>
      <c r="E40" s="43">
        <f t="shared" si="6"/>
        <v>-1.8876000001910143E-2</v>
      </c>
      <c r="F40" s="6">
        <f t="shared" si="7"/>
        <v>0.45250000000000001</v>
      </c>
      <c r="G40" s="6">
        <f t="shared" si="7"/>
        <v>-1.8876000001910143E-2</v>
      </c>
      <c r="H40" s="6">
        <f t="shared" si="8"/>
        <v>0.20475625</v>
      </c>
      <c r="I40" s="6">
        <f t="shared" si="9"/>
        <v>9.2652203124999999E-2</v>
      </c>
      <c r="J40" s="6">
        <f t="shared" si="10"/>
        <v>4.1925121914062502E-2</v>
      </c>
      <c r="K40" s="6">
        <f t="shared" si="11"/>
        <v>-8.5413900008643392E-3</v>
      </c>
      <c r="L40" s="6">
        <f t="shared" si="12"/>
        <v>-3.8649789753911136E-3</v>
      </c>
      <c r="M40" s="6">
        <f t="shared" ca="1" si="4"/>
        <v>-1.9307592270160739E-2</v>
      </c>
      <c r="N40" s="6">
        <f t="shared" ca="1" si="13"/>
        <v>1.8627188601369512E-7</v>
      </c>
      <c r="O40" s="48">
        <f t="shared" ca="1" si="14"/>
        <v>0.10475056154030032</v>
      </c>
      <c r="P40" s="6">
        <f t="shared" ca="1" si="15"/>
        <v>37.829197712625465</v>
      </c>
      <c r="Q40" s="6">
        <f t="shared" ca="1" si="16"/>
        <v>51.441535681759675</v>
      </c>
      <c r="R40" s="5">
        <f t="shared" ca="1" si="5"/>
        <v>4.3159226825059682E-4</v>
      </c>
    </row>
    <row r="41" spans="1:18">
      <c r="A41" s="42">
        <v>7040</v>
      </c>
      <c r="B41" s="42">
        <v>-1.5433600005053449E-2</v>
      </c>
      <c r="C41" s="42">
        <v>1</v>
      </c>
      <c r="D41" s="43">
        <f t="shared" si="6"/>
        <v>0.70399999999999996</v>
      </c>
      <c r="E41" s="43">
        <f t="shared" si="6"/>
        <v>-1.5433600005053449E-2</v>
      </c>
      <c r="F41" s="6">
        <f t="shared" si="7"/>
        <v>0.70399999999999996</v>
      </c>
      <c r="G41" s="6">
        <f t="shared" si="7"/>
        <v>-1.5433600005053449E-2</v>
      </c>
      <c r="H41" s="6">
        <f t="shared" si="8"/>
        <v>0.49561599999999995</v>
      </c>
      <c r="I41" s="6">
        <f t="shared" si="9"/>
        <v>0.34891366399999996</v>
      </c>
      <c r="J41" s="6">
        <f t="shared" si="10"/>
        <v>0.24563521945599995</v>
      </c>
      <c r="K41" s="6">
        <f t="shared" si="11"/>
        <v>-1.0865254403557628E-2</v>
      </c>
      <c r="L41" s="6">
        <f t="shared" si="12"/>
        <v>-7.6491391001045697E-3</v>
      </c>
      <c r="M41" s="6">
        <f t="shared" ca="1" si="4"/>
        <v>-1.3992398635970349E-2</v>
      </c>
      <c r="N41" s="6">
        <f t="shared" ca="1" si="13"/>
        <v>2.0770613862470032E-6</v>
      </c>
      <c r="O41" s="48">
        <f t="shared" ca="1" si="14"/>
        <v>1.9519623936507143E-2</v>
      </c>
      <c r="P41" s="6">
        <f t="shared" ca="1" si="15"/>
        <v>2.7774806362624278</v>
      </c>
      <c r="Q41" s="6">
        <f t="shared" ca="1" si="16"/>
        <v>0.63199031264961703</v>
      </c>
      <c r="R41" s="5">
        <f t="shared" ca="1" si="5"/>
        <v>-1.4412013690831005E-3</v>
      </c>
    </row>
    <row r="42" spans="1:18">
      <c r="A42" s="42">
        <v>7073</v>
      </c>
      <c r="B42" s="42">
        <v>-1.510032000078354E-2</v>
      </c>
      <c r="C42" s="42">
        <v>1</v>
      </c>
      <c r="D42" s="43">
        <f t="shared" si="6"/>
        <v>0.70730000000000004</v>
      </c>
      <c r="E42" s="43">
        <f t="shared" si="6"/>
        <v>-1.510032000078354E-2</v>
      </c>
      <c r="F42" s="6">
        <f t="shared" si="7"/>
        <v>0.70730000000000004</v>
      </c>
      <c r="G42" s="6">
        <f t="shared" si="7"/>
        <v>-1.510032000078354E-2</v>
      </c>
      <c r="H42" s="6">
        <f t="shared" si="8"/>
        <v>0.50027329000000009</v>
      </c>
      <c r="I42" s="6">
        <f t="shared" si="9"/>
        <v>0.3538432980170001</v>
      </c>
      <c r="J42" s="6">
        <f t="shared" si="10"/>
        <v>0.25027336468742417</v>
      </c>
      <c r="K42" s="6">
        <f t="shared" si="11"/>
        <v>-1.0680456336554199E-2</v>
      </c>
      <c r="L42" s="6">
        <f t="shared" si="12"/>
        <v>-7.5542867668447851E-3</v>
      </c>
      <c r="M42" s="6">
        <f t="shared" ca="1" si="4"/>
        <v>-1.3839962490551326E-2</v>
      </c>
      <c r="N42" s="6">
        <f t="shared" ca="1" si="13"/>
        <v>1.588501053598746E-6</v>
      </c>
      <c r="O42" s="48">
        <f t="shared" ca="1" si="14"/>
        <v>1.7672729766585037E-2</v>
      </c>
      <c r="P42" s="6">
        <f t="shared" ca="1" si="15"/>
        <v>2.4221138428817932</v>
      </c>
      <c r="Q42" s="6">
        <f t="shared" ca="1" si="16"/>
        <v>0.42041646430242652</v>
      </c>
      <c r="R42" s="5">
        <f t="shared" ca="1" si="5"/>
        <v>-1.2603575102322143E-3</v>
      </c>
    </row>
    <row r="43" spans="1:18">
      <c r="A43" s="42">
        <v>7198</v>
      </c>
      <c r="B43" s="42">
        <v>-1.2180320001789369E-2</v>
      </c>
      <c r="C43" s="42">
        <v>1</v>
      </c>
      <c r="D43" s="43">
        <f t="shared" si="6"/>
        <v>0.7198</v>
      </c>
      <c r="E43" s="43">
        <f t="shared" si="6"/>
        <v>-1.2180320001789369E-2</v>
      </c>
      <c r="F43" s="6">
        <f t="shared" si="7"/>
        <v>0.7198</v>
      </c>
      <c r="G43" s="6">
        <f t="shared" si="7"/>
        <v>-1.2180320001789369E-2</v>
      </c>
      <c r="H43" s="6">
        <f t="shared" si="8"/>
        <v>0.51811204</v>
      </c>
      <c r="I43" s="6">
        <f t="shared" si="9"/>
        <v>0.37293704639199998</v>
      </c>
      <c r="J43" s="6">
        <f t="shared" si="10"/>
        <v>0.2684400859929616</v>
      </c>
      <c r="K43" s="6">
        <f t="shared" si="11"/>
        <v>-8.767394337287987E-3</v>
      </c>
      <c r="L43" s="6">
        <f t="shared" si="12"/>
        <v>-6.310770443979893E-3</v>
      </c>
      <c r="M43" s="6">
        <f t="shared" ca="1" si="4"/>
        <v>-1.3243129327918761E-2</v>
      </c>
      <c r="N43" s="6">
        <f t="shared" ca="1" si="13"/>
        <v>1.1295636637076128E-6</v>
      </c>
      <c r="O43" s="48">
        <f t="shared" ca="1" si="14"/>
        <v>1.1290382569090308E-2</v>
      </c>
      <c r="P43" s="6">
        <f t="shared" ca="1" si="15"/>
        <v>1.269160892959285</v>
      </c>
      <c r="Q43" s="6">
        <f t="shared" ca="1" si="16"/>
        <v>6.1437065524170623E-3</v>
      </c>
      <c r="R43" s="5">
        <f t="shared" ca="1" si="5"/>
        <v>1.0628093261293922E-3</v>
      </c>
    </row>
    <row r="44" spans="1:18">
      <c r="A44" s="42">
        <v>7434</v>
      </c>
      <c r="B44" s="42">
        <v>-1.1766559997340664E-2</v>
      </c>
      <c r="C44" s="42">
        <v>1</v>
      </c>
      <c r="D44" s="43">
        <f t="shared" si="6"/>
        <v>0.74339999999999995</v>
      </c>
      <c r="E44" s="43">
        <f t="shared" si="6"/>
        <v>-1.1766559997340664E-2</v>
      </c>
      <c r="F44" s="6">
        <f t="shared" si="7"/>
        <v>0.74339999999999995</v>
      </c>
      <c r="G44" s="6">
        <f t="shared" si="7"/>
        <v>-1.1766559997340664E-2</v>
      </c>
      <c r="H44" s="6">
        <f t="shared" si="8"/>
        <v>0.55264355999999992</v>
      </c>
      <c r="I44" s="6">
        <f t="shared" si="9"/>
        <v>0.4108352225039999</v>
      </c>
      <c r="J44" s="6">
        <f t="shared" si="10"/>
        <v>0.3054149044094735</v>
      </c>
      <c r="K44" s="6">
        <f t="shared" si="11"/>
        <v>-8.7472607020230488E-3</v>
      </c>
      <c r="L44" s="6">
        <f t="shared" si="12"/>
        <v>-6.5027136058839344E-3</v>
      </c>
      <c r="M44" s="6">
        <f t="shared" ca="1" si="4"/>
        <v>-1.2032520656814122E-2</v>
      </c>
      <c r="N44" s="6">
        <f t="shared" ca="1" si="13"/>
        <v>7.0735072387556472E-8</v>
      </c>
      <c r="O44" s="48">
        <f t="shared" ca="1" si="14"/>
        <v>2.6482832123473294E-3</v>
      </c>
      <c r="P44" s="6">
        <f t="shared" ca="1" si="15"/>
        <v>6.9224796156460169E-2</v>
      </c>
      <c r="Q44" s="6">
        <f t="shared" ca="1" si="16"/>
        <v>1.1268676434788718</v>
      </c>
      <c r="R44" s="5">
        <f t="shared" ca="1" si="5"/>
        <v>2.6596065947345759E-4</v>
      </c>
    </row>
    <row r="45" spans="1:18">
      <c r="A45" s="42">
        <v>7434</v>
      </c>
      <c r="B45" s="42">
        <v>-1.0626559997035656E-2</v>
      </c>
      <c r="C45" s="42">
        <v>1</v>
      </c>
      <c r="D45" s="43">
        <f t="shared" si="6"/>
        <v>0.74339999999999995</v>
      </c>
      <c r="E45" s="43">
        <f t="shared" si="6"/>
        <v>-1.0626559997035656E-2</v>
      </c>
      <c r="F45" s="6">
        <f t="shared" si="7"/>
        <v>0.74339999999999995</v>
      </c>
      <c r="G45" s="6">
        <f t="shared" si="7"/>
        <v>-1.0626559997035656E-2</v>
      </c>
      <c r="H45" s="6">
        <f t="shared" si="8"/>
        <v>0.55264355999999992</v>
      </c>
      <c r="I45" s="6">
        <f t="shared" si="9"/>
        <v>0.4108352225039999</v>
      </c>
      <c r="J45" s="6">
        <f t="shared" si="10"/>
        <v>0.3054149044094735</v>
      </c>
      <c r="K45" s="6">
        <f t="shared" si="11"/>
        <v>-7.8997847017963068E-3</v>
      </c>
      <c r="L45" s="6">
        <f t="shared" si="12"/>
        <v>-5.872699947315374E-3</v>
      </c>
      <c r="M45" s="6">
        <f t="shared" ca="1" si="4"/>
        <v>-1.2032520656814122E-2</v>
      </c>
      <c r="N45" s="6">
        <f t="shared" ca="1" si="13"/>
        <v>1.9767253768446987E-6</v>
      </c>
      <c r="O45" s="48">
        <f t="shared" ca="1" si="14"/>
        <v>2.6482832123473294E-3</v>
      </c>
      <c r="P45" s="6">
        <f t="shared" ca="1" si="15"/>
        <v>6.9224796156460169E-2</v>
      </c>
      <c r="Q45" s="6">
        <f t="shared" ca="1" si="16"/>
        <v>1.1268676434788718</v>
      </c>
      <c r="R45" s="5">
        <f t="shared" ca="1" si="5"/>
        <v>1.4059606597784657E-3</v>
      </c>
    </row>
    <row r="46" spans="1:18">
      <c r="A46" s="42">
        <v>7448</v>
      </c>
      <c r="B46" s="42">
        <v>-1.0200320000876673E-2</v>
      </c>
      <c r="C46" s="42">
        <v>1</v>
      </c>
      <c r="D46" s="43">
        <f t="shared" si="6"/>
        <v>0.74480000000000002</v>
      </c>
      <c r="E46" s="43">
        <f t="shared" si="6"/>
        <v>-1.0200320000876673E-2</v>
      </c>
      <c r="F46" s="6">
        <f t="shared" si="7"/>
        <v>0.74480000000000002</v>
      </c>
      <c r="G46" s="6">
        <f t="shared" si="7"/>
        <v>-1.0200320000876673E-2</v>
      </c>
      <c r="H46" s="6">
        <f t="shared" si="8"/>
        <v>0.55472704000000006</v>
      </c>
      <c r="I46" s="6">
        <f t="shared" si="9"/>
        <v>0.41316069939200006</v>
      </c>
      <c r="J46" s="6">
        <f t="shared" si="10"/>
        <v>0.30772208890716163</v>
      </c>
      <c r="K46" s="6">
        <f t="shared" si="11"/>
        <v>-7.5971983366529463E-3</v>
      </c>
      <c r="L46" s="6">
        <f t="shared" si="12"/>
        <v>-5.6583933211391147E-3</v>
      </c>
      <c r="M46" s="6">
        <f t="shared" ca="1" si="4"/>
        <v>-1.1957262745246042E-2</v>
      </c>
      <c r="N46" s="6">
        <f t="shared" ca="1" si="13"/>
        <v>3.0868478069921706E-6</v>
      </c>
      <c r="O46" s="48">
        <f t="shared" ca="1" si="14"/>
        <v>2.3068270694326671E-3</v>
      </c>
      <c r="P46" s="6">
        <f t="shared" ca="1" si="15"/>
        <v>4.3992084564926461E-2</v>
      </c>
      <c r="Q46" s="6">
        <f t="shared" ca="1" si="16"/>
        <v>1.280928510197211</v>
      </c>
      <c r="R46" s="5">
        <f t="shared" ca="1" si="5"/>
        <v>1.7569427443693691E-3</v>
      </c>
    </row>
    <row r="47" spans="1:18">
      <c r="A47" s="42">
        <v>8321.5</v>
      </c>
      <c r="B47" s="42">
        <v>-7.4945599990314804E-3</v>
      </c>
      <c r="C47" s="42">
        <v>1</v>
      </c>
      <c r="D47" s="43">
        <f t="shared" si="6"/>
        <v>0.83214999999999995</v>
      </c>
      <c r="E47" s="43">
        <f t="shared" si="6"/>
        <v>-7.4945599990314804E-3</v>
      </c>
      <c r="F47" s="6">
        <f t="shared" si="7"/>
        <v>0.83214999999999995</v>
      </c>
      <c r="G47" s="6">
        <f t="shared" si="7"/>
        <v>-7.4945599990314804E-3</v>
      </c>
      <c r="H47" s="6">
        <f t="shared" si="8"/>
        <v>0.69247362249999989</v>
      </c>
      <c r="I47" s="6">
        <f t="shared" si="9"/>
        <v>0.5762419249633749</v>
      </c>
      <c r="J47" s="6">
        <f t="shared" si="10"/>
        <v>0.47951971785827241</v>
      </c>
      <c r="K47" s="6">
        <f t="shared" si="11"/>
        <v>-6.2365981031940456E-3</v>
      </c>
      <c r="L47" s="6">
        <f t="shared" si="12"/>
        <v>-5.1897851115729251E-3</v>
      </c>
      <c r="M47" s="6">
        <f t="shared" ca="1" si="4"/>
        <v>-6.4992903980390648E-3</v>
      </c>
      <c r="N47" s="6">
        <f t="shared" ca="1" si="13"/>
        <v>9.9056157865960219E-7</v>
      </c>
      <c r="O47" s="48">
        <f t="shared" ca="1" si="14"/>
        <v>4.2562081648699394E-2</v>
      </c>
      <c r="P47" s="6">
        <f t="shared" ca="1" si="15"/>
        <v>12.916034866335112</v>
      </c>
      <c r="Q47" s="6">
        <f t="shared" ca="1" si="16"/>
        <v>37.140186655006097</v>
      </c>
      <c r="R47" s="5">
        <f t="shared" ca="1" si="5"/>
        <v>-9.9526960099241557E-4</v>
      </c>
    </row>
    <row r="48" spans="1:18">
      <c r="A48" s="42">
        <v>8321.5</v>
      </c>
      <c r="B48" s="42">
        <v>-7.2245600022142753E-3</v>
      </c>
      <c r="C48" s="42">
        <v>1</v>
      </c>
      <c r="D48" s="43">
        <f t="shared" si="6"/>
        <v>0.83214999999999995</v>
      </c>
      <c r="E48" s="43">
        <f t="shared" si="6"/>
        <v>-7.2245600022142753E-3</v>
      </c>
      <c r="F48" s="6">
        <f t="shared" si="7"/>
        <v>0.83214999999999995</v>
      </c>
      <c r="G48" s="6">
        <f t="shared" si="7"/>
        <v>-7.2245600022142753E-3</v>
      </c>
      <c r="H48" s="6">
        <f t="shared" si="8"/>
        <v>0.69247362249999989</v>
      </c>
      <c r="I48" s="6">
        <f t="shared" si="9"/>
        <v>0.5762419249633749</v>
      </c>
      <c r="J48" s="6">
        <f t="shared" si="10"/>
        <v>0.47951971785827241</v>
      </c>
      <c r="K48" s="6">
        <f t="shared" si="11"/>
        <v>-6.011917605842609E-3</v>
      </c>
      <c r="L48" s="6">
        <f t="shared" si="12"/>
        <v>-5.0028172357019264E-3</v>
      </c>
      <c r="M48" s="6">
        <f t="shared" ca="1" si="4"/>
        <v>-6.4992903980390648E-3</v>
      </c>
      <c r="N48" s="6">
        <f t="shared" ca="1" si="13"/>
        <v>5.260159987404665E-7</v>
      </c>
      <c r="O48" s="48">
        <f t="shared" ca="1" si="14"/>
        <v>4.2562081648699394E-2</v>
      </c>
      <c r="P48" s="6">
        <f t="shared" ca="1" si="15"/>
        <v>12.916034866335112</v>
      </c>
      <c r="Q48" s="6">
        <f t="shared" ca="1" si="16"/>
        <v>37.140186655006097</v>
      </c>
      <c r="R48" s="5">
        <f t="shared" ca="1" si="5"/>
        <v>-7.2526960417521047E-4</v>
      </c>
    </row>
    <row r="49" spans="1:18">
      <c r="A49" s="42">
        <v>8321.5</v>
      </c>
      <c r="B49" s="42">
        <v>-6.1545600037788972E-3</v>
      </c>
      <c r="C49" s="42">
        <v>1</v>
      </c>
      <c r="D49" s="43">
        <f t="shared" si="6"/>
        <v>0.83214999999999995</v>
      </c>
      <c r="E49" s="43">
        <f t="shared" si="6"/>
        <v>-6.1545600037788972E-3</v>
      </c>
      <c r="F49" s="6">
        <f t="shared" si="7"/>
        <v>0.83214999999999995</v>
      </c>
      <c r="G49" s="6">
        <f t="shared" si="7"/>
        <v>-6.1545600037788972E-3</v>
      </c>
      <c r="H49" s="6">
        <f t="shared" si="8"/>
        <v>0.69247362249999989</v>
      </c>
      <c r="I49" s="6">
        <f t="shared" si="9"/>
        <v>0.5762419249633749</v>
      </c>
      <c r="J49" s="6">
        <f t="shared" si="10"/>
        <v>0.47951971785827241</v>
      </c>
      <c r="K49" s="6">
        <f t="shared" si="11"/>
        <v>-5.1215171071446091E-3</v>
      </c>
      <c r="L49" s="6">
        <f t="shared" si="12"/>
        <v>-4.2618704607103866E-3</v>
      </c>
      <c r="M49" s="6">
        <f t="shared" ca="1" si="4"/>
        <v>-6.4992903980390648E-3</v>
      </c>
      <c r="N49" s="6">
        <f t="shared" ca="1" si="13"/>
        <v>1.188390447267706E-7</v>
      </c>
      <c r="O49" s="48">
        <f t="shared" ca="1" si="14"/>
        <v>4.2562081648699394E-2</v>
      </c>
      <c r="P49" s="6">
        <f t="shared" ca="1" si="15"/>
        <v>12.916034866335112</v>
      </c>
      <c r="Q49" s="6">
        <f t="shared" ca="1" si="16"/>
        <v>37.140186655006097</v>
      </c>
      <c r="R49" s="5">
        <f t="shared" ca="1" si="5"/>
        <v>3.4473039426016761E-4</v>
      </c>
    </row>
    <row r="50" spans="1:18">
      <c r="A50" s="42"/>
      <c r="B50" s="42"/>
      <c r="C50" s="42"/>
      <c r="D50" s="43">
        <f t="shared" si="6"/>
        <v>0</v>
      </c>
      <c r="E50" s="43">
        <f t="shared" si="6"/>
        <v>0</v>
      </c>
      <c r="F50" s="6">
        <f t="shared" si="7"/>
        <v>0</v>
      </c>
      <c r="G50" s="6">
        <f t="shared" si="7"/>
        <v>0</v>
      </c>
      <c r="H50" s="6">
        <f t="shared" si="8"/>
        <v>0</v>
      </c>
      <c r="I50" s="6">
        <f t="shared" si="9"/>
        <v>0</v>
      </c>
      <c r="J50" s="6">
        <f t="shared" si="10"/>
        <v>0</v>
      </c>
      <c r="K50" s="6">
        <f t="shared" si="11"/>
        <v>0</v>
      </c>
      <c r="L50" s="6">
        <f t="shared" si="12"/>
        <v>0</v>
      </c>
      <c r="M50" s="6">
        <f t="shared" ca="1" si="4"/>
        <v>2.4586875821761161E-3</v>
      </c>
      <c r="N50" s="6">
        <f t="shared" ca="1" si="13"/>
        <v>0</v>
      </c>
      <c r="O50" s="48">
        <f t="shared" ca="1" si="14"/>
        <v>0</v>
      </c>
      <c r="P50" s="6">
        <f t="shared" ca="1" si="15"/>
        <v>0</v>
      </c>
      <c r="Q50" s="6">
        <f t="shared" ca="1" si="16"/>
        <v>0</v>
      </c>
      <c r="R50" s="5">
        <f t="shared" ca="1" si="5"/>
        <v>-2.4586875821761161E-3</v>
      </c>
    </row>
    <row r="51" spans="1:18">
      <c r="A51" s="42"/>
      <c r="B51" s="42"/>
      <c r="C51" s="42"/>
      <c r="D51" s="43">
        <f t="shared" si="6"/>
        <v>0</v>
      </c>
      <c r="E51" s="43">
        <f t="shared" si="6"/>
        <v>0</v>
      </c>
      <c r="F51" s="6">
        <f t="shared" si="7"/>
        <v>0</v>
      </c>
      <c r="G51" s="6">
        <f t="shared" si="7"/>
        <v>0</v>
      </c>
      <c r="H51" s="6">
        <f t="shared" si="8"/>
        <v>0</v>
      </c>
      <c r="I51" s="6">
        <f t="shared" si="9"/>
        <v>0</v>
      </c>
      <c r="J51" s="6">
        <f t="shared" si="10"/>
        <v>0</v>
      </c>
      <c r="K51" s="6">
        <f t="shared" si="11"/>
        <v>0</v>
      </c>
      <c r="L51" s="6">
        <f t="shared" si="12"/>
        <v>0</v>
      </c>
      <c r="M51" s="6">
        <f t="shared" ca="1" si="4"/>
        <v>2.4586875821761161E-3</v>
      </c>
      <c r="N51" s="6">
        <f t="shared" ca="1" si="13"/>
        <v>0</v>
      </c>
      <c r="O51" s="48">
        <f t="shared" ca="1" si="14"/>
        <v>0</v>
      </c>
      <c r="P51" s="6">
        <f t="shared" ca="1" si="15"/>
        <v>0</v>
      </c>
      <c r="Q51" s="6">
        <f t="shared" ca="1" si="16"/>
        <v>0</v>
      </c>
      <c r="R51" s="5">
        <f t="shared" ca="1" si="5"/>
        <v>-2.4586875821761161E-3</v>
      </c>
    </row>
    <row r="52" spans="1:18">
      <c r="A52" s="42"/>
      <c r="B52" s="42"/>
      <c r="C52" s="42"/>
      <c r="D52" s="43">
        <f t="shared" si="6"/>
        <v>0</v>
      </c>
      <c r="E52" s="43">
        <f t="shared" si="6"/>
        <v>0</v>
      </c>
      <c r="F52" s="6">
        <f t="shared" si="7"/>
        <v>0</v>
      </c>
      <c r="G52" s="6">
        <f t="shared" si="7"/>
        <v>0</v>
      </c>
      <c r="H52" s="6">
        <f t="shared" si="8"/>
        <v>0</v>
      </c>
      <c r="I52" s="6">
        <f t="shared" si="9"/>
        <v>0</v>
      </c>
      <c r="J52" s="6">
        <f t="shared" si="10"/>
        <v>0</v>
      </c>
      <c r="K52" s="6">
        <f t="shared" si="11"/>
        <v>0</v>
      </c>
      <c r="L52" s="6">
        <f t="shared" si="12"/>
        <v>0</v>
      </c>
      <c r="M52" s="6">
        <f t="shared" ca="1" si="4"/>
        <v>2.4586875821761161E-3</v>
      </c>
      <c r="N52" s="6">
        <f t="shared" ca="1" si="13"/>
        <v>0</v>
      </c>
      <c r="O52" s="48">
        <f t="shared" ca="1" si="14"/>
        <v>0</v>
      </c>
      <c r="P52" s="6">
        <f t="shared" ca="1" si="15"/>
        <v>0</v>
      </c>
      <c r="Q52" s="6">
        <f t="shared" ca="1" si="16"/>
        <v>0</v>
      </c>
      <c r="R52" s="5">
        <f t="shared" ca="1" si="5"/>
        <v>-2.4586875821761161E-3</v>
      </c>
    </row>
    <row r="53" spans="1:18">
      <c r="A53" s="42"/>
      <c r="B53" s="42"/>
      <c r="C53" s="42"/>
      <c r="D53" s="43">
        <f t="shared" si="6"/>
        <v>0</v>
      </c>
      <c r="E53" s="43">
        <f t="shared" si="6"/>
        <v>0</v>
      </c>
      <c r="F53" s="6">
        <f t="shared" si="7"/>
        <v>0</v>
      </c>
      <c r="G53" s="6">
        <f t="shared" si="7"/>
        <v>0</v>
      </c>
      <c r="H53" s="6">
        <f t="shared" si="8"/>
        <v>0</v>
      </c>
      <c r="I53" s="6">
        <f t="shared" si="9"/>
        <v>0</v>
      </c>
      <c r="J53" s="6">
        <f t="shared" si="10"/>
        <v>0</v>
      </c>
      <c r="K53" s="6">
        <f t="shared" si="11"/>
        <v>0</v>
      </c>
      <c r="L53" s="6">
        <f t="shared" si="12"/>
        <v>0</v>
      </c>
      <c r="M53" s="6">
        <f t="shared" ca="1" si="4"/>
        <v>2.4586875821761161E-3</v>
      </c>
      <c r="N53" s="6">
        <f t="shared" ca="1" si="13"/>
        <v>0</v>
      </c>
      <c r="O53" s="48">
        <f t="shared" ca="1" si="14"/>
        <v>0</v>
      </c>
      <c r="P53" s="6">
        <f t="shared" ca="1" si="15"/>
        <v>0</v>
      </c>
      <c r="Q53" s="6">
        <f t="shared" ca="1" si="16"/>
        <v>0</v>
      </c>
      <c r="R53" s="5">
        <f t="shared" ca="1" si="5"/>
        <v>-2.4586875821761161E-3</v>
      </c>
    </row>
    <row r="54" spans="1:18">
      <c r="A54" s="42"/>
      <c r="B54" s="42"/>
      <c r="C54" s="42"/>
      <c r="D54" s="43">
        <f t="shared" si="6"/>
        <v>0</v>
      </c>
      <c r="E54" s="43">
        <f t="shared" si="6"/>
        <v>0</v>
      </c>
      <c r="F54" s="6">
        <f t="shared" si="7"/>
        <v>0</v>
      </c>
      <c r="G54" s="6">
        <f t="shared" si="7"/>
        <v>0</v>
      </c>
      <c r="H54" s="6">
        <f t="shared" si="8"/>
        <v>0</v>
      </c>
      <c r="I54" s="6">
        <f t="shared" si="9"/>
        <v>0</v>
      </c>
      <c r="J54" s="6">
        <f t="shared" si="10"/>
        <v>0</v>
      </c>
      <c r="K54" s="6">
        <f t="shared" si="11"/>
        <v>0</v>
      </c>
      <c r="L54" s="6">
        <f t="shared" si="12"/>
        <v>0</v>
      </c>
      <c r="M54" s="6">
        <f t="shared" ca="1" si="4"/>
        <v>2.4586875821761161E-3</v>
      </c>
      <c r="N54" s="6">
        <f t="shared" ca="1" si="13"/>
        <v>0</v>
      </c>
      <c r="O54" s="48">
        <f t="shared" ca="1" si="14"/>
        <v>0</v>
      </c>
      <c r="P54" s="6">
        <f t="shared" ca="1" si="15"/>
        <v>0</v>
      </c>
      <c r="Q54" s="6">
        <f t="shared" ca="1" si="16"/>
        <v>0</v>
      </c>
      <c r="R54" s="5">
        <f t="shared" ca="1" si="5"/>
        <v>-2.4586875821761161E-3</v>
      </c>
    </row>
    <row r="55" spans="1:18">
      <c r="A55" s="42"/>
      <c r="B55" s="42"/>
      <c r="C55" s="42"/>
      <c r="D55" s="43">
        <f t="shared" si="6"/>
        <v>0</v>
      </c>
      <c r="E55" s="43">
        <f t="shared" si="6"/>
        <v>0</v>
      </c>
      <c r="F55" s="6">
        <f t="shared" si="7"/>
        <v>0</v>
      </c>
      <c r="G55" s="6">
        <f t="shared" si="7"/>
        <v>0</v>
      </c>
      <c r="H55" s="6">
        <f t="shared" si="8"/>
        <v>0</v>
      </c>
      <c r="I55" s="6">
        <f t="shared" si="9"/>
        <v>0</v>
      </c>
      <c r="J55" s="6">
        <f t="shared" si="10"/>
        <v>0</v>
      </c>
      <c r="K55" s="6">
        <f t="shared" si="11"/>
        <v>0</v>
      </c>
      <c r="L55" s="6">
        <f t="shared" si="12"/>
        <v>0</v>
      </c>
      <c r="M55" s="6">
        <f t="shared" ca="1" si="4"/>
        <v>2.4586875821761161E-3</v>
      </c>
      <c r="N55" s="6">
        <f t="shared" ca="1" si="13"/>
        <v>0</v>
      </c>
      <c r="O55" s="48">
        <f t="shared" ca="1" si="14"/>
        <v>0</v>
      </c>
      <c r="P55" s="6">
        <f t="shared" ca="1" si="15"/>
        <v>0</v>
      </c>
      <c r="Q55" s="6">
        <f t="shared" ca="1" si="16"/>
        <v>0</v>
      </c>
      <c r="R55" s="5">
        <f t="shared" ca="1" si="5"/>
        <v>-2.4586875821761161E-3</v>
      </c>
    </row>
    <row r="56" spans="1:18">
      <c r="A56" s="42"/>
      <c r="B56" s="42"/>
      <c r="C56" s="42"/>
      <c r="D56" s="43">
        <f t="shared" si="6"/>
        <v>0</v>
      </c>
      <c r="E56" s="43">
        <f t="shared" si="6"/>
        <v>0</v>
      </c>
      <c r="F56" s="6">
        <f t="shared" si="7"/>
        <v>0</v>
      </c>
      <c r="G56" s="6">
        <f t="shared" si="7"/>
        <v>0</v>
      </c>
      <c r="H56" s="6">
        <f t="shared" si="8"/>
        <v>0</v>
      </c>
      <c r="I56" s="6">
        <f t="shared" si="9"/>
        <v>0</v>
      </c>
      <c r="J56" s="6">
        <f t="shared" si="10"/>
        <v>0</v>
      </c>
      <c r="K56" s="6">
        <f t="shared" si="11"/>
        <v>0</v>
      </c>
      <c r="L56" s="6">
        <f t="shared" si="12"/>
        <v>0</v>
      </c>
      <c r="M56" s="6">
        <f t="shared" ca="1" si="4"/>
        <v>2.4586875821761161E-3</v>
      </c>
      <c r="N56" s="6">
        <f t="shared" ca="1" si="13"/>
        <v>0</v>
      </c>
      <c r="O56" s="48">
        <f t="shared" ca="1" si="14"/>
        <v>0</v>
      </c>
      <c r="P56" s="6">
        <f t="shared" ca="1" si="15"/>
        <v>0</v>
      </c>
      <c r="Q56" s="6">
        <f t="shared" ca="1" si="16"/>
        <v>0</v>
      </c>
      <c r="R56" s="5">
        <f t="shared" ca="1" si="5"/>
        <v>-2.4586875821761161E-3</v>
      </c>
    </row>
    <row r="57" spans="1:18">
      <c r="A57" s="42"/>
      <c r="B57" s="42"/>
      <c r="C57" s="42"/>
      <c r="D57" s="43">
        <f t="shared" si="6"/>
        <v>0</v>
      </c>
      <c r="E57" s="43">
        <f t="shared" si="6"/>
        <v>0</v>
      </c>
      <c r="F57" s="6">
        <f t="shared" si="7"/>
        <v>0</v>
      </c>
      <c r="G57" s="6">
        <f t="shared" si="7"/>
        <v>0</v>
      </c>
      <c r="H57" s="6">
        <f t="shared" si="8"/>
        <v>0</v>
      </c>
      <c r="I57" s="6">
        <f t="shared" si="9"/>
        <v>0</v>
      </c>
      <c r="J57" s="6">
        <f t="shared" si="10"/>
        <v>0</v>
      </c>
      <c r="K57" s="6">
        <f t="shared" si="11"/>
        <v>0</v>
      </c>
      <c r="L57" s="6">
        <f t="shared" si="12"/>
        <v>0</v>
      </c>
      <c r="M57" s="6">
        <f t="shared" ca="1" si="4"/>
        <v>2.4586875821761161E-3</v>
      </c>
      <c r="N57" s="6">
        <f t="shared" ca="1" si="13"/>
        <v>0</v>
      </c>
      <c r="O57" s="48">
        <f t="shared" ca="1" si="14"/>
        <v>0</v>
      </c>
      <c r="P57" s="6">
        <f t="shared" ca="1" si="15"/>
        <v>0</v>
      </c>
      <c r="Q57" s="6">
        <f t="shared" ca="1" si="16"/>
        <v>0</v>
      </c>
      <c r="R57" s="5">
        <f t="shared" ca="1" si="5"/>
        <v>-2.4586875821761161E-3</v>
      </c>
    </row>
    <row r="58" spans="1:18">
      <c r="A58" s="42"/>
      <c r="B58" s="42"/>
      <c r="C58" s="42"/>
      <c r="D58" s="43">
        <f t="shared" si="6"/>
        <v>0</v>
      </c>
      <c r="E58" s="43">
        <f t="shared" si="6"/>
        <v>0</v>
      </c>
      <c r="F58" s="6">
        <f t="shared" si="7"/>
        <v>0</v>
      </c>
      <c r="G58" s="6">
        <f t="shared" si="7"/>
        <v>0</v>
      </c>
      <c r="H58" s="6">
        <f t="shared" si="8"/>
        <v>0</v>
      </c>
      <c r="I58" s="6">
        <f t="shared" si="9"/>
        <v>0</v>
      </c>
      <c r="J58" s="6">
        <f t="shared" si="10"/>
        <v>0</v>
      </c>
      <c r="K58" s="6">
        <f t="shared" si="11"/>
        <v>0</v>
      </c>
      <c r="L58" s="6">
        <f t="shared" si="12"/>
        <v>0</v>
      </c>
      <c r="M58" s="6">
        <f t="shared" ca="1" si="4"/>
        <v>2.4586875821761161E-3</v>
      </c>
      <c r="N58" s="6">
        <f t="shared" ca="1" si="13"/>
        <v>0</v>
      </c>
      <c r="O58" s="48">
        <f t="shared" ca="1" si="14"/>
        <v>0</v>
      </c>
      <c r="P58" s="6">
        <f t="shared" ca="1" si="15"/>
        <v>0</v>
      </c>
      <c r="Q58" s="6">
        <f t="shared" ca="1" si="16"/>
        <v>0</v>
      </c>
      <c r="R58" s="5">
        <f t="shared" ca="1" si="5"/>
        <v>-2.4586875821761161E-3</v>
      </c>
    </row>
    <row r="59" spans="1:18">
      <c r="A59" s="42"/>
      <c r="B59" s="42"/>
      <c r="C59" s="42"/>
      <c r="D59" s="43">
        <f t="shared" si="6"/>
        <v>0</v>
      </c>
      <c r="E59" s="43">
        <f t="shared" si="6"/>
        <v>0</v>
      </c>
      <c r="F59" s="6">
        <f t="shared" si="7"/>
        <v>0</v>
      </c>
      <c r="G59" s="6">
        <f t="shared" si="7"/>
        <v>0</v>
      </c>
      <c r="H59" s="6">
        <f t="shared" si="8"/>
        <v>0</v>
      </c>
      <c r="I59" s="6">
        <f t="shared" si="9"/>
        <v>0</v>
      </c>
      <c r="J59" s="6">
        <f t="shared" si="10"/>
        <v>0</v>
      </c>
      <c r="K59" s="6">
        <f t="shared" si="11"/>
        <v>0</v>
      </c>
      <c r="L59" s="6">
        <f t="shared" si="12"/>
        <v>0</v>
      </c>
      <c r="M59" s="6">
        <f t="shared" ca="1" si="4"/>
        <v>2.4586875821761161E-3</v>
      </c>
      <c r="N59" s="6">
        <f t="shared" ca="1" si="13"/>
        <v>0</v>
      </c>
      <c r="O59" s="48">
        <f t="shared" ca="1" si="14"/>
        <v>0</v>
      </c>
      <c r="P59" s="6">
        <f t="shared" ca="1" si="15"/>
        <v>0</v>
      </c>
      <c r="Q59" s="6">
        <f t="shared" ca="1" si="16"/>
        <v>0</v>
      </c>
      <c r="R59" s="5">
        <f t="shared" ca="1" si="5"/>
        <v>-2.4586875821761161E-3</v>
      </c>
    </row>
    <row r="60" spans="1:18">
      <c r="A60" s="42"/>
      <c r="B60" s="42"/>
      <c r="C60" s="42"/>
      <c r="D60" s="43">
        <f t="shared" si="6"/>
        <v>0</v>
      </c>
      <c r="E60" s="43">
        <f t="shared" si="6"/>
        <v>0</v>
      </c>
      <c r="F60" s="6">
        <f t="shared" si="7"/>
        <v>0</v>
      </c>
      <c r="G60" s="6">
        <f t="shared" si="7"/>
        <v>0</v>
      </c>
      <c r="H60" s="6">
        <f t="shared" si="8"/>
        <v>0</v>
      </c>
      <c r="I60" s="6">
        <f t="shared" si="9"/>
        <v>0</v>
      </c>
      <c r="J60" s="6">
        <f t="shared" si="10"/>
        <v>0</v>
      </c>
      <c r="K60" s="6">
        <f t="shared" si="11"/>
        <v>0</v>
      </c>
      <c r="L60" s="6">
        <f t="shared" si="12"/>
        <v>0</v>
      </c>
      <c r="M60" s="6">
        <f t="shared" ca="1" si="4"/>
        <v>2.4586875821761161E-3</v>
      </c>
      <c r="N60" s="6">
        <f t="shared" ca="1" si="13"/>
        <v>0</v>
      </c>
      <c r="O60" s="48">
        <f t="shared" ca="1" si="14"/>
        <v>0</v>
      </c>
      <c r="P60" s="6">
        <f t="shared" ca="1" si="15"/>
        <v>0</v>
      </c>
      <c r="Q60" s="6">
        <f t="shared" ca="1" si="16"/>
        <v>0</v>
      </c>
      <c r="R60" s="5">
        <f t="shared" ca="1" si="5"/>
        <v>-2.4586875821761161E-3</v>
      </c>
    </row>
    <row r="61" spans="1:18">
      <c r="A61" s="42"/>
      <c r="B61" s="42"/>
      <c r="C61" s="42"/>
      <c r="D61" s="43">
        <f t="shared" si="6"/>
        <v>0</v>
      </c>
      <c r="E61" s="43">
        <f t="shared" si="6"/>
        <v>0</v>
      </c>
      <c r="F61" s="6">
        <f t="shared" si="7"/>
        <v>0</v>
      </c>
      <c r="G61" s="6">
        <f t="shared" si="7"/>
        <v>0</v>
      </c>
      <c r="H61" s="6">
        <f t="shared" si="8"/>
        <v>0</v>
      </c>
      <c r="I61" s="6">
        <f t="shared" si="9"/>
        <v>0</v>
      </c>
      <c r="J61" s="6">
        <f t="shared" si="10"/>
        <v>0</v>
      </c>
      <c r="K61" s="6">
        <f t="shared" si="11"/>
        <v>0</v>
      </c>
      <c r="L61" s="6">
        <f t="shared" si="12"/>
        <v>0</v>
      </c>
      <c r="M61" s="6">
        <f t="shared" ca="1" si="4"/>
        <v>2.4586875821761161E-3</v>
      </c>
      <c r="N61" s="6">
        <f t="shared" ca="1" si="13"/>
        <v>0</v>
      </c>
      <c r="O61" s="48">
        <f t="shared" ca="1" si="14"/>
        <v>0</v>
      </c>
      <c r="P61" s="6">
        <f t="shared" ca="1" si="15"/>
        <v>0</v>
      </c>
      <c r="Q61" s="6">
        <f t="shared" ca="1" si="16"/>
        <v>0</v>
      </c>
      <c r="R61" s="5">
        <f t="shared" ca="1" si="5"/>
        <v>-2.4586875821761161E-3</v>
      </c>
    </row>
    <row r="62" spans="1:18">
      <c r="A62" s="42"/>
      <c r="B62" s="42"/>
      <c r="C62" s="42"/>
      <c r="D62" s="43">
        <f t="shared" si="6"/>
        <v>0</v>
      </c>
      <c r="E62" s="43">
        <f t="shared" si="6"/>
        <v>0</v>
      </c>
      <c r="F62" s="6">
        <f t="shared" si="7"/>
        <v>0</v>
      </c>
      <c r="G62" s="6">
        <f t="shared" si="7"/>
        <v>0</v>
      </c>
      <c r="H62" s="6">
        <f t="shared" si="8"/>
        <v>0</v>
      </c>
      <c r="I62" s="6">
        <f t="shared" si="9"/>
        <v>0</v>
      </c>
      <c r="J62" s="6">
        <f t="shared" si="10"/>
        <v>0</v>
      </c>
      <c r="K62" s="6">
        <f t="shared" si="11"/>
        <v>0</v>
      </c>
      <c r="L62" s="6">
        <f t="shared" si="12"/>
        <v>0</v>
      </c>
      <c r="M62" s="6">
        <f t="shared" ca="1" si="4"/>
        <v>2.4586875821761161E-3</v>
      </c>
      <c r="N62" s="6">
        <f t="shared" ca="1" si="13"/>
        <v>0</v>
      </c>
      <c r="O62" s="48">
        <f t="shared" ca="1" si="14"/>
        <v>0</v>
      </c>
      <c r="P62" s="6">
        <f t="shared" ca="1" si="15"/>
        <v>0</v>
      </c>
      <c r="Q62" s="6">
        <f t="shared" ca="1" si="16"/>
        <v>0</v>
      </c>
      <c r="R62" s="5">
        <f t="shared" ca="1" si="5"/>
        <v>-2.4586875821761161E-3</v>
      </c>
    </row>
    <row r="63" spans="1:18">
      <c r="A63" s="42"/>
      <c r="B63" s="42"/>
      <c r="C63" s="42"/>
      <c r="D63" s="43">
        <f t="shared" si="6"/>
        <v>0</v>
      </c>
      <c r="E63" s="43">
        <f t="shared" si="6"/>
        <v>0</v>
      </c>
      <c r="F63" s="6">
        <f t="shared" si="7"/>
        <v>0</v>
      </c>
      <c r="G63" s="6">
        <f t="shared" si="7"/>
        <v>0</v>
      </c>
      <c r="H63" s="6">
        <f t="shared" si="8"/>
        <v>0</v>
      </c>
      <c r="I63" s="6">
        <f t="shared" si="9"/>
        <v>0</v>
      </c>
      <c r="J63" s="6">
        <f t="shared" si="10"/>
        <v>0</v>
      </c>
      <c r="K63" s="6">
        <f t="shared" si="11"/>
        <v>0</v>
      </c>
      <c r="L63" s="6">
        <f t="shared" si="12"/>
        <v>0</v>
      </c>
      <c r="M63" s="6">
        <f t="shared" ca="1" si="4"/>
        <v>2.4586875821761161E-3</v>
      </c>
      <c r="N63" s="6">
        <f t="shared" ca="1" si="13"/>
        <v>0</v>
      </c>
      <c r="O63" s="48">
        <f t="shared" ca="1" si="14"/>
        <v>0</v>
      </c>
      <c r="P63" s="6">
        <f t="shared" ca="1" si="15"/>
        <v>0</v>
      </c>
      <c r="Q63" s="6">
        <f t="shared" ca="1" si="16"/>
        <v>0</v>
      </c>
      <c r="R63" s="5">
        <f t="shared" ca="1" si="5"/>
        <v>-2.4586875821761161E-3</v>
      </c>
    </row>
    <row r="64" spans="1:18">
      <c r="A64" s="42"/>
      <c r="B64" s="42"/>
      <c r="C64" s="42"/>
      <c r="D64" s="43">
        <f t="shared" si="6"/>
        <v>0</v>
      </c>
      <c r="E64" s="43">
        <f t="shared" si="6"/>
        <v>0</v>
      </c>
      <c r="F64" s="6">
        <f t="shared" si="7"/>
        <v>0</v>
      </c>
      <c r="G64" s="6">
        <f t="shared" si="7"/>
        <v>0</v>
      </c>
      <c r="H64" s="6">
        <f t="shared" si="8"/>
        <v>0</v>
      </c>
      <c r="I64" s="6">
        <f t="shared" si="9"/>
        <v>0</v>
      </c>
      <c r="J64" s="6">
        <f t="shared" si="10"/>
        <v>0</v>
      </c>
      <c r="K64" s="6">
        <f t="shared" si="11"/>
        <v>0</v>
      </c>
      <c r="L64" s="6">
        <f t="shared" si="12"/>
        <v>0</v>
      </c>
      <c r="M64" s="6">
        <f t="shared" ca="1" si="4"/>
        <v>2.4586875821761161E-3</v>
      </c>
      <c r="N64" s="6">
        <f t="shared" ca="1" si="13"/>
        <v>0</v>
      </c>
      <c r="O64" s="48">
        <f t="shared" ca="1" si="14"/>
        <v>0</v>
      </c>
      <c r="P64" s="6">
        <f t="shared" ca="1" si="15"/>
        <v>0</v>
      </c>
      <c r="Q64" s="6">
        <f t="shared" ca="1" si="16"/>
        <v>0</v>
      </c>
      <c r="R64" s="5">
        <f t="shared" ca="1" si="5"/>
        <v>-2.4586875821761161E-3</v>
      </c>
    </row>
    <row r="65" spans="1:18">
      <c r="A65" s="42"/>
      <c r="B65" s="42"/>
      <c r="C65" s="42"/>
      <c r="D65" s="43">
        <f t="shared" si="6"/>
        <v>0</v>
      </c>
      <c r="E65" s="43">
        <f t="shared" si="6"/>
        <v>0</v>
      </c>
      <c r="F65" s="6">
        <f t="shared" si="7"/>
        <v>0</v>
      </c>
      <c r="G65" s="6">
        <f t="shared" si="7"/>
        <v>0</v>
      </c>
      <c r="H65" s="6">
        <f t="shared" si="8"/>
        <v>0</v>
      </c>
      <c r="I65" s="6">
        <f t="shared" si="9"/>
        <v>0</v>
      </c>
      <c r="J65" s="6">
        <f t="shared" si="10"/>
        <v>0</v>
      </c>
      <c r="K65" s="6">
        <f t="shared" si="11"/>
        <v>0</v>
      </c>
      <c r="L65" s="6">
        <f t="shared" si="12"/>
        <v>0</v>
      </c>
      <c r="M65" s="6">
        <f t="shared" ca="1" si="4"/>
        <v>2.4586875821761161E-3</v>
      </c>
      <c r="N65" s="6">
        <f t="shared" ca="1" si="13"/>
        <v>0</v>
      </c>
      <c r="O65" s="48">
        <f t="shared" ca="1" si="14"/>
        <v>0</v>
      </c>
      <c r="P65" s="6">
        <f t="shared" ca="1" si="15"/>
        <v>0</v>
      </c>
      <c r="Q65" s="6">
        <f t="shared" ca="1" si="16"/>
        <v>0</v>
      </c>
      <c r="R65" s="5">
        <f t="shared" ca="1" si="5"/>
        <v>-2.4586875821761161E-3</v>
      </c>
    </row>
    <row r="66" spans="1:18">
      <c r="A66" s="42"/>
      <c r="B66" s="42"/>
      <c r="C66" s="42"/>
      <c r="D66" s="43">
        <f t="shared" si="6"/>
        <v>0</v>
      </c>
      <c r="E66" s="43">
        <f t="shared" si="6"/>
        <v>0</v>
      </c>
      <c r="F66" s="6">
        <f t="shared" si="7"/>
        <v>0</v>
      </c>
      <c r="G66" s="6">
        <f t="shared" si="7"/>
        <v>0</v>
      </c>
      <c r="H66" s="6">
        <f t="shared" si="8"/>
        <v>0</v>
      </c>
      <c r="I66" s="6">
        <f t="shared" si="9"/>
        <v>0</v>
      </c>
      <c r="J66" s="6">
        <f t="shared" si="10"/>
        <v>0</v>
      </c>
      <c r="K66" s="6">
        <f t="shared" si="11"/>
        <v>0</v>
      </c>
      <c r="L66" s="6">
        <f t="shared" si="12"/>
        <v>0</v>
      </c>
      <c r="M66" s="6">
        <f t="shared" ca="1" si="4"/>
        <v>2.4586875821761161E-3</v>
      </c>
      <c r="N66" s="6">
        <f t="shared" ca="1" si="13"/>
        <v>0</v>
      </c>
      <c r="O66" s="48">
        <f t="shared" ca="1" si="14"/>
        <v>0</v>
      </c>
      <c r="P66" s="6">
        <f t="shared" ca="1" si="15"/>
        <v>0</v>
      </c>
      <c r="Q66" s="6">
        <f t="shared" ca="1" si="16"/>
        <v>0</v>
      </c>
      <c r="R66" s="5">
        <f t="shared" ca="1" si="5"/>
        <v>-2.4586875821761161E-3</v>
      </c>
    </row>
    <row r="67" spans="1:18">
      <c r="A67" s="42"/>
      <c r="B67" s="42"/>
      <c r="C67" s="42"/>
      <c r="D67" s="43">
        <f t="shared" si="6"/>
        <v>0</v>
      </c>
      <c r="E67" s="43">
        <f t="shared" si="6"/>
        <v>0</v>
      </c>
      <c r="F67" s="6">
        <f t="shared" si="7"/>
        <v>0</v>
      </c>
      <c r="G67" s="6">
        <f t="shared" si="7"/>
        <v>0</v>
      </c>
      <c r="H67" s="6">
        <f t="shared" si="8"/>
        <v>0</v>
      </c>
      <c r="I67" s="6">
        <f t="shared" si="9"/>
        <v>0</v>
      </c>
      <c r="J67" s="6">
        <f t="shared" si="10"/>
        <v>0</v>
      </c>
      <c r="K67" s="6">
        <f t="shared" si="11"/>
        <v>0</v>
      </c>
      <c r="L67" s="6">
        <f t="shared" si="12"/>
        <v>0</v>
      </c>
      <c r="M67" s="6">
        <f t="shared" ca="1" si="4"/>
        <v>2.4586875821761161E-3</v>
      </c>
      <c r="N67" s="6">
        <f t="shared" ca="1" si="13"/>
        <v>0</v>
      </c>
      <c r="O67" s="48">
        <f t="shared" ca="1" si="14"/>
        <v>0</v>
      </c>
      <c r="P67" s="6">
        <f t="shared" ca="1" si="15"/>
        <v>0</v>
      </c>
      <c r="Q67" s="6">
        <f t="shared" ca="1" si="16"/>
        <v>0</v>
      </c>
      <c r="R67" s="5">
        <f t="shared" ca="1" si="5"/>
        <v>-2.4586875821761161E-3</v>
      </c>
    </row>
    <row r="68" spans="1:18">
      <c r="A68" s="42"/>
      <c r="B68" s="42"/>
      <c r="C68" s="42"/>
      <c r="D68" s="43">
        <f t="shared" si="6"/>
        <v>0</v>
      </c>
      <c r="E68" s="43">
        <f t="shared" si="6"/>
        <v>0</v>
      </c>
      <c r="F68" s="6">
        <f t="shared" si="7"/>
        <v>0</v>
      </c>
      <c r="G68" s="6">
        <f t="shared" si="7"/>
        <v>0</v>
      </c>
      <c r="H68" s="6">
        <f t="shared" si="8"/>
        <v>0</v>
      </c>
      <c r="I68" s="6">
        <f t="shared" si="9"/>
        <v>0</v>
      </c>
      <c r="J68" s="6">
        <f t="shared" si="10"/>
        <v>0</v>
      </c>
      <c r="K68" s="6">
        <f t="shared" si="11"/>
        <v>0</v>
      </c>
      <c r="L68" s="6">
        <f t="shared" si="12"/>
        <v>0</v>
      </c>
      <c r="M68" s="6">
        <f t="shared" ca="1" si="4"/>
        <v>2.4586875821761161E-3</v>
      </c>
      <c r="N68" s="6">
        <f t="shared" ca="1" si="13"/>
        <v>0</v>
      </c>
      <c r="O68" s="48">
        <f t="shared" ca="1" si="14"/>
        <v>0</v>
      </c>
      <c r="P68" s="6">
        <f t="shared" ca="1" si="15"/>
        <v>0</v>
      </c>
      <c r="Q68" s="6">
        <f t="shared" ca="1" si="16"/>
        <v>0</v>
      </c>
      <c r="R68" s="5">
        <f t="shared" ca="1" si="5"/>
        <v>-2.4586875821761161E-3</v>
      </c>
    </row>
    <row r="69" spans="1:18">
      <c r="A69" s="42"/>
      <c r="B69" s="42"/>
      <c r="C69" s="42"/>
      <c r="D69" s="43">
        <f t="shared" si="6"/>
        <v>0</v>
      </c>
      <c r="E69" s="43">
        <f t="shared" si="6"/>
        <v>0</v>
      </c>
      <c r="F69" s="6">
        <f t="shared" si="7"/>
        <v>0</v>
      </c>
      <c r="G69" s="6">
        <f t="shared" si="7"/>
        <v>0</v>
      </c>
      <c r="H69" s="6">
        <f t="shared" si="8"/>
        <v>0</v>
      </c>
      <c r="I69" s="6">
        <f t="shared" si="9"/>
        <v>0</v>
      </c>
      <c r="J69" s="6">
        <f t="shared" si="10"/>
        <v>0</v>
      </c>
      <c r="K69" s="6">
        <f t="shared" si="11"/>
        <v>0</v>
      </c>
      <c r="L69" s="6">
        <f t="shared" si="12"/>
        <v>0</v>
      </c>
      <c r="M69" s="6">
        <f t="shared" ca="1" si="4"/>
        <v>2.4586875821761161E-3</v>
      </c>
      <c r="N69" s="6">
        <f t="shared" ca="1" si="13"/>
        <v>0</v>
      </c>
      <c r="O69" s="48">
        <f t="shared" ca="1" si="14"/>
        <v>0</v>
      </c>
      <c r="P69" s="6">
        <f t="shared" ca="1" si="15"/>
        <v>0</v>
      </c>
      <c r="Q69" s="6">
        <f t="shared" ca="1" si="16"/>
        <v>0</v>
      </c>
      <c r="R69" s="5">
        <f t="shared" ca="1" si="5"/>
        <v>-2.4586875821761161E-3</v>
      </c>
    </row>
    <row r="70" spans="1:18">
      <c r="A70" s="42"/>
      <c r="B70" s="42"/>
      <c r="C70" s="42"/>
      <c r="D70" s="43">
        <f t="shared" si="6"/>
        <v>0</v>
      </c>
      <c r="E70" s="43">
        <f t="shared" si="6"/>
        <v>0</v>
      </c>
      <c r="F70" s="6">
        <f t="shared" si="7"/>
        <v>0</v>
      </c>
      <c r="G70" s="6">
        <f t="shared" si="7"/>
        <v>0</v>
      </c>
      <c r="H70" s="6">
        <f t="shared" si="8"/>
        <v>0</v>
      </c>
      <c r="I70" s="6">
        <f t="shared" si="9"/>
        <v>0</v>
      </c>
      <c r="J70" s="6">
        <f t="shared" si="10"/>
        <v>0</v>
      </c>
      <c r="K70" s="6">
        <f t="shared" si="11"/>
        <v>0</v>
      </c>
      <c r="L70" s="6">
        <f t="shared" si="12"/>
        <v>0</v>
      </c>
      <c r="M70" s="6">
        <f t="shared" ca="1" si="4"/>
        <v>2.4586875821761161E-3</v>
      </c>
      <c r="N70" s="6">
        <f t="shared" ca="1" si="13"/>
        <v>0</v>
      </c>
      <c r="O70" s="48">
        <f t="shared" ca="1" si="14"/>
        <v>0</v>
      </c>
      <c r="P70" s="6">
        <f t="shared" ca="1" si="15"/>
        <v>0</v>
      </c>
      <c r="Q70" s="6">
        <f t="shared" ca="1" si="16"/>
        <v>0</v>
      </c>
      <c r="R70" s="5">
        <f t="shared" ca="1" si="5"/>
        <v>-2.4586875821761161E-3</v>
      </c>
    </row>
    <row r="71" spans="1:18">
      <c r="A71" s="42"/>
      <c r="B71" s="42"/>
      <c r="C71" s="42"/>
      <c r="D71" s="43">
        <f t="shared" si="6"/>
        <v>0</v>
      </c>
      <c r="E71" s="43">
        <f t="shared" si="6"/>
        <v>0</v>
      </c>
      <c r="F71" s="6">
        <f t="shared" si="7"/>
        <v>0</v>
      </c>
      <c r="G71" s="6">
        <f t="shared" si="7"/>
        <v>0</v>
      </c>
      <c r="H71" s="6">
        <f t="shared" si="8"/>
        <v>0</v>
      </c>
      <c r="I71" s="6">
        <f t="shared" si="9"/>
        <v>0</v>
      </c>
      <c r="J71" s="6">
        <f t="shared" si="10"/>
        <v>0</v>
      </c>
      <c r="K71" s="6">
        <f t="shared" si="11"/>
        <v>0</v>
      </c>
      <c r="L71" s="6">
        <f t="shared" si="12"/>
        <v>0</v>
      </c>
      <c r="M71" s="6">
        <f t="shared" ca="1" si="4"/>
        <v>2.4586875821761161E-3</v>
      </c>
      <c r="N71" s="6">
        <f t="shared" ca="1" si="13"/>
        <v>0</v>
      </c>
      <c r="O71" s="48">
        <f t="shared" ca="1" si="14"/>
        <v>0</v>
      </c>
      <c r="P71" s="6">
        <f t="shared" ca="1" si="15"/>
        <v>0</v>
      </c>
      <c r="Q71" s="6">
        <f t="shared" ca="1" si="16"/>
        <v>0</v>
      </c>
      <c r="R71" s="5">
        <f t="shared" ca="1" si="5"/>
        <v>-2.4586875821761161E-3</v>
      </c>
    </row>
    <row r="72" spans="1:18">
      <c r="A72" s="42"/>
      <c r="B72" s="42"/>
      <c r="C72" s="42"/>
      <c r="D72" s="43">
        <f t="shared" si="6"/>
        <v>0</v>
      </c>
      <c r="E72" s="43">
        <f t="shared" si="6"/>
        <v>0</v>
      </c>
      <c r="F72" s="6">
        <f t="shared" si="7"/>
        <v>0</v>
      </c>
      <c r="G72" s="6">
        <f t="shared" si="7"/>
        <v>0</v>
      </c>
      <c r="H72" s="6">
        <f t="shared" si="8"/>
        <v>0</v>
      </c>
      <c r="I72" s="6">
        <f t="shared" si="9"/>
        <v>0</v>
      </c>
      <c r="J72" s="6">
        <f t="shared" si="10"/>
        <v>0</v>
      </c>
      <c r="K72" s="6">
        <f t="shared" si="11"/>
        <v>0</v>
      </c>
      <c r="L72" s="6">
        <f t="shared" si="12"/>
        <v>0</v>
      </c>
      <c r="M72" s="6">
        <f t="shared" ca="1" si="4"/>
        <v>2.4586875821761161E-3</v>
      </c>
      <c r="N72" s="6">
        <f t="shared" ca="1" si="13"/>
        <v>0</v>
      </c>
      <c r="O72" s="48">
        <f t="shared" ca="1" si="14"/>
        <v>0</v>
      </c>
      <c r="P72" s="6">
        <f t="shared" ca="1" si="15"/>
        <v>0</v>
      </c>
      <c r="Q72" s="6">
        <f t="shared" ca="1" si="16"/>
        <v>0</v>
      </c>
      <c r="R72" s="5">
        <f t="shared" ca="1" si="5"/>
        <v>-2.4586875821761161E-3</v>
      </c>
    </row>
    <row r="73" spans="1:18">
      <c r="A73" s="42"/>
      <c r="B73" s="42"/>
      <c r="C73" s="42"/>
      <c r="D73" s="43">
        <f t="shared" si="6"/>
        <v>0</v>
      </c>
      <c r="E73" s="43">
        <f t="shared" si="6"/>
        <v>0</v>
      </c>
      <c r="F73" s="6">
        <f t="shared" si="7"/>
        <v>0</v>
      </c>
      <c r="G73" s="6">
        <f t="shared" si="7"/>
        <v>0</v>
      </c>
      <c r="H73" s="6">
        <f t="shared" si="8"/>
        <v>0</v>
      </c>
      <c r="I73" s="6">
        <f t="shared" si="9"/>
        <v>0</v>
      </c>
      <c r="J73" s="6">
        <f t="shared" si="10"/>
        <v>0</v>
      </c>
      <c r="K73" s="6">
        <f t="shared" si="11"/>
        <v>0</v>
      </c>
      <c r="L73" s="6">
        <f t="shared" si="12"/>
        <v>0</v>
      </c>
      <c r="M73" s="6">
        <f t="shared" ca="1" si="4"/>
        <v>2.4586875821761161E-3</v>
      </c>
      <c r="N73" s="6">
        <f t="shared" ca="1" si="13"/>
        <v>0</v>
      </c>
      <c r="O73" s="48">
        <f t="shared" ca="1" si="14"/>
        <v>0</v>
      </c>
      <c r="P73" s="6">
        <f t="shared" ca="1" si="15"/>
        <v>0</v>
      </c>
      <c r="Q73" s="6">
        <f t="shared" ca="1" si="16"/>
        <v>0</v>
      </c>
      <c r="R73" s="5">
        <f t="shared" ca="1" si="5"/>
        <v>-2.4586875821761161E-3</v>
      </c>
    </row>
    <row r="74" spans="1:18">
      <c r="A74" s="42"/>
      <c r="B74" s="42"/>
      <c r="C74" s="42"/>
      <c r="D74" s="43">
        <f t="shared" si="6"/>
        <v>0</v>
      </c>
      <c r="E74" s="43">
        <f t="shared" si="6"/>
        <v>0</v>
      </c>
      <c r="F74" s="6">
        <f t="shared" si="7"/>
        <v>0</v>
      </c>
      <c r="G74" s="6">
        <f t="shared" si="7"/>
        <v>0</v>
      </c>
      <c r="H74" s="6">
        <f t="shared" si="8"/>
        <v>0</v>
      </c>
      <c r="I74" s="6">
        <f t="shared" si="9"/>
        <v>0</v>
      </c>
      <c r="J74" s="6">
        <f t="shared" si="10"/>
        <v>0</v>
      </c>
      <c r="K74" s="6">
        <f t="shared" si="11"/>
        <v>0</v>
      </c>
      <c r="L74" s="6">
        <f t="shared" si="12"/>
        <v>0</v>
      </c>
      <c r="M74" s="6">
        <f t="shared" ca="1" si="4"/>
        <v>2.4586875821761161E-3</v>
      </c>
      <c r="N74" s="6">
        <f t="shared" ca="1" si="13"/>
        <v>0</v>
      </c>
      <c r="O74" s="48">
        <f t="shared" ca="1" si="14"/>
        <v>0</v>
      </c>
      <c r="P74" s="6">
        <f t="shared" ca="1" si="15"/>
        <v>0</v>
      </c>
      <c r="Q74" s="6">
        <f t="shared" ca="1" si="16"/>
        <v>0</v>
      </c>
      <c r="R74" s="5">
        <f t="shared" ca="1" si="5"/>
        <v>-2.4586875821761161E-3</v>
      </c>
    </row>
    <row r="75" spans="1:18">
      <c r="A75" s="42"/>
      <c r="B75" s="42"/>
      <c r="C75" s="42"/>
      <c r="D75" s="43">
        <f t="shared" si="6"/>
        <v>0</v>
      </c>
      <c r="E75" s="43">
        <f t="shared" si="6"/>
        <v>0</v>
      </c>
      <c r="F75" s="6">
        <f t="shared" si="7"/>
        <v>0</v>
      </c>
      <c r="G75" s="6">
        <f t="shared" si="7"/>
        <v>0</v>
      </c>
      <c r="H75" s="6">
        <f t="shared" si="8"/>
        <v>0</v>
      </c>
      <c r="I75" s="6">
        <f t="shared" si="9"/>
        <v>0</v>
      </c>
      <c r="J75" s="6">
        <f t="shared" si="10"/>
        <v>0</v>
      </c>
      <c r="K75" s="6">
        <f t="shared" si="11"/>
        <v>0</v>
      </c>
      <c r="L75" s="6">
        <f t="shared" si="12"/>
        <v>0</v>
      </c>
      <c r="M75" s="6">
        <f t="shared" ca="1" si="4"/>
        <v>2.4586875821761161E-3</v>
      </c>
      <c r="N75" s="6">
        <f t="shared" ca="1" si="13"/>
        <v>0</v>
      </c>
      <c r="O75" s="48">
        <f t="shared" ca="1" si="14"/>
        <v>0</v>
      </c>
      <c r="P75" s="6">
        <f t="shared" ca="1" si="15"/>
        <v>0</v>
      </c>
      <c r="Q75" s="6">
        <f t="shared" ca="1" si="16"/>
        <v>0</v>
      </c>
      <c r="R75" s="5">
        <f t="shared" ca="1" si="5"/>
        <v>-2.4586875821761161E-3</v>
      </c>
    </row>
    <row r="76" spans="1:18">
      <c r="A76" s="42"/>
      <c r="B76" s="42"/>
      <c r="C76" s="42"/>
      <c r="D76" s="43">
        <f t="shared" si="6"/>
        <v>0</v>
      </c>
      <c r="E76" s="43">
        <f t="shared" si="6"/>
        <v>0</v>
      </c>
      <c r="F76" s="6">
        <f t="shared" si="7"/>
        <v>0</v>
      </c>
      <c r="G76" s="6">
        <f t="shared" si="7"/>
        <v>0</v>
      </c>
      <c r="H76" s="6">
        <f t="shared" si="8"/>
        <v>0</v>
      </c>
      <c r="I76" s="6">
        <f t="shared" si="9"/>
        <v>0</v>
      </c>
      <c r="J76" s="6">
        <f t="shared" si="10"/>
        <v>0</v>
      </c>
      <c r="K76" s="6">
        <f t="shared" si="11"/>
        <v>0</v>
      </c>
      <c r="L76" s="6">
        <f t="shared" si="12"/>
        <v>0</v>
      </c>
      <c r="M76" s="6">
        <f t="shared" ca="1" si="4"/>
        <v>2.4586875821761161E-3</v>
      </c>
      <c r="N76" s="6">
        <f t="shared" ca="1" si="13"/>
        <v>0</v>
      </c>
      <c r="O76" s="48">
        <f t="shared" ca="1" si="14"/>
        <v>0</v>
      </c>
      <c r="P76" s="6">
        <f t="shared" ca="1" si="15"/>
        <v>0</v>
      </c>
      <c r="Q76" s="6">
        <f t="shared" ca="1" si="16"/>
        <v>0</v>
      </c>
      <c r="R76" s="5">
        <f t="shared" ca="1" si="5"/>
        <v>-2.4586875821761161E-3</v>
      </c>
    </row>
    <row r="77" spans="1:18">
      <c r="A77" s="42"/>
      <c r="B77" s="42"/>
      <c r="C77" s="42"/>
      <c r="D77" s="43">
        <f t="shared" si="6"/>
        <v>0</v>
      </c>
      <c r="E77" s="43">
        <f t="shared" si="6"/>
        <v>0</v>
      </c>
      <c r="F77" s="6">
        <f t="shared" si="7"/>
        <v>0</v>
      </c>
      <c r="G77" s="6">
        <f t="shared" si="7"/>
        <v>0</v>
      </c>
      <c r="H77" s="6">
        <f t="shared" si="8"/>
        <v>0</v>
      </c>
      <c r="I77" s="6">
        <f t="shared" si="9"/>
        <v>0</v>
      </c>
      <c r="J77" s="6">
        <f t="shared" si="10"/>
        <v>0</v>
      </c>
      <c r="K77" s="6">
        <f t="shared" si="11"/>
        <v>0</v>
      </c>
      <c r="L77" s="6">
        <f t="shared" si="12"/>
        <v>0</v>
      </c>
      <c r="M77" s="6">
        <f t="shared" ca="1" si="4"/>
        <v>2.4586875821761161E-3</v>
      </c>
      <c r="N77" s="6">
        <f t="shared" ca="1" si="13"/>
        <v>0</v>
      </c>
      <c r="O77" s="48">
        <f t="shared" ca="1" si="14"/>
        <v>0</v>
      </c>
      <c r="P77" s="6">
        <f t="shared" ca="1" si="15"/>
        <v>0</v>
      </c>
      <c r="Q77" s="6">
        <f t="shared" ca="1" si="16"/>
        <v>0</v>
      </c>
      <c r="R77" s="5">
        <f t="shared" ca="1" si="5"/>
        <v>-2.4586875821761161E-3</v>
      </c>
    </row>
    <row r="78" spans="1:18">
      <c r="A78" s="42"/>
      <c r="B78" s="42"/>
      <c r="C78" s="42"/>
      <c r="D78" s="43">
        <f t="shared" si="6"/>
        <v>0</v>
      </c>
      <c r="E78" s="43">
        <f t="shared" si="6"/>
        <v>0</v>
      </c>
      <c r="F78" s="6">
        <f t="shared" si="7"/>
        <v>0</v>
      </c>
      <c r="G78" s="6">
        <f t="shared" si="7"/>
        <v>0</v>
      </c>
      <c r="H78" s="6">
        <f t="shared" si="8"/>
        <v>0</v>
      </c>
      <c r="I78" s="6">
        <f t="shared" si="9"/>
        <v>0</v>
      </c>
      <c r="J78" s="6">
        <f t="shared" si="10"/>
        <v>0</v>
      </c>
      <c r="K78" s="6">
        <f t="shared" si="11"/>
        <v>0</v>
      </c>
      <c r="L78" s="6">
        <f t="shared" si="12"/>
        <v>0</v>
      </c>
      <c r="M78" s="6">
        <f t="shared" ca="1" si="4"/>
        <v>2.4586875821761161E-3</v>
      </c>
      <c r="N78" s="6">
        <f t="shared" ca="1" si="13"/>
        <v>0</v>
      </c>
      <c r="O78" s="48">
        <f t="shared" ca="1" si="14"/>
        <v>0</v>
      </c>
      <c r="P78" s="6">
        <f t="shared" ca="1" si="15"/>
        <v>0</v>
      </c>
      <c r="Q78" s="6">
        <f t="shared" ca="1" si="16"/>
        <v>0</v>
      </c>
      <c r="R78" s="5">
        <f t="shared" ref="R78:R141" ca="1" si="17">+E78-M78</f>
        <v>-2.4586875821761161E-3</v>
      </c>
    </row>
    <row r="79" spans="1:18">
      <c r="A79" s="42"/>
      <c r="B79" s="42"/>
      <c r="C79" s="42"/>
      <c r="D79" s="43">
        <f t="shared" ref="D79:E142" si="18">A79/A$18</f>
        <v>0</v>
      </c>
      <c r="E79" s="43">
        <f t="shared" si="18"/>
        <v>0</v>
      </c>
      <c r="F79" s="6">
        <f t="shared" ref="F79:G142" si="19">$C79*D79</f>
        <v>0</v>
      </c>
      <c r="G79" s="6">
        <f t="shared" si="19"/>
        <v>0</v>
      </c>
      <c r="H79" s="6">
        <f t="shared" ref="H79:H142" si="20">C79*D79*D79</f>
        <v>0</v>
      </c>
      <c r="I79" s="6">
        <f t="shared" ref="I79:I142" si="21">C79*D79*D79*D79</f>
        <v>0</v>
      </c>
      <c r="J79" s="6">
        <f t="shared" ref="J79:J142" si="22">C79*D79*D79*D79*D79</f>
        <v>0</v>
      </c>
      <c r="K79" s="6">
        <f t="shared" ref="K79:K142" si="23">C79*E79*D79</f>
        <v>0</v>
      </c>
      <c r="L79" s="6">
        <f t="shared" ref="L79:L142" si="24">C79*E79*D79*D79</f>
        <v>0</v>
      </c>
      <c r="M79" s="6">
        <f t="shared" ca="1" si="4"/>
        <v>2.4586875821761161E-3</v>
      </c>
      <c r="N79" s="6">
        <f t="shared" ref="N79:N142" ca="1" si="25">C79*(M79-E79)^2</f>
        <v>0</v>
      </c>
      <c r="O79" s="48">
        <f t="shared" ref="O79:O142" ca="1" si="26">(C79*O$1-O$2*F79+O$3*H79)^2</f>
        <v>0</v>
      </c>
      <c r="P79" s="6">
        <f t="shared" ref="P79:P142" ca="1" si="27">(-C79*O$2+O$4*F79-O$5*H79)^2</f>
        <v>0</v>
      </c>
      <c r="Q79" s="6">
        <f t="shared" ref="Q79:Q142" ca="1" si="28">+(C79*O$3-F79*O$5+H79*O$6)^2</f>
        <v>0</v>
      </c>
      <c r="R79" s="5">
        <f t="shared" ca="1" si="17"/>
        <v>-2.4586875821761161E-3</v>
      </c>
    </row>
    <row r="80" spans="1:18">
      <c r="A80" s="42"/>
      <c r="B80" s="42"/>
      <c r="C80" s="42"/>
      <c r="D80" s="43">
        <f t="shared" si="18"/>
        <v>0</v>
      </c>
      <c r="E80" s="43">
        <f t="shared" si="18"/>
        <v>0</v>
      </c>
      <c r="F80" s="6">
        <f t="shared" si="19"/>
        <v>0</v>
      </c>
      <c r="G80" s="6">
        <f t="shared" si="19"/>
        <v>0</v>
      </c>
      <c r="H80" s="6">
        <f t="shared" si="20"/>
        <v>0</v>
      </c>
      <c r="I80" s="6">
        <f t="shared" si="21"/>
        <v>0</v>
      </c>
      <c r="J80" s="6">
        <f t="shared" si="22"/>
        <v>0</v>
      </c>
      <c r="K80" s="6">
        <f t="shared" si="23"/>
        <v>0</v>
      </c>
      <c r="L80" s="6">
        <f t="shared" si="24"/>
        <v>0</v>
      </c>
      <c r="M80" s="6">
        <f t="shared" ca="1" si="4"/>
        <v>2.4586875821761161E-3</v>
      </c>
      <c r="N80" s="6">
        <f t="shared" ca="1" si="25"/>
        <v>0</v>
      </c>
      <c r="O80" s="48">
        <f t="shared" ca="1" si="26"/>
        <v>0</v>
      </c>
      <c r="P80" s="6">
        <f t="shared" ca="1" si="27"/>
        <v>0</v>
      </c>
      <c r="Q80" s="6">
        <f t="shared" ca="1" si="28"/>
        <v>0</v>
      </c>
      <c r="R80" s="5">
        <f t="shared" ca="1" si="17"/>
        <v>-2.4586875821761161E-3</v>
      </c>
    </row>
    <row r="81" spans="1:18">
      <c r="A81" s="42"/>
      <c r="B81" s="42"/>
      <c r="C81" s="42"/>
      <c r="D81" s="43">
        <f t="shared" si="18"/>
        <v>0</v>
      </c>
      <c r="E81" s="43">
        <f t="shared" si="18"/>
        <v>0</v>
      </c>
      <c r="F81" s="6">
        <f t="shared" si="19"/>
        <v>0</v>
      </c>
      <c r="G81" s="6">
        <f t="shared" si="19"/>
        <v>0</v>
      </c>
      <c r="H81" s="6">
        <f t="shared" si="20"/>
        <v>0</v>
      </c>
      <c r="I81" s="6">
        <f t="shared" si="21"/>
        <v>0</v>
      </c>
      <c r="J81" s="6">
        <f t="shared" si="22"/>
        <v>0</v>
      </c>
      <c r="K81" s="6">
        <f t="shared" si="23"/>
        <v>0</v>
      </c>
      <c r="L81" s="6">
        <f t="shared" si="24"/>
        <v>0</v>
      </c>
      <c r="M81" s="6">
        <f t="shared" ca="1" si="4"/>
        <v>2.4586875821761161E-3</v>
      </c>
      <c r="N81" s="6">
        <f t="shared" ca="1" si="25"/>
        <v>0</v>
      </c>
      <c r="O81" s="48">
        <f t="shared" ca="1" si="26"/>
        <v>0</v>
      </c>
      <c r="P81" s="6">
        <f t="shared" ca="1" si="27"/>
        <v>0</v>
      </c>
      <c r="Q81" s="6">
        <f t="shared" ca="1" si="28"/>
        <v>0</v>
      </c>
      <c r="R81" s="5">
        <f t="shared" ca="1" si="17"/>
        <v>-2.4586875821761161E-3</v>
      </c>
    </row>
    <row r="82" spans="1:18">
      <c r="A82" s="42"/>
      <c r="B82" s="42"/>
      <c r="C82" s="42"/>
      <c r="D82" s="43">
        <f t="shared" si="18"/>
        <v>0</v>
      </c>
      <c r="E82" s="43">
        <f t="shared" si="18"/>
        <v>0</v>
      </c>
      <c r="F82" s="6">
        <f t="shared" si="19"/>
        <v>0</v>
      </c>
      <c r="G82" s="6">
        <f t="shared" si="19"/>
        <v>0</v>
      </c>
      <c r="H82" s="6">
        <f t="shared" si="20"/>
        <v>0</v>
      </c>
      <c r="I82" s="6">
        <f t="shared" si="21"/>
        <v>0</v>
      </c>
      <c r="J82" s="6">
        <f t="shared" si="22"/>
        <v>0</v>
      </c>
      <c r="K82" s="6">
        <f t="shared" si="23"/>
        <v>0</v>
      </c>
      <c r="L82" s="6">
        <f t="shared" si="24"/>
        <v>0</v>
      </c>
      <c r="M82" s="6">
        <f t="shared" ca="1" si="4"/>
        <v>2.4586875821761161E-3</v>
      </c>
      <c r="N82" s="6">
        <f t="shared" ca="1" si="25"/>
        <v>0</v>
      </c>
      <c r="O82" s="48">
        <f t="shared" ca="1" si="26"/>
        <v>0</v>
      </c>
      <c r="P82" s="6">
        <f t="shared" ca="1" si="27"/>
        <v>0</v>
      </c>
      <c r="Q82" s="6">
        <f t="shared" ca="1" si="28"/>
        <v>0</v>
      </c>
      <c r="R82" s="5">
        <f t="shared" ca="1" si="17"/>
        <v>-2.4586875821761161E-3</v>
      </c>
    </row>
    <row r="83" spans="1:18">
      <c r="A83" s="42"/>
      <c r="B83" s="42"/>
      <c r="C83" s="42"/>
      <c r="D83" s="43">
        <f t="shared" si="18"/>
        <v>0</v>
      </c>
      <c r="E83" s="43">
        <f t="shared" si="18"/>
        <v>0</v>
      </c>
      <c r="F83" s="6">
        <f t="shared" si="19"/>
        <v>0</v>
      </c>
      <c r="G83" s="6">
        <f t="shared" si="19"/>
        <v>0</v>
      </c>
      <c r="H83" s="6">
        <f t="shared" si="20"/>
        <v>0</v>
      </c>
      <c r="I83" s="6">
        <f t="shared" si="21"/>
        <v>0</v>
      </c>
      <c r="J83" s="6">
        <f t="shared" si="22"/>
        <v>0</v>
      </c>
      <c r="K83" s="6">
        <f t="shared" si="23"/>
        <v>0</v>
      </c>
      <c r="L83" s="6">
        <f t="shared" si="24"/>
        <v>0</v>
      </c>
      <c r="M83" s="6">
        <f t="shared" ca="1" si="4"/>
        <v>2.4586875821761161E-3</v>
      </c>
      <c r="N83" s="6">
        <f t="shared" ca="1" si="25"/>
        <v>0</v>
      </c>
      <c r="O83" s="48">
        <f t="shared" ca="1" si="26"/>
        <v>0</v>
      </c>
      <c r="P83" s="6">
        <f t="shared" ca="1" si="27"/>
        <v>0</v>
      </c>
      <c r="Q83" s="6">
        <f t="shared" ca="1" si="28"/>
        <v>0</v>
      </c>
      <c r="R83" s="5">
        <f t="shared" ca="1" si="17"/>
        <v>-2.4586875821761161E-3</v>
      </c>
    </row>
    <row r="84" spans="1:18">
      <c r="A84" s="42"/>
      <c r="B84" s="42"/>
      <c r="C84" s="42"/>
      <c r="D84" s="43">
        <f t="shared" si="18"/>
        <v>0</v>
      </c>
      <c r="E84" s="43">
        <f t="shared" si="18"/>
        <v>0</v>
      </c>
      <c r="F84" s="6">
        <f t="shared" si="19"/>
        <v>0</v>
      </c>
      <c r="G84" s="6">
        <f t="shared" si="19"/>
        <v>0</v>
      </c>
      <c r="H84" s="6">
        <f t="shared" si="20"/>
        <v>0</v>
      </c>
      <c r="I84" s="6">
        <f t="shared" si="21"/>
        <v>0</v>
      </c>
      <c r="J84" s="6">
        <f t="shared" si="22"/>
        <v>0</v>
      </c>
      <c r="K84" s="6">
        <f t="shared" si="23"/>
        <v>0</v>
      </c>
      <c r="L84" s="6">
        <f t="shared" si="24"/>
        <v>0</v>
      </c>
      <c r="M84" s="6">
        <f t="shared" ref="M84:M147" ca="1" si="29">+E$4+E$5*D84+E$6*D84^2</f>
        <v>2.4586875821761161E-3</v>
      </c>
      <c r="N84" s="6">
        <f t="shared" ca="1" si="25"/>
        <v>0</v>
      </c>
      <c r="O84" s="48">
        <f t="shared" ca="1" si="26"/>
        <v>0</v>
      </c>
      <c r="P84" s="6">
        <f t="shared" ca="1" si="27"/>
        <v>0</v>
      </c>
      <c r="Q84" s="6">
        <f t="shared" ca="1" si="28"/>
        <v>0</v>
      </c>
      <c r="R84" s="5">
        <f t="shared" ca="1" si="17"/>
        <v>-2.4586875821761161E-3</v>
      </c>
    </row>
    <row r="85" spans="1:18">
      <c r="A85" s="42"/>
      <c r="B85" s="42"/>
      <c r="C85" s="42"/>
      <c r="D85" s="43">
        <f t="shared" si="18"/>
        <v>0</v>
      </c>
      <c r="E85" s="43">
        <f t="shared" si="18"/>
        <v>0</v>
      </c>
      <c r="F85" s="6">
        <f t="shared" si="19"/>
        <v>0</v>
      </c>
      <c r="G85" s="6">
        <f t="shared" si="19"/>
        <v>0</v>
      </c>
      <c r="H85" s="6">
        <f t="shared" si="20"/>
        <v>0</v>
      </c>
      <c r="I85" s="6">
        <f t="shared" si="21"/>
        <v>0</v>
      </c>
      <c r="J85" s="6">
        <f t="shared" si="22"/>
        <v>0</v>
      </c>
      <c r="K85" s="6">
        <f t="shared" si="23"/>
        <v>0</v>
      </c>
      <c r="L85" s="6">
        <f t="shared" si="24"/>
        <v>0</v>
      </c>
      <c r="M85" s="6">
        <f t="shared" ca="1" si="29"/>
        <v>2.4586875821761161E-3</v>
      </c>
      <c r="N85" s="6">
        <f t="shared" ca="1" si="25"/>
        <v>0</v>
      </c>
      <c r="O85" s="48">
        <f t="shared" ca="1" si="26"/>
        <v>0</v>
      </c>
      <c r="P85" s="6">
        <f t="shared" ca="1" si="27"/>
        <v>0</v>
      </c>
      <c r="Q85" s="6">
        <f t="shared" ca="1" si="28"/>
        <v>0</v>
      </c>
      <c r="R85" s="5">
        <f t="shared" ca="1" si="17"/>
        <v>-2.4586875821761161E-3</v>
      </c>
    </row>
    <row r="86" spans="1:18">
      <c r="A86" s="42"/>
      <c r="B86" s="42"/>
      <c r="C86" s="42"/>
      <c r="D86" s="43">
        <f t="shared" si="18"/>
        <v>0</v>
      </c>
      <c r="E86" s="43">
        <f t="shared" si="18"/>
        <v>0</v>
      </c>
      <c r="F86" s="6">
        <f t="shared" si="19"/>
        <v>0</v>
      </c>
      <c r="G86" s="6">
        <f t="shared" si="19"/>
        <v>0</v>
      </c>
      <c r="H86" s="6">
        <f t="shared" si="20"/>
        <v>0</v>
      </c>
      <c r="I86" s="6">
        <f t="shared" si="21"/>
        <v>0</v>
      </c>
      <c r="J86" s="6">
        <f t="shared" si="22"/>
        <v>0</v>
      </c>
      <c r="K86" s="6">
        <f t="shared" si="23"/>
        <v>0</v>
      </c>
      <c r="L86" s="6">
        <f t="shared" si="24"/>
        <v>0</v>
      </c>
      <c r="M86" s="6">
        <f t="shared" ca="1" si="29"/>
        <v>2.4586875821761161E-3</v>
      </c>
      <c r="N86" s="6">
        <f t="shared" ca="1" si="25"/>
        <v>0</v>
      </c>
      <c r="O86" s="48">
        <f t="shared" ca="1" si="26"/>
        <v>0</v>
      </c>
      <c r="P86" s="6">
        <f t="shared" ca="1" si="27"/>
        <v>0</v>
      </c>
      <c r="Q86" s="6">
        <f t="shared" ca="1" si="28"/>
        <v>0</v>
      </c>
      <c r="R86" s="5">
        <f t="shared" ca="1" si="17"/>
        <v>-2.4586875821761161E-3</v>
      </c>
    </row>
    <row r="87" spans="1:18">
      <c r="A87" s="42"/>
      <c r="B87" s="42"/>
      <c r="C87" s="42"/>
      <c r="D87" s="43">
        <f t="shared" si="18"/>
        <v>0</v>
      </c>
      <c r="E87" s="43">
        <f t="shared" si="18"/>
        <v>0</v>
      </c>
      <c r="F87" s="6">
        <f t="shared" si="19"/>
        <v>0</v>
      </c>
      <c r="G87" s="6">
        <f t="shared" si="19"/>
        <v>0</v>
      </c>
      <c r="H87" s="6">
        <f t="shared" si="20"/>
        <v>0</v>
      </c>
      <c r="I87" s="6">
        <f t="shared" si="21"/>
        <v>0</v>
      </c>
      <c r="J87" s="6">
        <f t="shared" si="22"/>
        <v>0</v>
      </c>
      <c r="K87" s="6">
        <f t="shared" si="23"/>
        <v>0</v>
      </c>
      <c r="L87" s="6">
        <f t="shared" si="24"/>
        <v>0</v>
      </c>
      <c r="M87" s="6">
        <f t="shared" ca="1" si="29"/>
        <v>2.4586875821761161E-3</v>
      </c>
      <c r="N87" s="6">
        <f t="shared" ca="1" si="25"/>
        <v>0</v>
      </c>
      <c r="O87" s="48">
        <f t="shared" ca="1" si="26"/>
        <v>0</v>
      </c>
      <c r="P87" s="6">
        <f t="shared" ca="1" si="27"/>
        <v>0</v>
      </c>
      <c r="Q87" s="6">
        <f t="shared" ca="1" si="28"/>
        <v>0</v>
      </c>
      <c r="R87" s="5">
        <f t="shared" ca="1" si="17"/>
        <v>-2.4586875821761161E-3</v>
      </c>
    </row>
    <row r="88" spans="1:18">
      <c r="A88" s="42"/>
      <c r="B88" s="42"/>
      <c r="C88" s="42"/>
      <c r="D88" s="43">
        <f t="shared" si="18"/>
        <v>0</v>
      </c>
      <c r="E88" s="43">
        <f t="shared" si="18"/>
        <v>0</v>
      </c>
      <c r="F88" s="6">
        <f t="shared" si="19"/>
        <v>0</v>
      </c>
      <c r="G88" s="6">
        <f t="shared" si="19"/>
        <v>0</v>
      </c>
      <c r="H88" s="6">
        <f t="shared" si="20"/>
        <v>0</v>
      </c>
      <c r="I88" s="6">
        <f t="shared" si="21"/>
        <v>0</v>
      </c>
      <c r="J88" s="6">
        <f t="shared" si="22"/>
        <v>0</v>
      </c>
      <c r="K88" s="6">
        <f t="shared" si="23"/>
        <v>0</v>
      </c>
      <c r="L88" s="6">
        <f t="shared" si="24"/>
        <v>0</v>
      </c>
      <c r="M88" s="6">
        <f t="shared" ca="1" si="29"/>
        <v>2.4586875821761161E-3</v>
      </c>
      <c r="N88" s="6">
        <f t="shared" ca="1" si="25"/>
        <v>0</v>
      </c>
      <c r="O88" s="48">
        <f t="shared" ca="1" si="26"/>
        <v>0</v>
      </c>
      <c r="P88" s="6">
        <f t="shared" ca="1" si="27"/>
        <v>0</v>
      </c>
      <c r="Q88" s="6">
        <f t="shared" ca="1" si="28"/>
        <v>0</v>
      </c>
      <c r="R88" s="5">
        <f t="shared" ca="1" si="17"/>
        <v>-2.4586875821761161E-3</v>
      </c>
    </row>
    <row r="89" spans="1:18">
      <c r="A89" s="42"/>
      <c r="B89" s="42"/>
      <c r="C89" s="42"/>
      <c r="D89" s="43">
        <f t="shared" si="18"/>
        <v>0</v>
      </c>
      <c r="E89" s="43">
        <f t="shared" si="18"/>
        <v>0</v>
      </c>
      <c r="F89" s="6">
        <f t="shared" si="19"/>
        <v>0</v>
      </c>
      <c r="G89" s="6">
        <f t="shared" si="19"/>
        <v>0</v>
      </c>
      <c r="H89" s="6">
        <f t="shared" si="20"/>
        <v>0</v>
      </c>
      <c r="I89" s="6">
        <f t="shared" si="21"/>
        <v>0</v>
      </c>
      <c r="J89" s="6">
        <f t="shared" si="22"/>
        <v>0</v>
      </c>
      <c r="K89" s="6">
        <f t="shared" si="23"/>
        <v>0</v>
      </c>
      <c r="L89" s="6">
        <f t="shared" si="24"/>
        <v>0</v>
      </c>
      <c r="M89" s="6">
        <f t="shared" ca="1" si="29"/>
        <v>2.4586875821761161E-3</v>
      </c>
      <c r="N89" s="6">
        <f t="shared" ca="1" si="25"/>
        <v>0</v>
      </c>
      <c r="O89" s="48">
        <f t="shared" ca="1" si="26"/>
        <v>0</v>
      </c>
      <c r="P89" s="6">
        <f t="shared" ca="1" si="27"/>
        <v>0</v>
      </c>
      <c r="Q89" s="6">
        <f t="shared" ca="1" si="28"/>
        <v>0</v>
      </c>
      <c r="R89" s="5">
        <f t="shared" ca="1" si="17"/>
        <v>-2.4586875821761161E-3</v>
      </c>
    </row>
    <row r="90" spans="1:18">
      <c r="A90" s="42"/>
      <c r="B90" s="42"/>
      <c r="C90" s="42"/>
      <c r="D90" s="43">
        <f t="shared" si="18"/>
        <v>0</v>
      </c>
      <c r="E90" s="43">
        <f t="shared" si="18"/>
        <v>0</v>
      </c>
      <c r="F90" s="6">
        <f t="shared" si="19"/>
        <v>0</v>
      </c>
      <c r="G90" s="6">
        <f t="shared" si="19"/>
        <v>0</v>
      </c>
      <c r="H90" s="6">
        <f t="shared" si="20"/>
        <v>0</v>
      </c>
      <c r="I90" s="6">
        <f t="shared" si="21"/>
        <v>0</v>
      </c>
      <c r="J90" s="6">
        <f t="shared" si="22"/>
        <v>0</v>
      </c>
      <c r="K90" s="6">
        <f t="shared" si="23"/>
        <v>0</v>
      </c>
      <c r="L90" s="6">
        <f t="shared" si="24"/>
        <v>0</v>
      </c>
      <c r="M90" s="6">
        <f t="shared" ca="1" si="29"/>
        <v>2.4586875821761161E-3</v>
      </c>
      <c r="N90" s="6">
        <f t="shared" ca="1" si="25"/>
        <v>0</v>
      </c>
      <c r="O90" s="48">
        <f t="shared" ca="1" si="26"/>
        <v>0</v>
      </c>
      <c r="P90" s="6">
        <f t="shared" ca="1" si="27"/>
        <v>0</v>
      </c>
      <c r="Q90" s="6">
        <f t="shared" ca="1" si="28"/>
        <v>0</v>
      </c>
      <c r="R90" s="5">
        <f t="shared" ca="1" si="17"/>
        <v>-2.4586875821761161E-3</v>
      </c>
    </row>
    <row r="91" spans="1:18">
      <c r="A91" s="42"/>
      <c r="B91" s="42"/>
      <c r="C91" s="42"/>
      <c r="D91" s="43">
        <f t="shared" si="18"/>
        <v>0</v>
      </c>
      <c r="E91" s="43">
        <f t="shared" si="18"/>
        <v>0</v>
      </c>
      <c r="F91" s="6">
        <f t="shared" si="19"/>
        <v>0</v>
      </c>
      <c r="G91" s="6">
        <f t="shared" si="19"/>
        <v>0</v>
      </c>
      <c r="H91" s="6">
        <f t="shared" si="20"/>
        <v>0</v>
      </c>
      <c r="I91" s="6">
        <f t="shared" si="21"/>
        <v>0</v>
      </c>
      <c r="J91" s="6">
        <f t="shared" si="22"/>
        <v>0</v>
      </c>
      <c r="K91" s="6">
        <f t="shared" si="23"/>
        <v>0</v>
      </c>
      <c r="L91" s="6">
        <f t="shared" si="24"/>
        <v>0</v>
      </c>
      <c r="M91" s="6">
        <f t="shared" ca="1" si="29"/>
        <v>2.4586875821761161E-3</v>
      </c>
      <c r="N91" s="6">
        <f t="shared" ca="1" si="25"/>
        <v>0</v>
      </c>
      <c r="O91" s="48">
        <f t="shared" ca="1" si="26"/>
        <v>0</v>
      </c>
      <c r="P91" s="6">
        <f t="shared" ca="1" si="27"/>
        <v>0</v>
      </c>
      <c r="Q91" s="6">
        <f t="shared" ca="1" si="28"/>
        <v>0</v>
      </c>
      <c r="R91" s="5">
        <f t="shared" ca="1" si="17"/>
        <v>-2.4586875821761161E-3</v>
      </c>
    </row>
    <row r="92" spans="1:18">
      <c r="A92" s="42"/>
      <c r="B92" s="42"/>
      <c r="C92" s="42"/>
      <c r="D92" s="43">
        <f t="shared" si="18"/>
        <v>0</v>
      </c>
      <c r="E92" s="43">
        <f t="shared" si="18"/>
        <v>0</v>
      </c>
      <c r="F92" s="6">
        <f t="shared" si="19"/>
        <v>0</v>
      </c>
      <c r="G92" s="6">
        <f t="shared" si="19"/>
        <v>0</v>
      </c>
      <c r="H92" s="6">
        <f t="shared" si="20"/>
        <v>0</v>
      </c>
      <c r="I92" s="6">
        <f t="shared" si="21"/>
        <v>0</v>
      </c>
      <c r="J92" s="6">
        <f t="shared" si="22"/>
        <v>0</v>
      </c>
      <c r="K92" s="6">
        <f t="shared" si="23"/>
        <v>0</v>
      </c>
      <c r="L92" s="6">
        <f t="shared" si="24"/>
        <v>0</v>
      </c>
      <c r="M92" s="6">
        <f t="shared" ca="1" si="29"/>
        <v>2.4586875821761161E-3</v>
      </c>
      <c r="N92" s="6">
        <f t="shared" ca="1" si="25"/>
        <v>0</v>
      </c>
      <c r="O92" s="48">
        <f t="shared" ca="1" si="26"/>
        <v>0</v>
      </c>
      <c r="P92" s="6">
        <f t="shared" ca="1" si="27"/>
        <v>0</v>
      </c>
      <c r="Q92" s="6">
        <f t="shared" ca="1" si="28"/>
        <v>0</v>
      </c>
      <c r="R92" s="5">
        <f t="shared" ca="1" si="17"/>
        <v>-2.4586875821761161E-3</v>
      </c>
    </row>
    <row r="93" spans="1:18">
      <c r="A93" s="42"/>
      <c r="B93" s="42"/>
      <c r="C93" s="42"/>
      <c r="D93" s="43">
        <f t="shared" si="18"/>
        <v>0</v>
      </c>
      <c r="E93" s="43">
        <f t="shared" si="18"/>
        <v>0</v>
      </c>
      <c r="F93" s="6">
        <f t="shared" si="19"/>
        <v>0</v>
      </c>
      <c r="G93" s="6">
        <f t="shared" si="19"/>
        <v>0</v>
      </c>
      <c r="H93" s="6">
        <f t="shared" si="20"/>
        <v>0</v>
      </c>
      <c r="I93" s="6">
        <f t="shared" si="21"/>
        <v>0</v>
      </c>
      <c r="J93" s="6">
        <f t="shared" si="22"/>
        <v>0</v>
      </c>
      <c r="K93" s="6">
        <f t="shared" si="23"/>
        <v>0</v>
      </c>
      <c r="L93" s="6">
        <f t="shared" si="24"/>
        <v>0</v>
      </c>
      <c r="M93" s="6">
        <f t="shared" ca="1" si="29"/>
        <v>2.4586875821761161E-3</v>
      </c>
      <c r="N93" s="6">
        <f t="shared" ca="1" si="25"/>
        <v>0</v>
      </c>
      <c r="O93" s="48">
        <f t="shared" ca="1" si="26"/>
        <v>0</v>
      </c>
      <c r="P93" s="6">
        <f t="shared" ca="1" si="27"/>
        <v>0</v>
      </c>
      <c r="Q93" s="6">
        <f t="shared" ca="1" si="28"/>
        <v>0</v>
      </c>
      <c r="R93" s="5">
        <f t="shared" ca="1" si="17"/>
        <v>-2.4586875821761161E-3</v>
      </c>
    </row>
    <row r="94" spans="1:18">
      <c r="A94" s="42"/>
      <c r="B94" s="42"/>
      <c r="C94" s="42"/>
      <c r="D94" s="43">
        <f t="shared" si="18"/>
        <v>0</v>
      </c>
      <c r="E94" s="43">
        <f t="shared" si="18"/>
        <v>0</v>
      </c>
      <c r="F94" s="6">
        <f t="shared" si="19"/>
        <v>0</v>
      </c>
      <c r="G94" s="6">
        <f t="shared" si="19"/>
        <v>0</v>
      </c>
      <c r="H94" s="6">
        <f t="shared" si="20"/>
        <v>0</v>
      </c>
      <c r="I94" s="6">
        <f t="shared" si="21"/>
        <v>0</v>
      </c>
      <c r="J94" s="6">
        <f t="shared" si="22"/>
        <v>0</v>
      </c>
      <c r="K94" s="6">
        <f t="shared" si="23"/>
        <v>0</v>
      </c>
      <c r="L94" s="6">
        <f t="shared" si="24"/>
        <v>0</v>
      </c>
      <c r="M94" s="6">
        <f t="shared" ca="1" si="29"/>
        <v>2.4586875821761161E-3</v>
      </c>
      <c r="N94" s="6">
        <f t="shared" ca="1" si="25"/>
        <v>0</v>
      </c>
      <c r="O94" s="48">
        <f t="shared" ca="1" si="26"/>
        <v>0</v>
      </c>
      <c r="P94" s="6">
        <f t="shared" ca="1" si="27"/>
        <v>0</v>
      </c>
      <c r="Q94" s="6">
        <f t="shared" ca="1" si="28"/>
        <v>0</v>
      </c>
      <c r="R94" s="5">
        <f t="shared" ca="1" si="17"/>
        <v>-2.4586875821761161E-3</v>
      </c>
    </row>
    <row r="95" spans="1:18">
      <c r="A95" s="42"/>
      <c r="B95" s="42"/>
      <c r="C95" s="42"/>
      <c r="D95" s="43">
        <f t="shared" si="18"/>
        <v>0</v>
      </c>
      <c r="E95" s="43">
        <f t="shared" si="18"/>
        <v>0</v>
      </c>
      <c r="F95" s="6">
        <f t="shared" si="19"/>
        <v>0</v>
      </c>
      <c r="G95" s="6">
        <f t="shared" si="19"/>
        <v>0</v>
      </c>
      <c r="H95" s="6">
        <f t="shared" si="20"/>
        <v>0</v>
      </c>
      <c r="I95" s="6">
        <f t="shared" si="21"/>
        <v>0</v>
      </c>
      <c r="J95" s="6">
        <f t="shared" si="22"/>
        <v>0</v>
      </c>
      <c r="K95" s="6">
        <f t="shared" si="23"/>
        <v>0</v>
      </c>
      <c r="L95" s="6">
        <f t="shared" si="24"/>
        <v>0</v>
      </c>
      <c r="M95" s="6">
        <f t="shared" ca="1" si="29"/>
        <v>2.4586875821761161E-3</v>
      </c>
      <c r="N95" s="6">
        <f t="shared" ca="1" si="25"/>
        <v>0</v>
      </c>
      <c r="O95" s="48">
        <f t="shared" ca="1" si="26"/>
        <v>0</v>
      </c>
      <c r="P95" s="6">
        <f t="shared" ca="1" si="27"/>
        <v>0</v>
      </c>
      <c r="Q95" s="6">
        <f t="shared" ca="1" si="28"/>
        <v>0</v>
      </c>
      <c r="R95" s="5">
        <f t="shared" ca="1" si="17"/>
        <v>-2.4586875821761161E-3</v>
      </c>
    </row>
    <row r="96" spans="1:18">
      <c r="A96" s="42"/>
      <c r="B96" s="42"/>
      <c r="C96" s="42"/>
      <c r="D96" s="43">
        <f t="shared" si="18"/>
        <v>0</v>
      </c>
      <c r="E96" s="43">
        <f t="shared" si="18"/>
        <v>0</v>
      </c>
      <c r="F96" s="6">
        <f t="shared" si="19"/>
        <v>0</v>
      </c>
      <c r="G96" s="6">
        <f t="shared" si="19"/>
        <v>0</v>
      </c>
      <c r="H96" s="6">
        <f t="shared" si="20"/>
        <v>0</v>
      </c>
      <c r="I96" s="6">
        <f t="shared" si="21"/>
        <v>0</v>
      </c>
      <c r="J96" s="6">
        <f t="shared" si="22"/>
        <v>0</v>
      </c>
      <c r="K96" s="6">
        <f t="shared" si="23"/>
        <v>0</v>
      </c>
      <c r="L96" s="6">
        <f t="shared" si="24"/>
        <v>0</v>
      </c>
      <c r="M96" s="6">
        <f t="shared" ca="1" si="29"/>
        <v>2.4586875821761161E-3</v>
      </c>
      <c r="N96" s="6">
        <f t="shared" ca="1" si="25"/>
        <v>0</v>
      </c>
      <c r="O96" s="48">
        <f t="shared" ca="1" si="26"/>
        <v>0</v>
      </c>
      <c r="P96" s="6">
        <f t="shared" ca="1" si="27"/>
        <v>0</v>
      </c>
      <c r="Q96" s="6">
        <f t="shared" ca="1" si="28"/>
        <v>0</v>
      </c>
      <c r="R96" s="5">
        <f t="shared" ca="1" si="17"/>
        <v>-2.4586875821761161E-3</v>
      </c>
    </row>
    <row r="97" spans="1:18">
      <c r="A97" s="42"/>
      <c r="B97" s="42"/>
      <c r="C97" s="42"/>
      <c r="D97" s="43">
        <f t="shared" si="18"/>
        <v>0</v>
      </c>
      <c r="E97" s="43">
        <f t="shared" si="18"/>
        <v>0</v>
      </c>
      <c r="F97" s="6">
        <f t="shared" si="19"/>
        <v>0</v>
      </c>
      <c r="G97" s="6">
        <f t="shared" si="19"/>
        <v>0</v>
      </c>
      <c r="H97" s="6">
        <f t="shared" si="20"/>
        <v>0</v>
      </c>
      <c r="I97" s="6">
        <f t="shared" si="21"/>
        <v>0</v>
      </c>
      <c r="J97" s="6">
        <f t="shared" si="22"/>
        <v>0</v>
      </c>
      <c r="K97" s="6">
        <f t="shared" si="23"/>
        <v>0</v>
      </c>
      <c r="L97" s="6">
        <f t="shared" si="24"/>
        <v>0</v>
      </c>
      <c r="M97" s="6">
        <f t="shared" ca="1" si="29"/>
        <v>2.4586875821761161E-3</v>
      </c>
      <c r="N97" s="6">
        <f t="shared" ca="1" si="25"/>
        <v>0</v>
      </c>
      <c r="O97" s="48">
        <f t="shared" ca="1" si="26"/>
        <v>0</v>
      </c>
      <c r="P97" s="6">
        <f t="shared" ca="1" si="27"/>
        <v>0</v>
      </c>
      <c r="Q97" s="6">
        <f t="shared" ca="1" si="28"/>
        <v>0</v>
      </c>
      <c r="R97" s="5">
        <f t="shared" ca="1" si="17"/>
        <v>-2.4586875821761161E-3</v>
      </c>
    </row>
    <row r="98" spans="1:18">
      <c r="A98" s="42"/>
      <c r="B98" s="42"/>
      <c r="C98" s="42"/>
      <c r="D98" s="43">
        <f t="shared" si="18"/>
        <v>0</v>
      </c>
      <c r="E98" s="43">
        <f t="shared" si="18"/>
        <v>0</v>
      </c>
      <c r="F98" s="6">
        <f t="shared" si="19"/>
        <v>0</v>
      </c>
      <c r="G98" s="6">
        <f t="shared" si="19"/>
        <v>0</v>
      </c>
      <c r="H98" s="6">
        <f t="shared" si="20"/>
        <v>0</v>
      </c>
      <c r="I98" s="6">
        <f t="shared" si="21"/>
        <v>0</v>
      </c>
      <c r="J98" s="6">
        <f t="shared" si="22"/>
        <v>0</v>
      </c>
      <c r="K98" s="6">
        <f t="shared" si="23"/>
        <v>0</v>
      </c>
      <c r="L98" s="6">
        <f t="shared" si="24"/>
        <v>0</v>
      </c>
      <c r="M98" s="6">
        <f t="shared" ca="1" si="29"/>
        <v>2.4586875821761161E-3</v>
      </c>
      <c r="N98" s="6">
        <f t="shared" ca="1" si="25"/>
        <v>0</v>
      </c>
      <c r="O98" s="48">
        <f t="shared" ca="1" si="26"/>
        <v>0</v>
      </c>
      <c r="P98" s="6">
        <f t="shared" ca="1" si="27"/>
        <v>0</v>
      </c>
      <c r="Q98" s="6">
        <f t="shared" ca="1" si="28"/>
        <v>0</v>
      </c>
      <c r="R98" s="5">
        <f t="shared" ca="1" si="17"/>
        <v>-2.4586875821761161E-3</v>
      </c>
    </row>
    <row r="99" spans="1:18">
      <c r="A99" s="42"/>
      <c r="B99" s="42"/>
      <c r="C99" s="42"/>
      <c r="D99" s="43">
        <f t="shared" si="18"/>
        <v>0</v>
      </c>
      <c r="E99" s="43">
        <f t="shared" si="18"/>
        <v>0</v>
      </c>
      <c r="F99" s="6">
        <f t="shared" si="19"/>
        <v>0</v>
      </c>
      <c r="G99" s="6">
        <f t="shared" si="19"/>
        <v>0</v>
      </c>
      <c r="H99" s="6">
        <f t="shared" si="20"/>
        <v>0</v>
      </c>
      <c r="I99" s="6">
        <f t="shared" si="21"/>
        <v>0</v>
      </c>
      <c r="J99" s="6">
        <f t="shared" si="22"/>
        <v>0</v>
      </c>
      <c r="K99" s="6">
        <f t="shared" si="23"/>
        <v>0</v>
      </c>
      <c r="L99" s="6">
        <f t="shared" si="24"/>
        <v>0</v>
      </c>
      <c r="M99" s="6">
        <f t="shared" ca="1" si="29"/>
        <v>2.4586875821761161E-3</v>
      </c>
      <c r="N99" s="6">
        <f t="shared" ca="1" si="25"/>
        <v>0</v>
      </c>
      <c r="O99" s="48">
        <f t="shared" ca="1" si="26"/>
        <v>0</v>
      </c>
      <c r="P99" s="6">
        <f t="shared" ca="1" si="27"/>
        <v>0</v>
      </c>
      <c r="Q99" s="6">
        <f t="shared" ca="1" si="28"/>
        <v>0</v>
      </c>
      <c r="R99" s="5">
        <f t="shared" ca="1" si="17"/>
        <v>-2.4586875821761161E-3</v>
      </c>
    </row>
    <row r="100" spans="1:18">
      <c r="A100" s="42"/>
      <c r="B100" s="42"/>
      <c r="C100" s="42"/>
      <c r="D100" s="43">
        <f t="shared" si="18"/>
        <v>0</v>
      </c>
      <c r="E100" s="43">
        <f t="shared" si="18"/>
        <v>0</v>
      </c>
      <c r="F100" s="6">
        <f t="shared" si="19"/>
        <v>0</v>
      </c>
      <c r="G100" s="6">
        <f t="shared" si="19"/>
        <v>0</v>
      </c>
      <c r="H100" s="6">
        <f t="shared" si="20"/>
        <v>0</v>
      </c>
      <c r="I100" s="6">
        <f t="shared" si="21"/>
        <v>0</v>
      </c>
      <c r="J100" s="6">
        <f t="shared" si="22"/>
        <v>0</v>
      </c>
      <c r="K100" s="6">
        <f t="shared" si="23"/>
        <v>0</v>
      </c>
      <c r="L100" s="6">
        <f t="shared" si="24"/>
        <v>0</v>
      </c>
      <c r="M100" s="6">
        <f t="shared" ca="1" si="29"/>
        <v>2.4586875821761161E-3</v>
      </c>
      <c r="N100" s="6">
        <f t="shared" ca="1" si="25"/>
        <v>0</v>
      </c>
      <c r="O100" s="48">
        <f t="shared" ca="1" si="26"/>
        <v>0</v>
      </c>
      <c r="P100" s="6">
        <f t="shared" ca="1" si="27"/>
        <v>0</v>
      </c>
      <c r="Q100" s="6">
        <f t="shared" ca="1" si="28"/>
        <v>0</v>
      </c>
      <c r="R100" s="5">
        <f t="shared" ca="1" si="17"/>
        <v>-2.4586875821761161E-3</v>
      </c>
    </row>
    <row r="101" spans="1:18">
      <c r="A101" s="42"/>
      <c r="B101" s="42"/>
      <c r="C101" s="42"/>
      <c r="D101" s="43">
        <f t="shared" si="18"/>
        <v>0</v>
      </c>
      <c r="E101" s="43">
        <f t="shared" si="18"/>
        <v>0</v>
      </c>
      <c r="F101" s="6">
        <f t="shared" si="19"/>
        <v>0</v>
      </c>
      <c r="G101" s="6">
        <f t="shared" si="19"/>
        <v>0</v>
      </c>
      <c r="H101" s="6">
        <f t="shared" si="20"/>
        <v>0</v>
      </c>
      <c r="I101" s="6">
        <f t="shared" si="21"/>
        <v>0</v>
      </c>
      <c r="J101" s="6">
        <f t="shared" si="22"/>
        <v>0</v>
      </c>
      <c r="K101" s="6">
        <f t="shared" si="23"/>
        <v>0</v>
      </c>
      <c r="L101" s="6">
        <f t="shared" si="24"/>
        <v>0</v>
      </c>
      <c r="M101" s="6">
        <f t="shared" ca="1" si="29"/>
        <v>2.4586875821761161E-3</v>
      </c>
      <c r="N101" s="6">
        <f t="shared" ca="1" si="25"/>
        <v>0</v>
      </c>
      <c r="O101" s="48">
        <f t="shared" ca="1" si="26"/>
        <v>0</v>
      </c>
      <c r="P101" s="6">
        <f t="shared" ca="1" si="27"/>
        <v>0</v>
      </c>
      <c r="Q101" s="6">
        <f t="shared" ca="1" si="28"/>
        <v>0</v>
      </c>
      <c r="R101" s="5">
        <f t="shared" ca="1" si="17"/>
        <v>-2.4586875821761161E-3</v>
      </c>
    </row>
    <row r="102" spans="1:18">
      <c r="A102" s="42"/>
      <c r="B102" s="42"/>
      <c r="C102" s="42"/>
      <c r="D102" s="43">
        <f t="shared" si="18"/>
        <v>0</v>
      </c>
      <c r="E102" s="43">
        <f t="shared" si="18"/>
        <v>0</v>
      </c>
      <c r="F102" s="6">
        <f t="shared" si="19"/>
        <v>0</v>
      </c>
      <c r="G102" s="6">
        <f t="shared" si="19"/>
        <v>0</v>
      </c>
      <c r="H102" s="6">
        <f t="shared" si="20"/>
        <v>0</v>
      </c>
      <c r="I102" s="6">
        <f t="shared" si="21"/>
        <v>0</v>
      </c>
      <c r="J102" s="6">
        <f t="shared" si="22"/>
        <v>0</v>
      </c>
      <c r="K102" s="6">
        <f t="shared" si="23"/>
        <v>0</v>
      </c>
      <c r="L102" s="6">
        <f t="shared" si="24"/>
        <v>0</v>
      </c>
      <c r="M102" s="6">
        <f t="shared" ca="1" si="29"/>
        <v>2.4586875821761161E-3</v>
      </c>
      <c r="N102" s="6">
        <f t="shared" ca="1" si="25"/>
        <v>0</v>
      </c>
      <c r="O102" s="48">
        <f t="shared" ca="1" si="26"/>
        <v>0</v>
      </c>
      <c r="P102" s="6">
        <f t="shared" ca="1" si="27"/>
        <v>0</v>
      </c>
      <c r="Q102" s="6">
        <f t="shared" ca="1" si="28"/>
        <v>0</v>
      </c>
      <c r="R102" s="5">
        <f t="shared" ca="1" si="17"/>
        <v>-2.4586875821761161E-3</v>
      </c>
    </row>
    <row r="103" spans="1:18">
      <c r="A103" s="42"/>
      <c r="B103" s="42"/>
      <c r="C103" s="42"/>
      <c r="D103" s="43">
        <f t="shared" si="18"/>
        <v>0</v>
      </c>
      <c r="E103" s="43">
        <f t="shared" si="18"/>
        <v>0</v>
      </c>
      <c r="F103" s="6">
        <f t="shared" si="19"/>
        <v>0</v>
      </c>
      <c r="G103" s="6">
        <f t="shared" si="19"/>
        <v>0</v>
      </c>
      <c r="H103" s="6">
        <f t="shared" si="20"/>
        <v>0</v>
      </c>
      <c r="I103" s="6">
        <f t="shared" si="21"/>
        <v>0</v>
      </c>
      <c r="J103" s="6">
        <f t="shared" si="22"/>
        <v>0</v>
      </c>
      <c r="K103" s="6">
        <f t="shared" si="23"/>
        <v>0</v>
      </c>
      <c r="L103" s="6">
        <f t="shared" si="24"/>
        <v>0</v>
      </c>
      <c r="M103" s="6">
        <f t="shared" ca="1" si="29"/>
        <v>2.4586875821761161E-3</v>
      </c>
      <c r="N103" s="6">
        <f t="shared" ca="1" si="25"/>
        <v>0</v>
      </c>
      <c r="O103" s="48">
        <f t="shared" ca="1" si="26"/>
        <v>0</v>
      </c>
      <c r="P103" s="6">
        <f t="shared" ca="1" si="27"/>
        <v>0</v>
      </c>
      <c r="Q103" s="6">
        <f t="shared" ca="1" si="28"/>
        <v>0</v>
      </c>
      <c r="R103" s="5">
        <f t="shared" ca="1" si="17"/>
        <v>-2.4586875821761161E-3</v>
      </c>
    </row>
    <row r="104" spans="1:18">
      <c r="A104" s="42"/>
      <c r="B104" s="42"/>
      <c r="C104" s="42"/>
      <c r="D104" s="43">
        <f t="shared" si="18"/>
        <v>0</v>
      </c>
      <c r="E104" s="43">
        <f t="shared" si="18"/>
        <v>0</v>
      </c>
      <c r="F104" s="6">
        <f t="shared" si="19"/>
        <v>0</v>
      </c>
      <c r="G104" s="6">
        <f t="shared" si="19"/>
        <v>0</v>
      </c>
      <c r="H104" s="6">
        <f t="shared" si="20"/>
        <v>0</v>
      </c>
      <c r="I104" s="6">
        <f t="shared" si="21"/>
        <v>0</v>
      </c>
      <c r="J104" s="6">
        <f t="shared" si="22"/>
        <v>0</v>
      </c>
      <c r="K104" s="6">
        <f t="shared" si="23"/>
        <v>0</v>
      </c>
      <c r="L104" s="6">
        <f t="shared" si="24"/>
        <v>0</v>
      </c>
      <c r="M104" s="6">
        <f t="shared" ca="1" si="29"/>
        <v>2.4586875821761161E-3</v>
      </c>
      <c r="N104" s="6">
        <f t="shared" ca="1" si="25"/>
        <v>0</v>
      </c>
      <c r="O104" s="48">
        <f t="shared" ca="1" si="26"/>
        <v>0</v>
      </c>
      <c r="P104" s="6">
        <f t="shared" ca="1" si="27"/>
        <v>0</v>
      </c>
      <c r="Q104" s="6">
        <f t="shared" ca="1" si="28"/>
        <v>0</v>
      </c>
      <c r="R104" s="5">
        <f t="shared" ca="1" si="17"/>
        <v>-2.4586875821761161E-3</v>
      </c>
    </row>
    <row r="105" spans="1:18">
      <c r="A105" s="42"/>
      <c r="B105" s="42"/>
      <c r="C105" s="42"/>
      <c r="D105" s="43">
        <f t="shared" si="18"/>
        <v>0</v>
      </c>
      <c r="E105" s="43">
        <f t="shared" si="18"/>
        <v>0</v>
      </c>
      <c r="F105" s="6">
        <f t="shared" si="19"/>
        <v>0</v>
      </c>
      <c r="G105" s="6">
        <f t="shared" si="19"/>
        <v>0</v>
      </c>
      <c r="H105" s="6">
        <f t="shared" si="20"/>
        <v>0</v>
      </c>
      <c r="I105" s="6">
        <f t="shared" si="21"/>
        <v>0</v>
      </c>
      <c r="J105" s="6">
        <f t="shared" si="22"/>
        <v>0</v>
      </c>
      <c r="K105" s="6">
        <f t="shared" si="23"/>
        <v>0</v>
      </c>
      <c r="L105" s="6">
        <f t="shared" si="24"/>
        <v>0</v>
      </c>
      <c r="M105" s="6">
        <f t="shared" ca="1" si="29"/>
        <v>2.4586875821761161E-3</v>
      </c>
      <c r="N105" s="6">
        <f t="shared" ca="1" si="25"/>
        <v>0</v>
      </c>
      <c r="O105" s="48">
        <f t="shared" ca="1" si="26"/>
        <v>0</v>
      </c>
      <c r="P105" s="6">
        <f t="shared" ca="1" si="27"/>
        <v>0</v>
      </c>
      <c r="Q105" s="6">
        <f t="shared" ca="1" si="28"/>
        <v>0</v>
      </c>
      <c r="R105" s="5">
        <f t="shared" ca="1" si="17"/>
        <v>-2.4586875821761161E-3</v>
      </c>
    </row>
    <row r="106" spans="1:18">
      <c r="A106" s="42"/>
      <c r="B106" s="42"/>
      <c r="C106" s="42"/>
      <c r="D106" s="43">
        <f t="shared" si="18"/>
        <v>0</v>
      </c>
      <c r="E106" s="43">
        <f t="shared" si="18"/>
        <v>0</v>
      </c>
      <c r="F106" s="6">
        <f t="shared" si="19"/>
        <v>0</v>
      </c>
      <c r="G106" s="6">
        <f t="shared" si="19"/>
        <v>0</v>
      </c>
      <c r="H106" s="6">
        <f t="shared" si="20"/>
        <v>0</v>
      </c>
      <c r="I106" s="6">
        <f t="shared" si="21"/>
        <v>0</v>
      </c>
      <c r="J106" s="6">
        <f t="shared" si="22"/>
        <v>0</v>
      </c>
      <c r="K106" s="6">
        <f t="shared" si="23"/>
        <v>0</v>
      </c>
      <c r="L106" s="6">
        <f t="shared" si="24"/>
        <v>0</v>
      </c>
      <c r="M106" s="6">
        <f t="shared" ca="1" si="29"/>
        <v>2.4586875821761161E-3</v>
      </c>
      <c r="N106" s="6">
        <f t="shared" ca="1" si="25"/>
        <v>0</v>
      </c>
      <c r="O106" s="48">
        <f t="shared" ca="1" si="26"/>
        <v>0</v>
      </c>
      <c r="P106" s="6">
        <f t="shared" ca="1" si="27"/>
        <v>0</v>
      </c>
      <c r="Q106" s="6">
        <f t="shared" ca="1" si="28"/>
        <v>0</v>
      </c>
      <c r="R106" s="5">
        <f t="shared" ca="1" si="17"/>
        <v>-2.4586875821761161E-3</v>
      </c>
    </row>
    <row r="107" spans="1:18">
      <c r="A107" s="42"/>
      <c r="B107" s="42"/>
      <c r="C107" s="42"/>
      <c r="D107" s="43">
        <f t="shared" si="18"/>
        <v>0</v>
      </c>
      <c r="E107" s="43">
        <f t="shared" si="18"/>
        <v>0</v>
      </c>
      <c r="F107" s="6">
        <f t="shared" si="19"/>
        <v>0</v>
      </c>
      <c r="G107" s="6">
        <f t="shared" si="19"/>
        <v>0</v>
      </c>
      <c r="H107" s="6">
        <f t="shared" si="20"/>
        <v>0</v>
      </c>
      <c r="I107" s="6">
        <f t="shared" si="21"/>
        <v>0</v>
      </c>
      <c r="J107" s="6">
        <f t="shared" si="22"/>
        <v>0</v>
      </c>
      <c r="K107" s="6">
        <f t="shared" si="23"/>
        <v>0</v>
      </c>
      <c r="L107" s="6">
        <f t="shared" si="24"/>
        <v>0</v>
      </c>
      <c r="M107" s="6">
        <f t="shared" ca="1" si="29"/>
        <v>2.4586875821761161E-3</v>
      </c>
      <c r="N107" s="6">
        <f t="shared" ca="1" si="25"/>
        <v>0</v>
      </c>
      <c r="O107" s="48">
        <f t="shared" ca="1" si="26"/>
        <v>0</v>
      </c>
      <c r="P107" s="6">
        <f t="shared" ca="1" si="27"/>
        <v>0</v>
      </c>
      <c r="Q107" s="6">
        <f t="shared" ca="1" si="28"/>
        <v>0</v>
      </c>
      <c r="R107" s="5">
        <f t="shared" ca="1" si="17"/>
        <v>-2.4586875821761161E-3</v>
      </c>
    </row>
    <row r="108" spans="1:18">
      <c r="A108" s="42"/>
      <c r="B108" s="42"/>
      <c r="C108" s="42"/>
      <c r="D108" s="43">
        <f t="shared" si="18"/>
        <v>0</v>
      </c>
      <c r="E108" s="43">
        <f t="shared" si="18"/>
        <v>0</v>
      </c>
      <c r="F108" s="6">
        <f t="shared" si="19"/>
        <v>0</v>
      </c>
      <c r="G108" s="6">
        <f t="shared" si="19"/>
        <v>0</v>
      </c>
      <c r="H108" s="6">
        <f t="shared" si="20"/>
        <v>0</v>
      </c>
      <c r="I108" s="6">
        <f t="shared" si="21"/>
        <v>0</v>
      </c>
      <c r="J108" s="6">
        <f t="shared" si="22"/>
        <v>0</v>
      </c>
      <c r="K108" s="6">
        <f t="shared" si="23"/>
        <v>0</v>
      </c>
      <c r="L108" s="6">
        <f t="shared" si="24"/>
        <v>0</v>
      </c>
      <c r="M108" s="6">
        <f t="shared" ca="1" si="29"/>
        <v>2.4586875821761161E-3</v>
      </c>
      <c r="N108" s="6">
        <f t="shared" ca="1" si="25"/>
        <v>0</v>
      </c>
      <c r="O108" s="48">
        <f t="shared" ca="1" si="26"/>
        <v>0</v>
      </c>
      <c r="P108" s="6">
        <f t="shared" ca="1" si="27"/>
        <v>0</v>
      </c>
      <c r="Q108" s="6">
        <f t="shared" ca="1" si="28"/>
        <v>0</v>
      </c>
      <c r="R108" s="5">
        <f t="shared" ca="1" si="17"/>
        <v>-2.4586875821761161E-3</v>
      </c>
    </row>
    <row r="109" spans="1:18">
      <c r="A109" s="42"/>
      <c r="B109" s="42"/>
      <c r="C109" s="42"/>
      <c r="D109" s="43">
        <f t="shared" si="18"/>
        <v>0</v>
      </c>
      <c r="E109" s="43">
        <f t="shared" si="18"/>
        <v>0</v>
      </c>
      <c r="F109" s="6">
        <f t="shared" si="19"/>
        <v>0</v>
      </c>
      <c r="G109" s="6">
        <f t="shared" si="19"/>
        <v>0</v>
      </c>
      <c r="H109" s="6">
        <f t="shared" si="20"/>
        <v>0</v>
      </c>
      <c r="I109" s="6">
        <f t="shared" si="21"/>
        <v>0</v>
      </c>
      <c r="J109" s="6">
        <f t="shared" si="22"/>
        <v>0</v>
      </c>
      <c r="K109" s="6">
        <f t="shared" si="23"/>
        <v>0</v>
      </c>
      <c r="L109" s="6">
        <f t="shared" si="24"/>
        <v>0</v>
      </c>
      <c r="M109" s="6">
        <f t="shared" ca="1" si="29"/>
        <v>2.4586875821761161E-3</v>
      </c>
      <c r="N109" s="6">
        <f t="shared" ca="1" si="25"/>
        <v>0</v>
      </c>
      <c r="O109" s="48">
        <f t="shared" ca="1" si="26"/>
        <v>0</v>
      </c>
      <c r="P109" s="6">
        <f t="shared" ca="1" si="27"/>
        <v>0</v>
      </c>
      <c r="Q109" s="6">
        <f t="shared" ca="1" si="28"/>
        <v>0</v>
      </c>
      <c r="R109" s="5">
        <f t="shared" ca="1" si="17"/>
        <v>-2.4586875821761161E-3</v>
      </c>
    </row>
    <row r="110" spans="1:18">
      <c r="A110" s="42"/>
      <c r="B110" s="42"/>
      <c r="C110" s="42"/>
      <c r="D110" s="43">
        <f t="shared" si="18"/>
        <v>0</v>
      </c>
      <c r="E110" s="43">
        <f t="shared" si="18"/>
        <v>0</v>
      </c>
      <c r="F110" s="6">
        <f t="shared" si="19"/>
        <v>0</v>
      </c>
      <c r="G110" s="6">
        <f t="shared" si="19"/>
        <v>0</v>
      </c>
      <c r="H110" s="6">
        <f t="shared" si="20"/>
        <v>0</v>
      </c>
      <c r="I110" s="6">
        <f t="shared" si="21"/>
        <v>0</v>
      </c>
      <c r="J110" s="6">
        <f t="shared" si="22"/>
        <v>0</v>
      </c>
      <c r="K110" s="6">
        <f t="shared" si="23"/>
        <v>0</v>
      </c>
      <c r="L110" s="6">
        <f t="shared" si="24"/>
        <v>0</v>
      </c>
      <c r="M110" s="6">
        <f t="shared" ca="1" si="29"/>
        <v>2.4586875821761161E-3</v>
      </c>
      <c r="N110" s="6">
        <f t="shared" ca="1" si="25"/>
        <v>0</v>
      </c>
      <c r="O110" s="48">
        <f t="shared" ca="1" si="26"/>
        <v>0</v>
      </c>
      <c r="P110" s="6">
        <f t="shared" ca="1" si="27"/>
        <v>0</v>
      </c>
      <c r="Q110" s="6">
        <f t="shared" ca="1" si="28"/>
        <v>0</v>
      </c>
      <c r="R110" s="5">
        <f t="shared" ca="1" si="17"/>
        <v>-2.4586875821761161E-3</v>
      </c>
    </row>
    <row r="111" spans="1:18">
      <c r="A111" s="42"/>
      <c r="B111" s="42"/>
      <c r="C111" s="42"/>
      <c r="D111" s="43">
        <f t="shared" si="18"/>
        <v>0</v>
      </c>
      <c r="E111" s="43">
        <f t="shared" si="18"/>
        <v>0</v>
      </c>
      <c r="F111" s="6">
        <f t="shared" si="19"/>
        <v>0</v>
      </c>
      <c r="G111" s="6">
        <f t="shared" si="19"/>
        <v>0</v>
      </c>
      <c r="H111" s="6">
        <f t="shared" si="20"/>
        <v>0</v>
      </c>
      <c r="I111" s="6">
        <f t="shared" si="21"/>
        <v>0</v>
      </c>
      <c r="J111" s="6">
        <f t="shared" si="22"/>
        <v>0</v>
      </c>
      <c r="K111" s="6">
        <f t="shared" si="23"/>
        <v>0</v>
      </c>
      <c r="L111" s="6">
        <f t="shared" si="24"/>
        <v>0</v>
      </c>
      <c r="M111" s="6">
        <f t="shared" ca="1" si="29"/>
        <v>2.4586875821761161E-3</v>
      </c>
      <c r="N111" s="6">
        <f t="shared" ca="1" si="25"/>
        <v>0</v>
      </c>
      <c r="O111" s="48">
        <f t="shared" ca="1" si="26"/>
        <v>0</v>
      </c>
      <c r="P111" s="6">
        <f t="shared" ca="1" si="27"/>
        <v>0</v>
      </c>
      <c r="Q111" s="6">
        <f t="shared" ca="1" si="28"/>
        <v>0</v>
      </c>
      <c r="R111" s="5">
        <f t="shared" ca="1" si="17"/>
        <v>-2.4586875821761161E-3</v>
      </c>
    </row>
    <row r="112" spans="1:18">
      <c r="A112" s="42"/>
      <c r="B112" s="42"/>
      <c r="C112" s="42"/>
      <c r="D112" s="43">
        <f t="shared" si="18"/>
        <v>0</v>
      </c>
      <c r="E112" s="43">
        <f t="shared" si="18"/>
        <v>0</v>
      </c>
      <c r="F112" s="6">
        <f t="shared" si="19"/>
        <v>0</v>
      </c>
      <c r="G112" s="6">
        <f t="shared" si="19"/>
        <v>0</v>
      </c>
      <c r="H112" s="6">
        <f t="shared" si="20"/>
        <v>0</v>
      </c>
      <c r="I112" s="6">
        <f t="shared" si="21"/>
        <v>0</v>
      </c>
      <c r="J112" s="6">
        <f t="shared" si="22"/>
        <v>0</v>
      </c>
      <c r="K112" s="6">
        <f t="shared" si="23"/>
        <v>0</v>
      </c>
      <c r="L112" s="6">
        <f t="shared" si="24"/>
        <v>0</v>
      </c>
      <c r="M112" s="6">
        <f t="shared" ca="1" si="29"/>
        <v>2.4586875821761161E-3</v>
      </c>
      <c r="N112" s="6">
        <f t="shared" ca="1" si="25"/>
        <v>0</v>
      </c>
      <c r="O112" s="48">
        <f t="shared" ca="1" si="26"/>
        <v>0</v>
      </c>
      <c r="P112" s="6">
        <f t="shared" ca="1" si="27"/>
        <v>0</v>
      </c>
      <c r="Q112" s="6">
        <f t="shared" ca="1" si="28"/>
        <v>0</v>
      </c>
      <c r="R112" s="5">
        <f t="shared" ca="1" si="17"/>
        <v>-2.4586875821761161E-3</v>
      </c>
    </row>
    <row r="113" spans="1:18">
      <c r="A113" s="42"/>
      <c r="B113" s="42"/>
      <c r="C113" s="42"/>
      <c r="D113" s="43">
        <f t="shared" si="18"/>
        <v>0</v>
      </c>
      <c r="E113" s="43">
        <f t="shared" si="18"/>
        <v>0</v>
      </c>
      <c r="F113" s="6">
        <f t="shared" si="19"/>
        <v>0</v>
      </c>
      <c r="G113" s="6">
        <f t="shared" si="19"/>
        <v>0</v>
      </c>
      <c r="H113" s="6">
        <f t="shared" si="20"/>
        <v>0</v>
      </c>
      <c r="I113" s="6">
        <f t="shared" si="21"/>
        <v>0</v>
      </c>
      <c r="J113" s="6">
        <f t="shared" si="22"/>
        <v>0</v>
      </c>
      <c r="K113" s="6">
        <f t="shared" si="23"/>
        <v>0</v>
      </c>
      <c r="L113" s="6">
        <f t="shared" si="24"/>
        <v>0</v>
      </c>
      <c r="M113" s="6">
        <f t="shared" ca="1" si="29"/>
        <v>2.4586875821761161E-3</v>
      </c>
      <c r="N113" s="6">
        <f t="shared" ca="1" si="25"/>
        <v>0</v>
      </c>
      <c r="O113" s="48">
        <f t="shared" ca="1" si="26"/>
        <v>0</v>
      </c>
      <c r="P113" s="6">
        <f t="shared" ca="1" si="27"/>
        <v>0</v>
      </c>
      <c r="Q113" s="6">
        <f t="shared" ca="1" si="28"/>
        <v>0</v>
      </c>
      <c r="R113" s="5">
        <f t="shared" ca="1" si="17"/>
        <v>-2.4586875821761161E-3</v>
      </c>
    </row>
    <row r="114" spans="1:18">
      <c r="A114" s="42"/>
      <c r="B114" s="42"/>
      <c r="C114" s="42"/>
      <c r="D114" s="43">
        <f t="shared" si="18"/>
        <v>0</v>
      </c>
      <c r="E114" s="43">
        <f t="shared" si="18"/>
        <v>0</v>
      </c>
      <c r="F114" s="6">
        <f t="shared" si="19"/>
        <v>0</v>
      </c>
      <c r="G114" s="6">
        <f t="shared" si="19"/>
        <v>0</v>
      </c>
      <c r="H114" s="6">
        <f t="shared" si="20"/>
        <v>0</v>
      </c>
      <c r="I114" s="6">
        <f t="shared" si="21"/>
        <v>0</v>
      </c>
      <c r="J114" s="6">
        <f t="shared" si="22"/>
        <v>0</v>
      </c>
      <c r="K114" s="6">
        <f t="shared" si="23"/>
        <v>0</v>
      </c>
      <c r="L114" s="6">
        <f t="shared" si="24"/>
        <v>0</v>
      </c>
      <c r="M114" s="6">
        <f t="shared" ca="1" si="29"/>
        <v>2.4586875821761161E-3</v>
      </c>
      <c r="N114" s="6">
        <f t="shared" ca="1" si="25"/>
        <v>0</v>
      </c>
      <c r="O114" s="48">
        <f t="shared" ca="1" si="26"/>
        <v>0</v>
      </c>
      <c r="P114" s="6">
        <f t="shared" ca="1" si="27"/>
        <v>0</v>
      </c>
      <c r="Q114" s="6">
        <f t="shared" ca="1" si="28"/>
        <v>0</v>
      </c>
      <c r="R114" s="5">
        <f t="shared" ca="1" si="17"/>
        <v>-2.4586875821761161E-3</v>
      </c>
    </row>
    <row r="115" spans="1:18">
      <c r="A115" s="42"/>
      <c r="B115" s="42"/>
      <c r="C115" s="42"/>
      <c r="D115" s="43">
        <f t="shared" si="18"/>
        <v>0</v>
      </c>
      <c r="E115" s="43">
        <f t="shared" si="18"/>
        <v>0</v>
      </c>
      <c r="F115" s="6">
        <f t="shared" si="19"/>
        <v>0</v>
      </c>
      <c r="G115" s="6">
        <f t="shared" si="19"/>
        <v>0</v>
      </c>
      <c r="H115" s="6">
        <f t="shared" si="20"/>
        <v>0</v>
      </c>
      <c r="I115" s="6">
        <f t="shared" si="21"/>
        <v>0</v>
      </c>
      <c r="J115" s="6">
        <f t="shared" si="22"/>
        <v>0</v>
      </c>
      <c r="K115" s="6">
        <f t="shared" si="23"/>
        <v>0</v>
      </c>
      <c r="L115" s="6">
        <f t="shared" si="24"/>
        <v>0</v>
      </c>
      <c r="M115" s="6">
        <f t="shared" ca="1" si="29"/>
        <v>2.4586875821761161E-3</v>
      </c>
      <c r="N115" s="6">
        <f t="shared" ca="1" si="25"/>
        <v>0</v>
      </c>
      <c r="O115" s="48">
        <f t="shared" ca="1" si="26"/>
        <v>0</v>
      </c>
      <c r="P115" s="6">
        <f t="shared" ca="1" si="27"/>
        <v>0</v>
      </c>
      <c r="Q115" s="6">
        <f t="shared" ca="1" si="28"/>
        <v>0</v>
      </c>
      <c r="R115" s="5">
        <f t="shared" ca="1" si="17"/>
        <v>-2.4586875821761161E-3</v>
      </c>
    </row>
    <row r="116" spans="1:18">
      <c r="A116" s="42"/>
      <c r="B116" s="42"/>
      <c r="C116" s="42"/>
      <c r="D116" s="43">
        <f t="shared" si="18"/>
        <v>0</v>
      </c>
      <c r="E116" s="43">
        <f t="shared" si="18"/>
        <v>0</v>
      </c>
      <c r="F116" s="6">
        <f t="shared" si="19"/>
        <v>0</v>
      </c>
      <c r="G116" s="6">
        <f t="shared" si="19"/>
        <v>0</v>
      </c>
      <c r="H116" s="6">
        <f t="shared" si="20"/>
        <v>0</v>
      </c>
      <c r="I116" s="6">
        <f t="shared" si="21"/>
        <v>0</v>
      </c>
      <c r="J116" s="6">
        <f t="shared" si="22"/>
        <v>0</v>
      </c>
      <c r="K116" s="6">
        <f t="shared" si="23"/>
        <v>0</v>
      </c>
      <c r="L116" s="6">
        <f t="shared" si="24"/>
        <v>0</v>
      </c>
      <c r="M116" s="6">
        <f t="shared" ca="1" si="29"/>
        <v>2.4586875821761161E-3</v>
      </c>
      <c r="N116" s="6">
        <f t="shared" ca="1" si="25"/>
        <v>0</v>
      </c>
      <c r="O116" s="48">
        <f t="shared" ca="1" si="26"/>
        <v>0</v>
      </c>
      <c r="P116" s="6">
        <f t="shared" ca="1" si="27"/>
        <v>0</v>
      </c>
      <c r="Q116" s="6">
        <f t="shared" ca="1" si="28"/>
        <v>0</v>
      </c>
      <c r="R116" s="5">
        <f t="shared" ca="1" si="17"/>
        <v>-2.4586875821761161E-3</v>
      </c>
    </row>
    <row r="117" spans="1:18">
      <c r="A117" s="42"/>
      <c r="B117" s="42"/>
      <c r="C117" s="42"/>
      <c r="D117" s="43">
        <f t="shared" si="18"/>
        <v>0</v>
      </c>
      <c r="E117" s="43">
        <f t="shared" si="18"/>
        <v>0</v>
      </c>
      <c r="F117" s="6">
        <f t="shared" si="19"/>
        <v>0</v>
      </c>
      <c r="G117" s="6">
        <f t="shared" si="19"/>
        <v>0</v>
      </c>
      <c r="H117" s="6">
        <f t="shared" si="20"/>
        <v>0</v>
      </c>
      <c r="I117" s="6">
        <f t="shared" si="21"/>
        <v>0</v>
      </c>
      <c r="J117" s="6">
        <f t="shared" si="22"/>
        <v>0</v>
      </c>
      <c r="K117" s="6">
        <f t="shared" si="23"/>
        <v>0</v>
      </c>
      <c r="L117" s="6">
        <f t="shared" si="24"/>
        <v>0</v>
      </c>
      <c r="M117" s="6">
        <f t="shared" ca="1" si="29"/>
        <v>2.4586875821761161E-3</v>
      </c>
      <c r="N117" s="6">
        <f t="shared" ca="1" si="25"/>
        <v>0</v>
      </c>
      <c r="O117" s="48">
        <f t="shared" ca="1" si="26"/>
        <v>0</v>
      </c>
      <c r="P117" s="6">
        <f t="shared" ca="1" si="27"/>
        <v>0</v>
      </c>
      <c r="Q117" s="6">
        <f t="shared" ca="1" si="28"/>
        <v>0</v>
      </c>
      <c r="R117" s="5">
        <f t="shared" ca="1" si="17"/>
        <v>-2.4586875821761161E-3</v>
      </c>
    </row>
    <row r="118" spans="1:18">
      <c r="A118" s="42"/>
      <c r="B118" s="42"/>
      <c r="C118" s="42"/>
      <c r="D118" s="43">
        <f t="shared" si="18"/>
        <v>0</v>
      </c>
      <c r="E118" s="43">
        <f t="shared" si="18"/>
        <v>0</v>
      </c>
      <c r="F118" s="6">
        <f t="shared" si="19"/>
        <v>0</v>
      </c>
      <c r="G118" s="6">
        <f t="shared" si="19"/>
        <v>0</v>
      </c>
      <c r="H118" s="6">
        <f t="shared" si="20"/>
        <v>0</v>
      </c>
      <c r="I118" s="6">
        <f t="shared" si="21"/>
        <v>0</v>
      </c>
      <c r="J118" s="6">
        <f t="shared" si="22"/>
        <v>0</v>
      </c>
      <c r="K118" s="6">
        <f t="shared" si="23"/>
        <v>0</v>
      </c>
      <c r="L118" s="6">
        <f t="shared" si="24"/>
        <v>0</v>
      </c>
      <c r="M118" s="6">
        <f t="shared" ca="1" si="29"/>
        <v>2.4586875821761161E-3</v>
      </c>
      <c r="N118" s="6">
        <f t="shared" ca="1" si="25"/>
        <v>0</v>
      </c>
      <c r="O118" s="48">
        <f t="shared" ca="1" si="26"/>
        <v>0</v>
      </c>
      <c r="P118" s="6">
        <f t="shared" ca="1" si="27"/>
        <v>0</v>
      </c>
      <c r="Q118" s="6">
        <f t="shared" ca="1" si="28"/>
        <v>0</v>
      </c>
      <c r="R118" s="5">
        <f t="shared" ca="1" si="17"/>
        <v>-2.4586875821761161E-3</v>
      </c>
    </row>
    <row r="119" spans="1:18">
      <c r="A119" s="42"/>
      <c r="B119" s="42"/>
      <c r="C119" s="42"/>
      <c r="D119" s="43">
        <f t="shared" si="18"/>
        <v>0</v>
      </c>
      <c r="E119" s="43">
        <f t="shared" si="18"/>
        <v>0</v>
      </c>
      <c r="F119" s="6">
        <f t="shared" si="19"/>
        <v>0</v>
      </c>
      <c r="G119" s="6">
        <f t="shared" si="19"/>
        <v>0</v>
      </c>
      <c r="H119" s="6">
        <f t="shared" si="20"/>
        <v>0</v>
      </c>
      <c r="I119" s="6">
        <f t="shared" si="21"/>
        <v>0</v>
      </c>
      <c r="J119" s="6">
        <f t="shared" si="22"/>
        <v>0</v>
      </c>
      <c r="K119" s="6">
        <f t="shared" si="23"/>
        <v>0</v>
      </c>
      <c r="L119" s="6">
        <f t="shared" si="24"/>
        <v>0</v>
      </c>
      <c r="M119" s="6">
        <f t="shared" ca="1" si="29"/>
        <v>2.4586875821761161E-3</v>
      </c>
      <c r="N119" s="6">
        <f t="shared" ca="1" si="25"/>
        <v>0</v>
      </c>
      <c r="O119" s="48">
        <f t="shared" ca="1" si="26"/>
        <v>0</v>
      </c>
      <c r="P119" s="6">
        <f t="shared" ca="1" si="27"/>
        <v>0</v>
      </c>
      <c r="Q119" s="6">
        <f t="shared" ca="1" si="28"/>
        <v>0</v>
      </c>
      <c r="R119" s="5">
        <f t="shared" ca="1" si="17"/>
        <v>-2.4586875821761161E-3</v>
      </c>
    </row>
    <row r="120" spans="1:18">
      <c r="A120" s="42"/>
      <c r="B120" s="42"/>
      <c r="C120" s="42"/>
      <c r="D120" s="43">
        <f t="shared" si="18"/>
        <v>0</v>
      </c>
      <c r="E120" s="43">
        <f t="shared" si="18"/>
        <v>0</v>
      </c>
      <c r="F120" s="6">
        <f t="shared" si="19"/>
        <v>0</v>
      </c>
      <c r="G120" s="6">
        <f t="shared" si="19"/>
        <v>0</v>
      </c>
      <c r="H120" s="6">
        <f t="shared" si="20"/>
        <v>0</v>
      </c>
      <c r="I120" s="6">
        <f t="shared" si="21"/>
        <v>0</v>
      </c>
      <c r="J120" s="6">
        <f t="shared" si="22"/>
        <v>0</v>
      </c>
      <c r="K120" s="6">
        <f t="shared" si="23"/>
        <v>0</v>
      </c>
      <c r="L120" s="6">
        <f t="shared" si="24"/>
        <v>0</v>
      </c>
      <c r="M120" s="6">
        <f t="shared" ca="1" si="29"/>
        <v>2.4586875821761161E-3</v>
      </c>
      <c r="N120" s="6">
        <f t="shared" ca="1" si="25"/>
        <v>0</v>
      </c>
      <c r="O120" s="48">
        <f t="shared" ca="1" si="26"/>
        <v>0</v>
      </c>
      <c r="P120" s="6">
        <f t="shared" ca="1" si="27"/>
        <v>0</v>
      </c>
      <c r="Q120" s="6">
        <f t="shared" ca="1" si="28"/>
        <v>0</v>
      </c>
      <c r="R120" s="5">
        <f t="shared" ca="1" si="17"/>
        <v>-2.4586875821761161E-3</v>
      </c>
    </row>
    <row r="121" spans="1:18">
      <c r="A121" s="42"/>
      <c r="B121" s="42"/>
      <c r="C121" s="42"/>
      <c r="D121" s="43">
        <f t="shared" si="18"/>
        <v>0</v>
      </c>
      <c r="E121" s="43">
        <f t="shared" si="18"/>
        <v>0</v>
      </c>
      <c r="F121" s="6">
        <f t="shared" si="19"/>
        <v>0</v>
      </c>
      <c r="G121" s="6">
        <f t="shared" si="19"/>
        <v>0</v>
      </c>
      <c r="H121" s="6">
        <f t="shared" si="20"/>
        <v>0</v>
      </c>
      <c r="I121" s="6">
        <f t="shared" si="21"/>
        <v>0</v>
      </c>
      <c r="J121" s="6">
        <f t="shared" si="22"/>
        <v>0</v>
      </c>
      <c r="K121" s="6">
        <f t="shared" si="23"/>
        <v>0</v>
      </c>
      <c r="L121" s="6">
        <f t="shared" si="24"/>
        <v>0</v>
      </c>
      <c r="M121" s="6">
        <f t="shared" ca="1" si="29"/>
        <v>2.4586875821761161E-3</v>
      </c>
      <c r="N121" s="6">
        <f t="shared" ca="1" si="25"/>
        <v>0</v>
      </c>
      <c r="O121" s="48">
        <f t="shared" ca="1" si="26"/>
        <v>0</v>
      </c>
      <c r="P121" s="6">
        <f t="shared" ca="1" si="27"/>
        <v>0</v>
      </c>
      <c r="Q121" s="6">
        <f t="shared" ca="1" si="28"/>
        <v>0</v>
      </c>
      <c r="R121" s="5">
        <f t="shared" ca="1" si="17"/>
        <v>-2.4586875821761161E-3</v>
      </c>
    </row>
    <row r="122" spans="1:18">
      <c r="A122" s="42"/>
      <c r="B122" s="42"/>
      <c r="C122" s="42"/>
      <c r="D122" s="43">
        <f t="shared" si="18"/>
        <v>0</v>
      </c>
      <c r="E122" s="43">
        <f t="shared" si="18"/>
        <v>0</v>
      </c>
      <c r="F122" s="6">
        <f t="shared" si="19"/>
        <v>0</v>
      </c>
      <c r="G122" s="6">
        <f t="shared" si="19"/>
        <v>0</v>
      </c>
      <c r="H122" s="6">
        <f t="shared" si="20"/>
        <v>0</v>
      </c>
      <c r="I122" s="6">
        <f t="shared" si="21"/>
        <v>0</v>
      </c>
      <c r="J122" s="6">
        <f t="shared" si="22"/>
        <v>0</v>
      </c>
      <c r="K122" s="6">
        <f t="shared" si="23"/>
        <v>0</v>
      </c>
      <c r="L122" s="6">
        <f t="shared" si="24"/>
        <v>0</v>
      </c>
      <c r="M122" s="6">
        <f t="shared" ca="1" si="29"/>
        <v>2.4586875821761161E-3</v>
      </c>
      <c r="N122" s="6">
        <f t="shared" ca="1" si="25"/>
        <v>0</v>
      </c>
      <c r="O122" s="48">
        <f t="shared" ca="1" si="26"/>
        <v>0</v>
      </c>
      <c r="P122" s="6">
        <f t="shared" ca="1" si="27"/>
        <v>0</v>
      </c>
      <c r="Q122" s="6">
        <f t="shared" ca="1" si="28"/>
        <v>0</v>
      </c>
      <c r="R122" s="5">
        <f t="shared" ca="1" si="17"/>
        <v>-2.4586875821761161E-3</v>
      </c>
    </row>
    <row r="123" spans="1:18">
      <c r="A123" s="42"/>
      <c r="B123" s="42"/>
      <c r="C123" s="42"/>
      <c r="D123" s="43">
        <f t="shared" si="18"/>
        <v>0</v>
      </c>
      <c r="E123" s="43">
        <f t="shared" si="18"/>
        <v>0</v>
      </c>
      <c r="F123" s="6">
        <f t="shared" si="19"/>
        <v>0</v>
      </c>
      <c r="G123" s="6">
        <f t="shared" si="19"/>
        <v>0</v>
      </c>
      <c r="H123" s="6">
        <f t="shared" si="20"/>
        <v>0</v>
      </c>
      <c r="I123" s="6">
        <f t="shared" si="21"/>
        <v>0</v>
      </c>
      <c r="J123" s="6">
        <f t="shared" si="22"/>
        <v>0</v>
      </c>
      <c r="K123" s="6">
        <f t="shared" si="23"/>
        <v>0</v>
      </c>
      <c r="L123" s="6">
        <f t="shared" si="24"/>
        <v>0</v>
      </c>
      <c r="M123" s="6">
        <f t="shared" ca="1" si="29"/>
        <v>2.4586875821761161E-3</v>
      </c>
      <c r="N123" s="6">
        <f t="shared" ca="1" si="25"/>
        <v>0</v>
      </c>
      <c r="O123" s="48">
        <f t="shared" ca="1" si="26"/>
        <v>0</v>
      </c>
      <c r="P123" s="6">
        <f t="shared" ca="1" si="27"/>
        <v>0</v>
      </c>
      <c r="Q123" s="6">
        <f t="shared" ca="1" si="28"/>
        <v>0</v>
      </c>
      <c r="R123" s="5">
        <f t="shared" ca="1" si="17"/>
        <v>-2.4586875821761161E-3</v>
      </c>
    </row>
    <row r="124" spans="1:18">
      <c r="A124" s="42"/>
      <c r="B124" s="42"/>
      <c r="C124" s="42"/>
      <c r="D124" s="43">
        <f t="shared" si="18"/>
        <v>0</v>
      </c>
      <c r="E124" s="43">
        <f t="shared" si="18"/>
        <v>0</v>
      </c>
      <c r="F124" s="6">
        <f t="shared" si="19"/>
        <v>0</v>
      </c>
      <c r="G124" s="6">
        <f t="shared" si="19"/>
        <v>0</v>
      </c>
      <c r="H124" s="6">
        <f t="shared" si="20"/>
        <v>0</v>
      </c>
      <c r="I124" s="6">
        <f t="shared" si="21"/>
        <v>0</v>
      </c>
      <c r="J124" s="6">
        <f t="shared" si="22"/>
        <v>0</v>
      </c>
      <c r="K124" s="6">
        <f t="shared" si="23"/>
        <v>0</v>
      </c>
      <c r="L124" s="6">
        <f t="shared" si="24"/>
        <v>0</v>
      </c>
      <c r="M124" s="6">
        <f t="shared" ca="1" si="29"/>
        <v>2.4586875821761161E-3</v>
      </c>
      <c r="N124" s="6">
        <f t="shared" ca="1" si="25"/>
        <v>0</v>
      </c>
      <c r="O124" s="48">
        <f t="shared" ca="1" si="26"/>
        <v>0</v>
      </c>
      <c r="P124" s="6">
        <f t="shared" ca="1" si="27"/>
        <v>0</v>
      </c>
      <c r="Q124" s="6">
        <f t="shared" ca="1" si="28"/>
        <v>0</v>
      </c>
      <c r="R124" s="5">
        <f t="shared" ca="1" si="17"/>
        <v>-2.4586875821761161E-3</v>
      </c>
    </row>
    <row r="125" spans="1:18">
      <c r="A125" s="42"/>
      <c r="B125" s="42"/>
      <c r="C125" s="42"/>
      <c r="D125" s="43">
        <f t="shared" si="18"/>
        <v>0</v>
      </c>
      <c r="E125" s="43">
        <f t="shared" si="18"/>
        <v>0</v>
      </c>
      <c r="F125" s="6">
        <f t="shared" si="19"/>
        <v>0</v>
      </c>
      <c r="G125" s="6">
        <f t="shared" si="19"/>
        <v>0</v>
      </c>
      <c r="H125" s="6">
        <f t="shared" si="20"/>
        <v>0</v>
      </c>
      <c r="I125" s="6">
        <f t="shared" si="21"/>
        <v>0</v>
      </c>
      <c r="J125" s="6">
        <f t="shared" si="22"/>
        <v>0</v>
      </c>
      <c r="K125" s="6">
        <f t="shared" si="23"/>
        <v>0</v>
      </c>
      <c r="L125" s="6">
        <f t="shared" si="24"/>
        <v>0</v>
      </c>
      <c r="M125" s="6">
        <f t="shared" ca="1" si="29"/>
        <v>2.4586875821761161E-3</v>
      </c>
      <c r="N125" s="6">
        <f t="shared" ca="1" si="25"/>
        <v>0</v>
      </c>
      <c r="O125" s="48">
        <f t="shared" ca="1" si="26"/>
        <v>0</v>
      </c>
      <c r="P125" s="6">
        <f t="shared" ca="1" si="27"/>
        <v>0</v>
      </c>
      <c r="Q125" s="6">
        <f t="shared" ca="1" si="28"/>
        <v>0</v>
      </c>
      <c r="R125" s="5">
        <f t="shared" ca="1" si="17"/>
        <v>-2.4586875821761161E-3</v>
      </c>
    </row>
    <row r="126" spans="1:18">
      <c r="A126" s="42"/>
      <c r="B126" s="42"/>
      <c r="C126" s="42"/>
      <c r="D126" s="43">
        <f t="shared" si="18"/>
        <v>0</v>
      </c>
      <c r="E126" s="43">
        <f t="shared" si="18"/>
        <v>0</v>
      </c>
      <c r="F126" s="6">
        <f t="shared" si="19"/>
        <v>0</v>
      </c>
      <c r="G126" s="6">
        <f t="shared" si="19"/>
        <v>0</v>
      </c>
      <c r="H126" s="6">
        <f t="shared" si="20"/>
        <v>0</v>
      </c>
      <c r="I126" s="6">
        <f t="shared" si="21"/>
        <v>0</v>
      </c>
      <c r="J126" s="6">
        <f t="shared" si="22"/>
        <v>0</v>
      </c>
      <c r="K126" s="6">
        <f t="shared" si="23"/>
        <v>0</v>
      </c>
      <c r="L126" s="6">
        <f t="shared" si="24"/>
        <v>0</v>
      </c>
      <c r="M126" s="6">
        <f t="shared" ca="1" si="29"/>
        <v>2.4586875821761161E-3</v>
      </c>
      <c r="N126" s="6">
        <f t="shared" ca="1" si="25"/>
        <v>0</v>
      </c>
      <c r="O126" s="48">
        <f t="shared" ca="1" si="26"/>
        <v>0</v>
      </c>
      <c r="P126" s="6">
        <f t="shared" ca="1" si="27"/>
        <v>0</v>
      </c>
      <c r="Q126" s="6">
        <f t="shared" ca="1" si="28"/>
        <v>0</v>
      </c>
      <c r="R126" s="5">
        <f t="shared" ca="1" si="17"/>
        <v>-2.4586875821761161E-3</v>
      </c>
    </row>
    <row r="127" spans="1:18">
      <c r="A127" s="42"/>
      <c r="B127" s="42"/>
      <c r="C127" s="42"/>
      <c r="D127" s="43">
        <f t="shared" si="18"/>
        <v>0</v>
      </c>
      <c r="E127" s="43">
        <f t="shared" si="18"/>
        <v>0</v>
      </c>
      <c r="F127" s="6">
        <f t="shared" si="19"/>
        <v>0</v>
      </c>
      <c r="G127" s="6">
        <f t="shared" si="19"/>
        <v>0</v>
      </c>
      <c r="H127" s="6">
        <f t="shared" si="20"/>
        <v>0</v>
      </c>
      <c r="I127" s="6">
        <f t="shared" si="21"/>
        <v>0</v>
      </c>
      <c r="J127" s="6">
        <f t="shared" si="22"/>
        <v>0</v>
      </c>
      <c r="K127" s="6">
        <f t="shared" si="23"/>
        <v>0</v>
      </c>
      <c r="L127" s="6">
        <f t="shared" si="24"/>
        <v>0</v>
      </c>
      <c r="M127" s="6">
        <f t="shared" ca="1" si="29"/>
        <v>2.4586875821761161E-3</v>
      </c>
      <c r="N127" s="6">
        <f t="shared" ca="1" si="25"/>
        <v>0</v>
      </c>
      <c r="O127" s="48">
        <f t="shared" ca="1" si="26"/>
        <v>0</v>
      </c>
      <c r="P127" s="6">
        <f t="shared" ca="1" si="27"/>
        <v>0</v>
      </c>
      <c r="Q127" s="6">
        <f t="shared" ca="1" si="28"/>
        <v>0</v>
      </c>
      <c r="R127" s="5">
        <f t="shared" ca="1" si="17"/>
        <v>-2.4586875821761161E-3</v>
      </c>
    </row>
    <row r="128" spans="1:18">
      <c r="A128" s="42"/>
      <c r="B128" s="42"/>
      <c r="C128" s="42"/>
      <c r="D128" s="43">
        <f t="shared" si="18"/>
        <v>0</v>
      </c>
      <c r="E128" s="43">
        <f t="shared" si="18"/>
        <v>0</v>
      </c>
      <c r="F128" s="6">
        <f t="shared" si="19"/>
        <v>0</v>
      </c>
      <c r="G128" s="6">
        <f t="shared" si="19"/>
        <v>0</v>
      </c>
      <c r="H128" s="6">
        <f t="shared" si="20"/>
        <v>0</v>
      </c>
      <c r="I128" s="6">
        <f t="shared" si="21"/>
        <v>0</v>
      </c>
      <c r="J128" s="6">
        <f t="shared" si="22"/>
        <v>0</v>
      </c>
      <c r="K128" s="6">
        <f t="shared" si="23"/>
        <v>0</v>
      </c>
      <c r="L128" s="6">
        <f t="shared" si="24"/>
        <v>0</v>
      </c>
      <c r="M128" s="6">
        <f t="shared" ca="1" si="29"/>
        <v>2.4586875821761161E-3</v>
      </c>
      <c r="N128" s="6">
        <f t="shared" ca="1" si="25"/>
        <v>0</v>
      </c>
      <c r="O128" s="48">
        <f t="shared" ca="1" si="26"/>
        <v>0</v>
      </c>
      <c r="P128" s="6">
        <f t="shared" ca="1" si="27"/>
        <v>0</v>
      </c>
      <c r="Q128" s="6">
        <f t="shared" ca="1" si="28"/>
        <v>0</v>
      </c>
      <c r="R128" s="5">
        <f t="shared" ca="1" si="17"/>
        <v>-2.4586875821761161E-3</v>
      </c>
    </row>
    <row r="129" spans="1:18">
      <c r="A129" s="42"/>
      <c r="B129" s="42"/>
      <c r="C129" s="42"/>
      <c r="D129" s="43">
        <f t="shared" si="18"/>
        <v>0</v>
      </c>
      <c r="E129" s="43">
        <f t="shared" si="18"/>
        <v>0</v>
      </c>
      <c r="F129" s="6">
        <f t="shared" si="19"/>
        <v>0</v>
      </c>
      <c r="G129" s="6">
        <f t="shared" si="19"/>
        <v>0</v>
      </c>
      <c r="H129" s="6">
        <f t="shared" si="20"/>
        <v>0</v>
      </c>
      <c r="I129" s="6">
        <f t="shared" si="21"/>
        <v>0</v>
      </c>
      <c r="J129" s="6">
        <f t="shared" si="22"/>
        <v>0</v>
      </c>
      <c r="K129" s="6">
        <f t="shared" si="23"/>
        <v>0</v>
      </c>
      <c r="L129" s="6">
        <f t="shared" si="24"/>
        <v>0</v>
      </c>
      <c r="M129" s="6">
        <f t="shared" ca="1" si="29"/>
        <v>2.4586875821761161E-3</v>
      </c>
      <c r="N129" s="6">
        <f t="shared" ca="1" si="25"/>
        <v>0</v>
      </c>
      <c r="O129" s="48">
        <f t="shared" ca="1" si="26"/>
        <v>0</v>
      </c>
      <c r="P129" s="6">
        <f t="shared" ca="1" si="27"/>
        <v>0</v>
      </c>
      <c r="Q129" s="6">
        <f t="shared" ca="1" si="28"/>
        <v>0</v>
      </c>
      <c r="R129" s="5">
        <f t="shared" ca="1" si="17"/>
        <v>-2.4586875821761161E-3</v>
      </c>
    </row>
    <row r="130" spans="1:18">
      <c r="A130" s="42"/>
      <c r="B130" s="42"/>
      <c r="C130" s="42"/>
      <c r="D130" s="43">
        <f t="shared" si="18"/>
        <v>0</v>
      </c>
      <c r="E130" s="43">
        <f t="shared" si="18"/>
        <v>0</v>
      </c>
      <c r="F130" s="6">
        <f t="shared" si="19"/>
        <v>0</v>
      </c>
      <c r="G130" s="6">
        <f t="shared" si="19"/>
        <v>0</v>
      </c>
      <c r="H130" s="6">
        <f t="shared" si="20"/>
        <v>0</v>
      </c>
      <c r="I130" s="6">
        <f t="shared" si="21"/>
        <v>0</v>
      </c>
      <c r="J130" s="6">
        <f t="shared" si="22"/>
        <v>0</v>
      </c>
      <c r="K130" s="6">
        <f t="shared" si="23"/>
        <v>0</v>
      </c>
      <c r="L130" s="6">
        <f t="shared" si="24"/>
        <v>0</v>
      </c>
      <c r="M130" s="6">
        <f t="shared" ca="1" si="29"/>
        <v>2.4586875821761161E-3</v>
      </c>
      <c r="N130" s="6">
        <f t="shared" ca="1" si="25"/>
        <v>0</v>
      </c>
      <c r="O130" s="48">
        <f t="shared" ca="1" si="26"/>
        <v>0</v>
      </c>
      <c r="P130" s="6">
        <f t="shared" ca="1" si="27"/>
        <v>0</v>
      </c>
      <c r="Q130" s="6">
        <f t="shared" ca="1" si="28"/>
        <v>0</v>
      </c>
      <c r="R130" s="5">
        <f t="shared" ca="1" si="17"/>
        <v>-2.4586875821761161E-3</v>
      </c>
    </row>
    <row r="131" spans="1:18">
      <c r="A131" s="42"/>
      <c r="B131" s="42"/>
      <c r="C131" s="42"/>
      <c r="D131" s="43">
        <f t="shared" si="18"/>
        <v>0</v>
      </c>
      <c r="E131" s="43">
        <f t="shared" si="18"/>
        <v>0</v>
      </c>
      <c r="F131" s="6">
        <f t="shared" si="19"/>
        <v>0</v>
      </c>
      <c r="G131" s="6">
        <f t="shared" si="19"/>
        <v>0</v>
      </c>
      <c r="H131" s="6">
        <f t="shared" si="20"/>
        <v>0</v>
      </c>
      <c r="I131" s="6">
        <f t="shared" si="21"/>
        <v>0</v>
      </c>
      <c r="J131" s="6">
        <f t="shared" si="22"/>
        <v>0</v>
      </c>
      <c r="K131" s="6">
        <f t="shared" si="23"/>
        <v>0</v>
      </c>
      <c r="L131" s="6">
        <f t="shared" si="24"/>
        <v>0</v>
      </c>
      <c r="M131" s="6">
        <f t="shared" ca="1" si="29"/>
        <v>2.4586875821761161E-3</v>
      </c>
      <c r="N131" s="6">
        <f t="shared" ca="1" si="25"/>
        <v>0</v>
      </c>
      <c r="O131" s="48">
        <f t="shared" ca="1" si="26"/>
        <v>0</v>
      </c>
      <c r="P131" s="6">
        <f t="shared" ca="1" si="27"/>
        <v>0</v>
      </c>
      <c r="Q131" s="6">
        <f t="shared" ca="1" si="28"/>
        <v>0</v>
      </c>
      <c r="R131" s="5">
        <f t="shared" ca="1" si="17"/>
        <v>-2.4586875821761161E-3</v>
      </c>
    </row>
    <row r="132" spans="1:18">
      <c r="A132" s="42"/>
      <c r="B132" s="42"/>
      <c r="C132" s="42"/>
      <c r="D132" s="43">
        <f t="shared" si="18"/>
        <v>0</v>
      </c>
      <c r="E132" s="43">
        <f t="shared" si="18"/>
        <v>0</v>
      </c>
      <c r="F132" s="6">
        <f t="shared" si="19"/>
        <v>0</v>
      </c>
      <c r="G132" s="6">
        <f t="shared" si="19"/>
        <v>0</v>
      </c>
      <c r="H132" s="6">
        <f t="shared" si="20"/>
        <v>0</v>
      </c>
      <c r="I132" s="6">
        <f t="shared" si="21"/>
        <v>0</v>
      </c>
      <c r="J132" s="6">
        <f t="shared" si="22"/>
        <v>0</v>
      </c>
      <c r="K132" s="6">
        <f t="shared" si="23"/>
        <v>0</v>
      </c>
      <c r="L132" s="6">
        <f t="shared" si="24"/>
        <v>0</v>
      </c>
      <c r="M132" s="6">
        <f t="shared" ca="1" si="29"/>
        <v>2.4586875821761161E-3</v>
      </c>
      <c r="N132" s="6">
        <f t="shared" ca="1" si="25"/>
        <v>0</v>
      </c>
      <c r="O132" s="48">
        <f t="shared" ca="1" si="26"/>
        <v>0</v>
      </c>
      <c r="P132" s="6">
        <f t="shared" ca="1" si="27"/>
        <v>0</v>
      </c>
      <c r="Q132" s="6">
        <f t="shared" ca="1" si="28"/>
        <v>0</v>
      </c>
      <c r="R132" s="5">
        <f t="shared" ca="1" si="17"/>
        <v>-2.4586875821761161E-3</v>
      </c>
    </row>
    <row r="133" spans="1:18">
      <c r="A133" s="42"/>
      <c r="B133" s="42"/>
      <c r="C133" s="42"/>
      <c r="D133" s="43">
        <f t="shared" si="18"/>
        <v>0</v>
      </c>
      <c r="E133" s="43">
        <f t="shared" si="18"/>
        <v>0</v>
      </c>
      <c r="F133" s="6">
        <f t="shared" si="19"/>
        <v>0</v>
      </c>
      <c r="G133" s="6">
        <f t="shared" si="19"/>
        <v>0</v>
      </c>
      <c r="H133" s="6">
        <f t="shared" si="20"/>
        <v>0</v>
      </c>
      <c r="I133" s="6">
        <f t="shared" si="21"/>
        <v>0</v>
      </c>
      <c r="J133" s="6">
        <f t="shared" si="22"/>
        <v>0</v>
      </c>
      <c r="K133" s="6">
        <f t="shared" si="23"/>
        <v>0</v>
      </c>
      <c r="L133" s="6">
        <f t="shared" si="24"/>
        <v>0</v>
      </c>
      <c r="M133" s="6">
        <f t="shared" ca="1" si="29"/>
        <v>2.4586875821761161E-3</v>
      </c>
      <c r="N133" s="6">
        <f t="shared" ca="1" si="25"/>
        <v>0</v>
      </c>
      <c r="O133" s="48">
        <f t="shared" ca="1" si="26"/>
        <v>0</v>
      </c>
      <c r="P133" s="6">
        <f t="shared" ca="1" si="27"/>
        <v>0</v>
      </c>
      <c r="Q133" s="6">
        <f t="shared" ca="1" si="28"/>
        <v>0</v>
      </c>
      <c r="R133" s="5">
        <f t="shared" ca="1" si="17"/>
        <v>-2.4586875821761161E-3</v>
      </c>
    </row>
    <row r="134" spans="1:18">
      <c r="A134" s="42"/>
      <c r="B134" s="42"/>
      <c r="C134" s="42"/>
      <c r="D134" s="43">
        <f t="shared" si="18"/>
        <v>0</v>
      </c>
      <c r="E134" s="43">
        <f t="shared" si="18"/>
        <v>0</v>
      </c>
      <c r="F134" s="6">
        <f t="shared" si="19"/>
        <v>0</v>
      </c>
      <c r="G134" s="6">
        <f t="shared" si="19"/>
        <v>0</v>
      </c>
      <c r="H134" s="6">
        <f t="shared" si="20"/>
        <v>0</v>
      </c>
      <c r="I134" s="6">
        <f t="shared" si="21"/>
        <v>0</v>
      </c>
      <c r="J134" s="6">
        <f t="shared" si="22"/>
        <v>0</v>
      </c>
      <c r="K134" s="6">
        <f t="shared" si="23"/>
        <v>0</v>
      </c>
      <c r="L134" s="6">
        <f t="shared" si="24"/>
        <v>0</v>
      </c>
      <c r="M134" s="6">
        <f t="shared" ca="1" si="29"/>
        <v>2.4586875821761161E-3</v>
      </c>
      <c r="N134" s="6">
        <f t="shared" ca="1" si="25"/>
        <v>0</v>
      </c>
      <c r="O134" s="48">
        <f t="shared" ca="1" si="26"/>
        <v>0</v>
      </c>
      <c r="P134" s="6">
        <f t="shared" ca="1" si="27"/>
        <v>0</v>
      </c>
      <c r="Q134" s="6">
        <f t="shared" ca="1" si="28"/>
        <v>0</v>
      </c>
      <c r="R134" s="5">
        <f t="shared" ca="1" si="17"/>
        <v>-2.4586875821761161E-3</v>
      </c>
    </row>
    <row r="135" spans="1:18">
      <c r="A135" s="42"/>
      <c r="B135" s="42"/>
      <c r="C135" s="42"/>
      <c r="D135" s="43">
        <f t="shared" si="18"/>
        <v>0</v>
      </c>
      <c r="E135" s="43">
        <f t="shared" si="18"/>
        <v>0</v>
      </c>
      <c r="F135" s="6">
        <f t="shared" si="19"/>
        <v>0</v>
      </c>
      <c r="G135" s="6">
        <f t="shared" si="19"/>
        <v>0</v>
      </c>
      <c r="H135" s="6">
        <f t="shared" si="20"/>
        <v>0</v>
      </c>
      <c r="I135" s="6">
        <f t="shared" si="21"/>
        <v>0</v>
      </c>
      <c r="J135" s="6">
        <f t="shared" si="22"/>
        <v>0</v>
      </c>
      <c r="K135" s="6">
        <f t="shared" si="23"/>
        <v>0</v>
      </c>
      <c r="L135" s="6">
        <f t="shared" si="24"/>
        <v>0</v>
      </c>
      <c r="M135" s="6">
        <f t="shared" ca="1" si="29"/>
        <v>2.4586875821761161E-3</v>
      </c>
      <c r="N135" s="6">
        <f t="shared" ca="1" si="25"/>
        <v>0</v>
      </c>
      <c r="O135" s="48">
        <f t="shared" ca="1" si="26"/>
        <v>0</v>
      </c>
      <c r="P135" s="6">
        <f t="shared" ca="1" si="27"/>
        <v>0</v>
      </c>
      <c r="Q135" s="6">
        <f t="shared" ca="1" si="28"/>
        <v>0</v>
      </c>
      <c r="R135" s="5">
        <f t="shared" ca="1" si="17"/>
        <v>-2.4586875821761161E-3</v>
      </c>
    </row>
    <row r="136" spans="1:18">
      <c r="A136" s="42"/>
      <c r="B136" s="42"/>
      <c r="C136" s="42"/>
      <c r="D136" s="43">
        <f t="shared" si="18"/>
        <v>0</v>
      </c>
      <c r="E136" s="43">
        <f t="shared" si="18"/>
        <v>0</v>
      </c>
      <c r="F136" s="6">
        <f t="shared" si="19"/>
        <v>0</v>
      </c>
      <c r="G136" s="6">
        <f t="shared" si="19"/>
        <v>0</v>
      </c>
      <c r="H136" s="6">
        <f t="shared" si="20"/>
        <v>0</v>
      </c>
      <c r="I136" s="6">
        <f t="shared" si="21"/>
        <v>0</v>
      </c>
      <c r="J136" s="6">
        <f t="shared" si="22"/>
        <v>0</v>
      </c>
      <c r="K136" s="6">
        <f t="shared" si="23"/>
        <v>0</v>
      </c>
      <c r="L136" s="6">
        <f t="shared" si="24"/>
        <v>0</v>
      </c>
      <c r="M136" s="6">
        <f t="shared" ca="1" si="29"/>
        <v>2.4586875821761161E-3</v>
      </c>
      <c r="N136" s="6">
        <f t="shared" ca="1" si="25"/>
        <v>0</v>
      </c>
      <c r="O136" s="48">
        <f t="shared" ca="1" si="26"/>
        <v>0</v>
      </c>
      <c r="P136" s="6">
        <f t="shared" ca="1" si="27"/>
        <v>0</v>
      </c>
      <c r="Q136" s="6">
        <f t="shared" ca="1" si="28"/>
        <v>0</v>
      </c>
      <c r="R136" s="5">
        <f t="shared" ca="1" si="17"/>
        <v>-2.4586875821761161E-3</v>
      </c>
    </row>
    <row r="137" spans="1:18">
      <c r="A137" s="42"/>
      <c r="B137" s="42"/>
      <c r="C137" s="42"/>
      <c r="D137" s="43">
        <f t="shared" si="18"/>
        <v>0</v>
      </c>
      <c r="E137" s="43">
        <f t="shared" si="18"/>
        <v>0</v>
      </c>
      <c r="F137" s="6">
        <f t="shared" si="19"/>
        <v>0</v>
      </c>
      <c r="G137" s="6">
        <f t="shared" si="19"/>
        <v>0</v>
      </c>
      <c r="H137" s="6">
        <f t="shared" si="20"/>
        <v>0</v>
      </c>
      <c r="I137" s="6">
        <f t="shared" si="21"/>
        <v>0</v>
      </c>
      <c r="J137" s="6">
        <f t="shared" si="22"/>
        <v>0</v>
      </c>
      <c r="K137" s="6">
        <f t="shared" si="23"/>
        <v>0</v>
      </c>
      <c r="L137" s="6">
        <f t="shared" si="24"/>
        <v>0</v>
      </c>
      <c r="M137" s="6">
        <f t="shared" ca="1" si="29"/>
        <v>2.4586875821761161E-3</v>
      </c>
      <c r="N137" s="6">
        <f t="shared" ca="1" si="25"/>
        <v>0</v>
      </c>
      <c r="O137" s="48">
        <f t="shared" ca="1" si="26"/>
        <v>0</v>
      </c>
      <c r="P137" s="6">
        <f t="shared" ca="1" si="27"/>
        <v>0</v>
      </c>
      <c r="Q137" s="6">
        <f t="shared" ca="1" si="28"/>
        <v>0</v>
      </c>
      <c r="R137" s="5">
        <f t="shared" ca="1" si="17"/>
        <v>-2.4586875821761161E-3</v>
      </c>
    </row>
    <row r="138" spans="1:18">
      <c r="A138" s="42"/>
      <c r="B138" s="42"/>
      <c r="C138" s="42"/>
      <c r="D138" s="43">
        <f t="shared" si="18"/>
        <v>0</v>
      </c>
      <c r="E138" s="43">
        <f t="shared" si="18"/>
        <v>0</v>
      </c>
      <c r="F138" s="6">
        <f t="shared" si="19"/>
        <v>0</v>
      </c>
      <c r="G138" s="6">
        <f t="shared" si="19"/>
        <v>0</v>
      </c>
      <c r="H138" s="6">
        <f t="shared" si="20"/>
        <v>0</v>
      </c>
      <c r="I138" s="6">
        <f t="shared" si="21"/>
        <v>0</v>
      </c>
      <c r="J138" s="6">
        <f t="shared" si="22"/>
        <v>0</v>
      </c>
      <c r="K138" s="6">
        <f t="shared" si="23"/>
        <v>0</v>
      </c>
      <c r="L138" s="6">
        <f t="shared" si="24"/>
        <v>0</v>
      </c>
      <c r="M138" s="6">
        <f t="shared" ca="1" si="29"/>
        <v>2.4586875821761161E-3</v>
      </c>
      <c r="N138" s="6">
        <f t="shared" ca="1" si="25"/>
        <v>0</v>
      </c>
      <c r="O138" s="48">
        <f t="shared" ca="1" si="26"/>
        <v>0</v>
      </c>
      <c r="P138" s="6">
        <f t="shared" ca="1" si="27"/>
        <v>0</v>
      </c>
      <c r="Q138" s="6">
        <f t="shared" ca="1" si="28"/>
        <v>0</v>
      </c>
      <c r="R138" s="5">
        <f t="shared" ca="1" si="17"/>
        <v>-2.4586875821761161E-3</v>
      </c>
    </row>
    <row r="139" spans="1:18">
      <c r="A139" s="42"/>
      <c r="B139" s="42"/>
      <c r="C139" s="42"/>
      <c r="D139" s="43">
        <f t="shared" si="18"/>
        <v>0</v>
      </c>
      <c r="E139" s="43">
        <f t="shared" si="18"/>
        <v>0</v>
      </c>
      <c r="F139" s="6">
        <f t="shared" si="19"/>
        <v>0</v>
      </c>
      <c r="G139" s="6">
        <f t="shared" si="19"/>
        <v>0</v>
      </c>
      <c r="H139" s="6">
        <f t="shared" si="20"/>
        <v>0</v>
      </c>
      <c r="I139" s="6">
        <f t="shared" si="21"/>
        <v>0</v>
      </c>
      <c r="J139" s="6">
        <f t="shared" si="22"/>
        <v>0</v>
      </c>
      <c r="K139" s="6">
        <f t="shared" si="23"/>
        <v>0</v>
      </c>
      <c r="L139" s="6">
        <f t="shared" si="24"/>
        <v>0</v>
      </c>
      <c r="M139" s="6">
        <f t="shared" ca="1" si="29"/>
        <v>2.4586875821761161E-3</v>
      </c>
      <c r="N139" s="6">
        <f t="shared" ca="1" si="25"/>
        <v>0</v>
      </c>
      <c r="O139" s="48">
        <f t="shared" ca="1" si="26"/>
        <v>0</v>
      </c>
      <c r="P139" s="6">
        <f t="shared" ca="1" si="27"/>
        <v>0</v>
      </c>
      <c r="Q139" s="6">
        <f t="shared" ca="1" si="28"/>
        <v>0</v>
      </c>
      <c r="R139" s="5">
        <f t="shared" ca="1" si="17"/>
        <v>-2.4586875821761161E-3</v>
      </c>
    </row>
    <row r="140" spans="1:18">
      <c r="A140" s="42"/>
      <c r="B140" s="42"/>
      <c r="C140" s="42"/>
      <c r="D140" s="43">
        <f t="shared" si="18"/>
        <v>0</v>
      </c>
      <c r="E140" s="43">
        <f t="shared" si="18"/>
        <v>0</v>
      </c>
      <c r="F140" s="6">
        <f t="shared" si="19"/>
        <v>0</v>
      </c>
      <c r="G140" s="6">
        <f t="shared" si="19"/>
        <v>0</v>
      </c>
      <c r="H140" s="6">
        <f t="shared" si="20"/>
        <v>0</v>
      </c>
      <c r="I140" s="6">
        <f t="shared" si="21"/>
        <v>0</v>
      </c>
      <c r="J140" s="6">
        <f t="shared" si="22"/>
        <v>0</v>
      </c>
      <c r="K140" s="6">
        <f t="shared" si="23"/>
        <v>0</v>
      </c>
      <c r="L140" s="6">
        <f t="shared" si="24"/>
        <v>0</v>
      </c>
      <c r="M140" s="6">
        <f t="shared" ca="1" si="29"/>
        <v>2.4586875821761161E-3</v>
      </c>
      <c r="N140" s="6">
        <f t="shared" ca="1" si="25"/>
        <v>0</v>
      </c>
      <c r="O140" s="48">
        <f t="shared" ca="1" si="26"/>
        <v>0</v>
      </c>
      <c r="P140" s="6">
        <f t="shared" ca="1" si="27"/>
        <v>0</v>
      </c>
      <c r="Q140" s="6">
        <f t="shared" ca="1" si="28"/>
        <v>0</v>
      </c>
      <c r="R140" s="5">
        <f t="shared" ca="1" si="17"/>
        <v>-2.4586875821761161E-3</v>
      </c>
    </row>
    <row r="141" spans="1:18">
      <c r="A141" s="42"/>
      <c r="B141" s="42"/>
      <c r="C141" s="42"/>
      <c r="D141" s="43">
        <f t="shared" si="18"/>
        <v>0</v>
      </c>
      <c r="E141" s="43">
        <f t="shared" si="18"/>
        <v>0</v>
      </c>
      <c r="F141" s="6">
        <f t="shared" si="19"/>
        <v>0</v>
      </c>
      <c r="G141" s="6">
        <f t="shared" si="19"/>
        <v>0</v>
      </c>
      <c r="H141" s="6">
        <f t="shared" si="20"/>
        <v>0</v>
      </c>
      <c r="I141" s="6">
        <f t="shared" si="21"/>
        <v>0</v>
      </c>
      <c r="J141" s="6">
        <f t="shared" si="22"/>
        <v>0</v>
      </c>
      <c r="K141" s="6">
        <f t="shared" si="23"/>
        <v>0</v>
      </c>
      <c r="L141" s="6">
        <f t="shared" si="24"/>
        <v>0</v>
      </c>
      <c r="M141" s="6">
        <f t="shared" ca="1" si="29"/>
        <v>2.4586875821761161E-3</v>
      </c>
      <c r="N141" s="6">
        <f t="shared" ca="1" si="25"/>
        <v>0</v>
      </c>
      <c r="O141" s="48">
        <f t="shared" ca="1" si="26"/>
        <v>0</v>
      </c>
      <c r="P141" s="6">
        <f t="shared" ca="1" si="27"/>
        <v>0</v>
      </c>
      <c r="Q141" s="6">
        <f t="shared" ca="1" si="28"/>
        <v>0</v>
      </c>
      <c r="R141" s="5">
        <f t="shared" ca="1" si="17"/>
        <v>-2.4586875821761161E-3</v>
      </c>
    </row>
    <row r="142" spans="1:18">
      <c r="A142" s="42"/>
      <c r="B142" s="42"/>
      <c r="C142" s="42"/>
      <c r="D142" s="43">
        <f t="shared" si="18"/>
        <v>0</v>
      </c>
      <c r="E142" s="43">
        <f t="shared" si="18"/>
        <v>0</v>
      </c>
      <c r="F142" s="6">
        <f t="shared" si="19"/>
        <v>0</v>
      </c>
      <c r="G142" s="6">
        <f t="shared" si="19"/>
        <v>0</v>
      </c>
      <c r="H142" s="6">
        <f t="shared" si="20"/>
        <v>0</v>
      </c>
      <c r="I142" s="6">
        <f t="shared" si="21"/>
        <v>0</v>
      </c>
      <c r="J142" s="6">
        <f t="shared" si="22"/>
        <v>0</v>
      </c>
      <c r="K142" s="6">
        <f t="shared" si="23"/>
        <v>0</v>
      </c>
      <c r="L142" s="6">
        <f t="shared" si="24"/>
        <v>0</v>
      </c>
      <c r="M142" s="6">
        <f t="shared" ca="1" si="29"/>
        <v>2.4586875821761161E-3</v>
      </c>
      <c r="N142" s="6">
        <f t="shared" ca="1" si="25"/>
        <v>0</v>
      </c>
      <c r="O142" s="48">
        <f t="shared" ca="1" si="26"/>
        <v>0</v>
      </c>
      <c r="P142" s="6">
        <f t="shared" ca="1" si="27"/>
        <v>0</v>
      </c>
      <c r="Q142" s="6">
        <f t="shared" ca="1" si="28"/>
        <v>0</v>
      </c>
      <c r="R142" s="5">
        <f t="shared" ref="R142:R205" ca="1" si="30">+E142-M142</f>
        <v>-2.4586875821761161E-3</v>
      </c>
    </row>
    <row r="143" spans="1:18">
      <c r="A143" s="42"/>
      <c r="B143" s="42"/>
      <c r="C143" s="42"/>
      <c r="D143" s="43">
        <f t="shared" ref="D143:E206" si="31">A143/A$18</f>
        <v>0</v>
      </c>
      <c r="E143" s="43">
        <f t="shared" si="31"/>
        <v>0</v>
      </c>
      <c r="F143" s="6">
        <f t="shared" ref="F143:G206" si="32">$C143*D143</f>
        <v>0</v>
      </c>
      <c r="G143" s="6">
        <f t="shared" si="32"/>
        <v>0</v>
      </c>
      <c r="H143" s="6">
        <f t="shared" ref="H143:H206" si="33">C143*D143*D143</f>
        <v>0</v>
      </c>
      <c r="I143" s="6">
        <f t="shared" ref="I143:I206" si="34">C143*D143*D143*D143</f>
        <v>0</v>
      </c>
      <c r="J143" s="6">
        <f t="shared" ref="J143:J206" si="35">C143*D143*D143*D143*D143</f>
        <v>0</v>
      </c>
      <c r="K143" s="6">
        <f t="shared" ref="K143:K206" si="36">C143*E143*D143</f>
        <v>0</v>
      </c>
      <c r="L143" s="6">
        <f t="shared" ref="L143:L206" si="37">C143*E143*D143*D143</f>
        <v>0</v>
      </c>
      <c r="M143" s="6">
        <f t="shared" ca="1" si="29"/>
        <v>2.4586875821761161E-3</v>
      </c>
      <c r="N143" s="6">
        <f t="shared" ref="N143:N206" ca="1" si="38">C143*(M143-E143)^2</f>
        <v>0</v>
      </c>
      <c r="O143" s="48">
        <f t="shared" ref="O143:O206" ca="1" si="39">(C143*O$1-O$2*F143+O$3*H143)^2</f>
        <v>0</v>
      </c>
      <c r="P143" s="6">
        <f t="shared" ref="P143:P206" ca="1" si="40">(-C143*O$2+O$4*F143-O$5*H143)^2</f>
        <v>0</v>
      </c>
      <c r="Q143" s="6">
        <f t="shared" ref="Q143:Q206" ca="1" si="41">+(C143*O$3-F143*O$5+H143*O$6)^2</f>
        <v>0</v>
      </c>
      <c r="R143" s="5">
        <f t="shared" ca="1" si="30"/>
        <v>-2.4586875821761161E-3</v>
      </c>
    </row>
    <row r="144" spans="1:18">
      <c r="A144" s="42"/>
      <c r="B144" s="42"/>
      <c r="C144" s="42"/>
      <c r="D144" s="43">
        <f t="shared" si="31"/>
        <v>0</v>
      </c>
      <c r="E144" s="43">
        <f t="shared" si="31"/>
        <v>0</v>
      </c>
      <c r="F144" s="6">
        <f t="shared" si="32"/>
        <v>0</v>
      </c>
      <c r="G144" s="6">
        <f t="shared" si="32"/>
        <v>0</v>
      </c>
      <c r="H144" s="6">
        <f t="shared" si="33"/>
        <v>0</v>
      </c>
      <c r="I144" s="6">
        <f t="shared" si="34"/>
        <v>0</v>
      </c>
      <c r="J144" s="6">
        <f t="shared" si="35"/>
        <v>0</v>
      </c>
      <c r="K144" s="6">
        <f t="shared" si="36"/>
        <v>0</v>
      </c>
      <c r="L144" s="6">
        <f t="shared" si="37"/>
        <v>0</v>
      </c>
      <c r="M144" s="6">
        <f t="shared" ca="1" si="29"/>
        <v>2.4586875821761161E-3</v>
      </c>
      <c r="N144" s="6">
        <f t="shared" ca="1" si="38"/>
        <v>0</v>
      </c>
      <c r="O144" s="48">
        <f t="shared" ca="1" si="39"/>
        <v>0</v>
      </c>
      <c r="P144" s="6">
        <f t="shared" ca="1" si="40"/>
        <v>0</v>
      </c>
      <c r="Q144" s="6">
        <f t="shared" ca="1" si="41"/>
        <v>0</v>
      </c>
      <c r="R144" s="5">
        <f t="shared" ca="1" si="30"/>
        <v>-2.4586875821761161E-3</v>
      </c>
    </row>
    <row r="145" spans="1:18">
      <c r="A145" s="42"/>
      <c r="B145" s="42"/>
      <c r="C145" s="42"/>
      <c r="D145" s="43">
        <f t="shared" si="31"/>
        <v>0</v>
      </c>
      <c r="E145" s="43">
        <f t="shared" si="31"/>
        <v>0</v>
      </c>
      <c r="F145" s="6">
        <f t="shared" si="32"/>
        <v>0</v>
      </c>
      <c r="G145" s="6">
        <f t="shared" si="32"/>
        <v>0</v>
      </c>
      <c r="H145" s="6">
        <f t="shared" si="33"/>
        <v>0</v>
      </c>
      <c r="I145" s="6">
        <f t="shared" si="34"/>
        <v>0</v>
      </c>
      <c r="J145" s="6">
        <f t="shared" si="35"/>
        <v>0</v>
      </c>
      <c r="K145" s="6">
        <f t="shared" si="36"/>
        <v>0</v>
      </c>
      <c r="L145" s="6">
        <f t="shared" si="37"/>
        <v>0</v>
      </c>
      <c r="M145" s="6">
        <f t="shared" ca="1" si="29"/>
        <v>2.4586875821761161E-3</v>
      </c>
      <c r="N145" s="6">
        <f t="shared" ca="1" si="38"/>
        <v>0</v>
      </c>
      <c r="O145" s="48">
        <f t="shared" ca="1" si="39"/>
        <v>0</v>
      </c>
      <c r="P145" s="6">
        <f t="shared" ca="1" si="40"/>
        <v>0</v>
      </c>
      <c r="Q145" s="6">
        <f t="shared" ca="1" si="41"/>
        <v>0</v>
      </c>
      <c r="R145" s="5">
        <f t="shared" ca="1" si="30"/>
        <v>-2.4586875821761161E-3</v>
      </c>
    </row>
    <row r="146" spans="1:18">
      <c r="A146" s="42"/>
      <c r="B146" s="42"/>
      <c r="C146" s="42"/>
      <c r="D146" s="43">
        <f t="shared" si="31"/>
        <v>0</v>
      </c>
      <c r="E146" s="43">
        <f t="shared" si="31"/>
        <v>0</v>
      </c>
      <c r="F146" s="6">
        <f t="shared" si="32"/>
        <v>0</v>
      </c>
      <c r="G146" s="6">
        <f t="shared" si="32"/>
        <v>0</v>
      </c>
      <c r="H146" s="6">
        <f t="shared" si="33"/>
        <v>0</v>
      </c>
      <c r="I146" s="6">
        <f t="shared" si="34"/>
        <v>0</v>
      </c>
      <c r="J146" s="6">
        <f t="shared" si="35"/>
        <v>0</v>
      </c>
      <c r="K146" s="6">
        <f t="shared" si="36"/>
        <v>0</v>
      </c>
      <c r="L146" s="6">
        <f t="shared" si="37"/>
        <v>0</v>
      </c>
      <c r="M146" s="6">
        <f t="shared" ca="1" si="29"/>
        <v>2.4586875821761161E-3</v>
      </c>
      <c r="N146" s="6">
        <f t="shared" ca="1" si="38"/>
        <v>0</v>
      </c>
      <c r="O146" s="48">
        <f t="shared" ca="1" si="39"/>
        <v>0</v>
      </c>
      <c r="P146" s="6">
        <f t="shared" ca="1" si="40"/>
        <v>0</v>
      </c>
      <c r="Q146" s="6">
        <f t="shared" ca="1" si="41"/>
        <v>0</v>
      </c>
      <c r="R146" s="5">
        <f t="shared" ca="1" si="30"/>
        <v>-2.4586875821761161E-3</v>
      </c>
    </row>
    <row r="147" spans="1:18">
      <c r="A147" s="42"/>
      <c r="B147" s="42"/>
      <c r="C147" s="42"/>
      <c r="D147" s="43">
        <f t="shared" si="31"/>
        <v>0</v>
      </c>
      <c r="E147" s="43">
        <f t="shared" si="31"/>
        <v>0</v>
      </c>
      <c r="F147" s="6">
        <f t="shared" si="32"/>
        <v>0</v>
      </c>
      <c r="G147" s="6">
        <f t="shared" si="32"/>
        <v>0</v>
      </c>
      <c r="H147" s="6">
        <f t="shared" si="33"/>
        <v>0</v>
      </c>
      <c r="I147" s="6">
        <f t="shared" si="34"/>
        <v>0</v>
      </c>
      <c r="J147" s="6">
        <f t="shared" si="35"/>
        <v>0</v>
      </c>
      <c r="K147" s="6">
        <f t="shared" si="36"/>
        <v>0</v>
      </c>
      <c r="L147" s="6">
        <f t="shared" si="37"/>
        <v>0</v>
      </c>
      <c r="M147" s="6">
        <f t="shared" ca="1" si="29"/>
        <v>2.4586875821761161E-3</v>
      </c>
      <c r="N147" s="6">
        <f t="shared" ca="1" si="38"/>
        <v>0</v>
      </c>
      <c r="O147" s="48">
        <f t="shared" ca="1" si="39"/>
        <v>0</v>
      </c>
      <c r="P147" s="6">
        <f t="shared" ca="1" si="40"/>
        <v>0</v>
      </c>
      <c r="Q147" s="6">
        <f t="shared" ca="1" si="41"/>
        <v>0</v>
      </c>
      <c r="R147" s="5">
        <f t="shared" ca="1" si="30"/>
        <v>-2.4586875821761161E-3</v>
      </c>
    </row>
    <row r="148" spans="1:18">
      <c r="A148" s="42"/>
      <c r="B148" s="42"/>
      <c r="C148" s="42"/>
      <c r="D148" s="43">
        <f t="shared" si="31"/>
        <v>0</v>
      </c>
      <c r="E148" s="43">
        <f t="shared" si="31"/>
        <v>0</v>
      </c>
      <c r="F148" s="6">
        <f t="shared" si="32"/>
        <v>0</v>
      </c>
      <c r="G148" s="6">
        <f t="shared" si="32"/>
        <v>0</v>
      </c>
      <c r="H148" s="6">
        <f t="shared" si="33"/>
        <v>0</v>
      </c>
      <c r="I148" s="6">
        <f t="shared" si="34"/>
        <v>0</v>
      </c>
      <c r="J148" s="6">
        <f t="shared" si="35"/>
        <v>0</v>
      </c>
      <c r="K148" s="6">
        <f t="shared" si="36"/>
        <v>0</v>
      </c>
      <c r="L148" s="6">
        <f t="shared" si="37"/>
        <v>0</v>
      </c>
      <c r="M148" s="6">
        <f t="shared" ref="M148:M211" ca="1" si="42">+E$4+E$5*D148+E$6*D148^2</f>
        <v>2.4586875821761161E-3</v>
      </c>
      <c r="N148" s="6">
        <f t="shared" ca="1" si="38"/>
        <v>0</v>
      </c>
      <c r="O148" s="48">
        <f t="shared" ca="1" si="39"/>
        <v>0</v>
      </c>
      <c r="P148" s="6">
        <f t="shared" ca="1" si="40"/>
        <v>0</v>
      </c>
      <c r="Q148" s="6">
        <f t="shared" ca="1" si="41"/>
        <v>0</v>
      </c>
      <c r="R148" s="5">
        <f t="shared" ca="1" si="30"/>
        <v>-2.4586875821761161E-3</v>
      </c>
    </row>
    <row r="149" spans="1:18">
      <c r="A149" s="42"/>
      <c r="B149" s="42"/>
      <c r="C149" s="42"/>
      <c r="D149" s="43">
        <f t="shared" si="31"/>
        <v>0</v>
      </c>
      <c r="E149" s="43">
        <f t="shared" si="31"/>
        <v>0</v>
      </c>
      <c r="F149" s="6">
        <f t="shared" si="32"/>
        <v>0</v>
      </c>
      <c r="G149" s="6">
        <f t="shared" si="32"/>
        <v>0</v>
      </c>
      <c r="H149" s="6">
        <f t="shared" si="33"/>
        <v>0</v>
      </c>
      <c r="I149" s="6">
        <f t="shared" si="34"/>
        <v>0</v>
      </c>
      <c r="J149" s="6">
        <f t="shared" si="35"/>
        <v>0</v>
      </c>
      <c r="K149" s="6">
        <f t="shared" si="36"/>
        <v>0</v>
      </c>
      <c r="L149" s="6">
        <f t="shared" si="37"/>
        <v>0</v>
      </c>
      <c r="M149" s="6">
        <f t="shared" ca="1" si="42"/>
        <v>2.4586875821761161E-3</v>
      </c>
      <c r="N149" s="6">
        <f t="shared" ca="1" si="38"/>
        <v>0</v>
      </c>
      <c r="O149" s="48">
        <f t="shared" ca="1" si="39"/>
        <v>0</v>
      </c>
      <c r="P149" s="6">
        <f t="shared" ca="1" si="40"/>
        <v>0</v>
      </c>
      <c r="Q149" s="6">
        <f t="shared" ca="1" si="41"/>
        <v>0</v>
      </c>
      <c r="R149" s="5">
        <f t="shared" ca="1" si="30"/>
        <v>-2.4586875821761161E-3</v>
      </c>
    </row>
    <row r="150" spans="1:18">
      <c r="A150" s="42"/>
      <c r="B150" s="42"/>
      <c r="C150" s="42"/>
      <c r="D150" s="43">
        <f t="shared" si="31"/>
        <v>0</v>
      </c>
      <c r="E150" s="43">
        <f t="shared" si="31"/>
        <v>0</v>
      </c>
      <c r="F150" s="6">
        <f t="shared" si="32"/>
        <v>0</v>
      </c>
      <c r="G150" s="6">
        <f t="shared" si="32"/>
        <v>0</v>
      </c>
      <c r="H150" s="6">
        <f t="shared" si="33"/>
        <v>0</v>
      </c>
      <c r="I150" s="6">
        <f t="shared" si="34"/>
        <v>0</v>
      </c>
      <c r="J150" s="6">
        <f t="shared" si="35"/>
        <v>0</v>
      </c>
      <c r="K150" s="6">
        <f t="shared" si="36"/>
        <v>0</v>
      </c>
      <c r="L150" s="6">
        <f t="shared" si="37"/>
        <v>0</v>
      </c>
      <c r="M150" s="6">
        <f t="shared" ca="1" si="42"/>
        <v>2.4586875821761161E-3</v>
      </c>
      <c r="N150" s="6">
        <f t="shared" ca="1" si="38"/>
        <v>0</v>
      </c>
      <c r="O150" s="48">
        <f t="shared" ca="1" si="39"/>
        <v>0</v>
      </c>
      <c r="P150" s="6">
        <f t="shared" ca="1" si="40"/>
        <v>0</v>
      </c>
      <c r="Q150" s="6">
        <f t="shared" ca="1" si="41"/>
        <v>0</v>
      </c>
      <c r="R150" s="5">
        <f t="shared" ca="1" si="30"/>
        <v>-2.4586875821761161E-3</v>
      </c>
    </row>
    <row r="151" spans="1:18">
      <c r="A151" s="42"/>
      <c r="B151" s="42"/>
      <c r="C151" s="42"/>
      <c r="D151" s="43">
        <f t="shared" si="31"/>
        <v>0</v>
      </c>
      <c r="E151" s="43">
        <f t="shared" si="31"/>
        <v>0</v>
      </c>
      <c r="F151" s="6">
        <f t="shared" si="32"/>
        <v>0</v>
      </c>
      <c r="G151" s="6">
        <f t="shared" si="32"/>
        <v>0</v>
      </c>
      <c r="H151" s="6">
        <f t="shared" si="33"/>
        <v>0</v>
      </c>
      <c r="I151" s="6">
        <f t="shared" si="34"/>
        <v>0</v>
      </c>
      <c r="J151" s="6">
        <f t="shared" si="35"/>
        <v>0</v>
      </c>
      <c r="K151" s="6">
        <f t="shared" si="36"/>
        <v>0</v>
      </c>
      <c r="L151" s="6">
        <f t="shared" si="37"/>
        <v>0</v>
      </c>
      <c r="M151" s="6">
        <f t="shared" ca="1" si="42"/>
        <v>2.4586875821761161E-3</v>
      </c>
      <c r="N151" s="6">
        <f t="shared" ca="1" si="38"/>
        <v>0</v>
      </c>
      <c r="O151" s="48">
        <f t="shared" ca="1" si="39"/>
        <v>0</v>
      </c>
      <c r="P151" s="6">
        <f t="shared" ca="1" si="40"/>
        <v>0</v>
      </c>
      <c r="Q151" s="6">
        <f t="shared" ca="1" si="41"/>
        <v>0</v>
      </c>
      <c r="R151" s="5">
        <f t="shared" ca="1" si="30"/>
        <v>-2.4586875821761161E-3</v>
      </c>
    </row>
    <row r="152" spans="1:18">
      <c r="A152" s="42"/>
      <c r="B152" s="42"/>
      <c r="C152" s="42"/>
      <c r="D152" s="43">
        <f t="shared" si="31"/>
        <v>0</v>
      </c>
      <c r="E152" s="43">
        <f t="shared" si="31"/>
        <v>0</v>
      </c>
      <c r="F152" s="6">
        <f t="shared" si="32"/>
        <v>0</v>
      </c>
      <c r="G152" s="6">
        <f t="shared" si="32"/>
        <v>0</v>
      </c>
      <c r="H152" s="6">
        <f t="shared" si="33"/>
        <v>0</v>
      </c>
      <c r="I152" s="6">
        <f t="shared" si="34"/>
        <v>0</v>
      </c>
      <c r="J152" s="6">
        <f t="shared" si="35"/>
        <v>0</v>
      </c>
      <c r="K152" s="6">
        <f t="shared" si="36"/>
        <v>0</v>
      </c>
      <c r="L152" s="6">
        <f t="shared" si="37"/>
        <v>0</v>
      </c>
      <c r="M152" s="6">
        <f t="shared" ca="1" si="42"/>
        <v>2.4586875821761161E-3</v>
      </c>
      <c r="N152" s="6">
        <f t="shared" ca="1" si="38"/>
        <v>0</v>
      </c>
      <c r="O152" s="48">
        <f t="shared" ca="1" si="39"/>
        <v>0</v>
      </c>
      <c r="P152" s="6">
        <f t="shared" ca="1" si="40"/>
        <v>0</v>
      </c>
      <c r="Q152" s="6">
        <f t="shared" ca="1" si="41"/>
        <v>0</v>
      </c>
      <c r="R152" s="5">
        <f t="shared" ca="1" si="30"/>
        <v>-2.4586875821761161E-3</v>
      </c>
    </row>
    <row r="153" spans="1:18">
      <c r="A153" s="42"/>
      <c r="B153" s="42"/>
      <c r="C153" s="42"/>
      <c r="D153" s="43">
        <f t="shared" si="31"/>
        <v>0</v>
      </c>
      <c r="E153" s="43">
        <f t="shared" si="31"/>
        <v>0</v>
      </c>
      <c r="F153" s="6">
        <f t="shared" si="32"/>
        <v>0</v>
      </c>
      <c r="G153" s="6">
        <f t="shared" si="32"/>
        <v>0</v>
      </c>
      <c r="H153" s="6">
        <f t="shared" si="33"/>
        <v>0</v>
      </c>
      <c r="I153" s="6">
        <f t="shared" si="34"/>
        <v>0</v>
      </c>
      <c r="J153" s="6">
        <f t="shared" si="35"/>
        <v>0</v>
      </c>
      <c r="K153" s="6">
        <f t="shared" si="36"/>
        <v>0</v>
      </c>
      <c r="L153" s="6">
        <f t="shared" si="37"/>
        <v>0</v>
      </c>
      <c r="M153" s="6">
        <f t="shared" ca="1" si="42"/>
        <v>2.4586875821761161E-3</v>
      </c>
      <c r="N153" s="6">
        <f t="shared" ca="1" si="38"/>
        <v>0</v>
      </c>
      <c r="O153" s="48">
        <f t="shared" ca="1" si="39"/>
        <v>0</v>
      </c>
      <c r="P153" s="6">
        <f t="shared" ca="1" si="40"/>
        <v>0</v>
      </c>
      <c r="Q153" s="6">
        <f t="shared" ca="1" si="41"/>
        <v>0</v>
      </c>
      <c r="R153" s="5">
        <f t="shared" ca="1" si="30"/>
        <v>-2.4586875821761161E-3</v>
      </c>
    </row>
    <row r="154" spans="1:18">
      <c r="A154" s="42"/>
      <c r="B154" s="42"/>
      <c r="C154" s="42"/>
      <c r="D154" s="43">
        <f t="shared" si="31"/>
        <v>0</v>
      </c>
      <c r="E154" s="43">
        <f t="shared" si="31"/>
        <v>0</v>
      </c>
      <c r="F154" s="6">
        <f t="shared" si="32"/>
        <v>0</v>
      </c>
      <c r="G154" s="6">
        <f t="shared" si="32"/>
        <v>0</v>
      </c>
      <c r="H154" s="6">
        <f t="shared" si="33"/>
        <v>0</v>
      </c>
      <c r="I154" s="6">
        <f t="shared" si="34"/>
        <v>0</v>
      </c>
      <c r="J154" s="6">
        <f t="shared" si="35"/>
        <v>0</v>
      </c>
      <c r="K154" s="6">
        <f t="shared" si="36"/>
        <v>0</v>
      </c>
      <c r="L154" s="6">
        <f t="shared" si="37"/>
        <v>0</v>
      </c>
      <c r="M154" s="6">
        <f t="shared" ca="1" si="42"/>
        <v>2.4586875821761161E-3</v>
      </c>
      <c r="N154" s="6">
        <f t="shared" ca="1" si="38"/>
        <v>0</v>
      </c>
      <c r="O154" s="48">
        <f t="shared" ca="1" si="39"/>
        <v>0</v>
      </c>
      <c r="P154" s="6">
        <f t="shared" ca="1" si="40"/>
        <v>0</v>
      </c>
      <c r="Q154" s="6">
        <f t="shared" ca="1" si="41"/>
        <v>0</v>
      </c>
      <c r="R154" s="5">
        <f t="shared" ca="1" si="30"/>
        <v>-2.4586875821761161E-3</v>
      </c>
    </row>
    <row r="155" spans="1:18">
      <c r="A155" s="42"/>
      <c r="B155" s="42"/>
      <c r="C155" s="42"/>
      <c r="D155" s="43">
        <f t="shared" si="31"/>
        <v>0</v>
      </c>
      <c r="E155" s="43">
        <f t="shared" si="31"/>
        <v>0</v>
      </c>
      <c r="F155" s="6">
        <f t="shared" si="32"/>
        <v>0</v>
      </c>
      <c r="G155" s="6">
        <f t="shared" si="32"/>
        <v>0</v>
      </c>
      <c r="H155" s="6">
        <f t="shared" si="33"/>
        <v>0</v>
      </c>
      <c r="I155" s="6">
        <f t="shared" si="34"/>
        <v>0</v>
      </c>
      <c r="J155" s="6">
        <f t="shared" si="35"/>
        <v>0</v>
      </c>
      <c r="K155" s="6">
        <f t="shared" si="36"/>
        <v>0</v>
      </c>
      <c r="L155" s="6">
        <f t="shared" si="37"/>
        <v>0</v>
      </c>
      <c r="M155" s="6">
        <f t="shared" ca="1" si="42"/>
        <v>2.4586875821761161E-3</v>
      </c>
      <c r="N155" s="6">
        <f t="shared" ca="1" si="38"/>
        <v>0</v>
      </c>
      <c r="O155" s="48">
        <f t="shared" ca="1" si="39"/>
        <v>0</v>
      </c>
      <c r="P155" s="6">
        <f t="shared" ca="1" si="40"/>
        <v>0</v>
      </c>
      <c r="Q155" s="6">
        <f t="shared" ca="1" si="41"/>
        <v>0</v>
      </c>
      <c r="R155" s="5">
        <f t="shared" ca="1" si="30"/>
        <v>-2.4586875821761161E-3</v>
      </c>
    </row>
    <row r="156" spans="1:18">
      <c r="A156" s="42"/>
      <c r="B156" s="42"/>
      <c r="C156" s="42"/>
      <c r="D156" s="43">
        <f t="shared" si="31"/>
        <v>0</v>
      </c>
      <c r="E156" s="43">
        <f t="shared" si="31"/>
        <v>0</v>
      </c>
      <c r="F156" s="6">
        <f t="shared" si="32"/>
        <v>0</v>
      </c>
      <c r="G156" s="6">
        <f t="shared" si="32"/>
        <v>0</v>
      </c>
      <c r="H156" s="6">
        <f t="shared" si="33"/>
        <v>0</v>
      </c>
      <c r="I156" s="6">
        <f t="shared" si="34"/>
        <v>0</v>
      </c>
      <c r="J156" s="6">
        <f t="shared" si="35"/>
        <v>0</v>
      </c>
      <c r="K156" s="6">
        <f t="shared" si="36"/>
        <v>0</v>
      </c>
      <c r="L156" s="6">
        <f t="shared" si="37"/>
        <v>0</v>
      </c>
      <c r="M156" s="6">
        <f t="shared" ca="1" si="42"/>
        <v>2.4586875821761161E-3</v>
      </c>
      <c r="N156" s="6">
        <f t="shared" ca="1" si="38"/>
        <v>0</v>
      </c>
      <c r="O156" s="48">
        <f t="shared" ca="1" si="39"/>
        <v>0</v>
      </c>
      <c r="P156" s="6">
        <f t="shared" ca="1" si="40"/>
        <v>0</v>
      </c>
      <c r="Q156" s="6">
        <f t="shared" ca="1" si="41"/>
        <v>0</v>
      </c>
      <c r="R156" s="5">
        <f t="shared" ca="1" si="30"/>
        <v>-2.4586875821761161E-3</v>
      </c>
    </row>
    <row r="157" spans="1:18">
      <c r="A157" s="42"/>
      <c r="B157" s="42"/>
      <c r="C157" s="42"/>
      <c r="D157" s="43">
        <f t="shared" si="31"/>
        <v>0</v>
      </c>
      <c r="E157" s="43">
        <f t="shared" si="31"/>
        <v>0</v>
      </c>
      <c r="F157" s="6">
        <f t="shared" si="32"/>
        <v>0</v>
      </c>
      <c r="G157" s="6">
        <f t="shared" si="32"/>
        <v>0</v>
      </c>
      <c r="H157" s="6">
        <f t="shared" si="33"/>
        <v>0</v>
      </c>
      <c r="I157" s="6">
        <f t="shared" si="34"/>
        <v>0</v>
      </c>
      <c r="J157" s="6">
        <f t="shared" si="35"/>
        <v>0</v>
      </c>
      <c r="K157" s="6">
        <f t="shared" si="36"/>
        <v>0</v>
      </c>
      <c r="L157" s="6">
        <f t="shared" si="37"/>
        <v>0</v>
      </c>
      <c r="M157" s="6">
        <f t="shared" ca="1" si="42"/>
        <v>2.4586875821761161E-3</v>
      </c>
      <c r="N157" s="6">
        <f t="shared" ca="1" si="38"/>
        <v>0</v>
      </c>
      <c r="O157" s="48">
        <f t="shared" ca="1" si="39"/>
        <v>0</v>
      </c>
      <c r="P157" s="6">
        <f t="shared" ca="1" si="40"/>
        <v>0</v>
      </c>
      <c r="Q157" s="6">
        <f t="shared" ca="1" si="41"/>
        <v>0</v>
      </c>
      <c r="R157" s="5">
        <f t="shared" ca="1" si="30"/>
        <v>-2.4586875821761161E-3</v>
      </c>
    </row>
    <row r="158" spans="1:18">
      <c r="A158" s="42"/>
      <c r="B158" s="42"/>
      <c r="C158" s="42"/>
      <c r="D158" s="43">
        <f t="shared" si="31"/>
        <v>0</v>
      </c>
      <c r="E158" s="43">
        <f t="shared" si="31"/>
        <v>0</v>
      </c>
      <c r="F158" s="6">
        <f t="shared" si="32"/>
        <v>0</v>
      </c>
      <c r="G158" s="6">
        <f t="shared" si="32"/>
        <v>0</v>
      </c>
      <c r="H158" s="6">
        <f t="shared" si="33"/>
        <v>0</v>
      </c>
      <c r="I158" s="6">
        <f t="shared" si="34"/>
        <v>0</v>
      </c>
      <c r="J158" s="6">
        <f t="shared" si="35"/>
        <v>0</v>
      </c>
      <c r="K158" s="6">
        <f t="shared" si="36"/>
        <v>0</v>
      </c>
      <c r="L158" s="6">
        <f t="shared" si="37"/>
        <v>0</v>
      </c>
      <c r="M158" s="6">
        <f t="shared" ca="1" si="42"/>
        <v>2.4586875821761161E-3</v>
      </c>
      <c r="N158" s="6">
        <f t="shared" ca="1" si="38"/>
        <v>0</v>
      </c>
      <c r="O158" s="48">
        <f t="shared" ca="1" si="39"/>
        <v>0</v>
      </c>
      <c r="P158" s="6">
        <f t="shared" ca="1" si="40"/>
        <v>0</v>
      </c>
      <c r="Q158" s="6">
        <f t="shared" ca="1" si="41"/>
        <v>0</v>
      </c>
      <c r="R158" s="5">
        <f t="shared" ca="1" si="30"/>
        <v>-2.4586875821761161E-3</v>
      </c>
    </row>
    <row r="159" spans="1:18">
      <c r="A159" s="42"/>
      <c r="B159" s="42"/>
      <c r="C159" s="42"/>
      <c r="D159" s="43">
        <f t="shared" si="31"/>
        <v>0</v>
      </c>
      <c r="E159" s="43">
        <f t="shared" si="31"/>
        <v>0</v>
      </c>
      <c r="F159" s="6">
        <f t="shared" si="32"/>
        <v>0</v>
      </c>
      <c r="G159" s="6">
        <f t="shared" si="32"/>
        <v>0</v>
      </c>
      <c r="H159" s="6">
        <f t="shared" si="33"/>
        <v>0</v>
      </c>
      <c r="I159" s="6">
        <f t="shared" si="34"/>
        <v>0</v>
      </c>
      <c r="J159" s="6">
        <f t="shared" si="35"/>
        <v>0</v>
      </c>
      <c r="K159" s="6">
        <f t="shared" si="36"/>
        <v>0</v>
      </c>
      <c r="L159" s="6">
        <f t="shared" si="37"/>
        <v>0</v>
      </c>
      <c r="M159" s="6">
        <f t="shared" ca="1" si="42"/>
        <v>2.4586875821761161E-3</v>
      </c>
      <c r="N159" s="6">
        <f t="shared" ca="1" si="38"/>
        <v>0</v>
      </c>
      <c r="O159" s="48">
        <f t="shared" ca="1" si="39"/>
        <v>0</v>
      </c>
      <c r="P159" s="6">
        <f t="shared" ca="1" si="40"/>
        <v>0</v>
      </c>
      <c r="Q159" s="6">
        <f t="shared" ca="1" si="41"/>
        <v>0</v>
      </c>
      <c r="R159" s="5">
        <f t="shared" ca="1" si="30"/>
        <v>-2.4586875821761161E-3</v>
      </c>
    </row>
    <row r="160" spans="1:18">
      <c r="A160" s="42"/>
      <c r="B160" s="42"/>
      <c r="C160" s="42"/>
      <c r="D160" s="43">
        <f t="shared" si="31"/>
        <v>0</v>
      </c>
      <c r="E160" s="43">
        <f t="shared" si="31"/>
        <v>0</v>
      </c>
      <c r="F160" s="6">
        <f t="shared" si="32"/>
        <v>0</v>
      </c>
      <c r="G160" s="6">
        <f t="shared" si="32"/>
        <v>0</v>
      </c>
      <c r="H160" s="6">
        <f t="shared" si="33"/>
        <v>0</v>
      </c>
      <c r="I160" s="6">
        <f t="shared" si="34"/>
        <v>0</v>
      </c>
      <c r="J160" s="6">
        <f t="shared" si="35"/>
        <v>0</v>
      </c>
      <c r="K160" s="6">
        <f t="shared" si="36"/>
        <v>0</v>
      </c>
      <c r="L160" s="6">
        <f t="shared" si="37"/>
        <v>0</v>
      </c>
      <c r="M160" s="6">
        <f t="shared" ca="1" si="42"/>
        <v>2.4586875821761161E-3</v>
      </c>
      <c r="N160" s="6">
        <f t="shared" ca="1" si="38"/>
        <v>0</v>
      </c>
      <c r="O160" s="48">
        <f t="shared" ca="1" si="39"/>
        <v>0</v>
      </c>
      <c r="P160" s="6">
        <f t="shared" ca="1" si="40"/>
        <v>0</v>
      </c>
      <c r="Q160" s="6">
        <f t="shared" ca="1" si="41"/>
        <v>0</v>
      </c>
      <c r="R160" s="5">
        <f t="shared" ca="1" si="30"/>
        <v>-2.4586875821761161E-3</v>
      </c>
    </row>
    <row r="161" spans="1:18">
      <c r="A161" s="42"/>
      <c r="B161" s="42"/>
      <c r="C161" s="42"/>
      <c r="D161" s="43">
        <f t="shared" si="31"/>
        <v>0</v>
      </c>
      <c r="E161" s="43">
        <f t="shared" si="31"/>
        <v>0</v>
      </c>
      <c r="F161" s="6">
        <f t="shared" si="32"/>
        <v>0</v>
      </c>
      <c r="G161" s="6">
        <f t="shared" si="32"/>
        <v>0</v>
      </c>
      <c r="H161" s="6">
        <f t="shared" si="33"/>
        <v>0</v>
      </c>
      <c r="I161" s="6">
        <f t="shared" si="34"/>
        <v>0</v>
      </c>
      <c r="J161" s="6">
        <f t="shared" si="35"/>
        <v>0</v>
      </c>
      <c r="K161" s="6">
        <f t="shared" si="36"/>
        <v>0</v>
      </c>
      <c r="L161" s="6">
        <f t="shared" si="37"/>
        <v>0</v>
      </c>
      <c r="M161" s="6">
        <f t="shared" ca="1" si="42"/>
        <v>2.4586875821761161E-3</v>
      </c>
      <c r="N161" s="6">
        <f t="shared" ca="1" si="38"/>
        <v>0</v>
      </c>
      <c r="O161" s="48">
        <f t="shared" ca="1" si="39"/>
        <v>0</v>
      </c>
      <c r="P161" s="6">
        <f t="shared" ca="1" si="40"/>
        <v>0</v>
      </c>
      <c r="Q161" s="6">
        <f t="shared" ca="1" si="41"/>
        <v>0</v>
      </c>
      <c r="R161" s="5">
        <f t="shared" ca="1" si="30"/>
        <v>-2.4586875821761161E-3</v>
      </c>
    </row>
    <row r="162" spans="1:18">
      <c r="A162" s="42"/>
      <c r="B162" s="42"/>
      <c r="C162" s="42"/>
      <c r="D162" s="43">
        <f t="shared" si="31"/>
        <v>0</v>
      </c>
      <c r="E162" s="43">
        <f t="shared" si="31"/>
        <v>0</v>
      </c>
      <c r="F162" s="6">
        <f t="shared" si="32"/>
        <v>0</v>
      </c>
      <c r="G162" s="6">
        <f t="shared" si="32"/>
        <v>0</v>
      </c>
      <c r="H162" s="6">
        <f t="shared" si="33"/>
        <v>0</v>
      </c>
      <c r="I162" s="6">
        <f t="shared" si="34"/>
        <v>0</v>
      </c>
      <c r="J162" s="6">
        <f t="shared" si="35"/>
        <v>0</v>
      </c>
      <c r="K162" s="6">
        <f t="shared" si="36"/>
        <v>0</v>
      </c>
      <c r="L162" s="6">
        <f t="shared" si="37"/>
        <v>0</v>
      </c>
      <c r="M162" s="6">
        <f t="shared" ca="1" si="42"/>
        <v>2.4586875821761161E-3</v>
      </c>
      <c r="N162" s="6">
        <f t="shared" ca="1" si="38"/>
        <v>0</v>
      </c>
      <c r="O162" s="48">
        <f t="shared" ca="1" si="39"/>
        <v>0</v>
      </c>
      <c r="P162" s="6">
        <f t="shared" ca="1" si="40"/>
        <v>0</v>
      </c>
      <c r="Q162" s="6">
        <f t="shared" ca="1" si="41"/>
        <v>0</v>
      </c>
      <c r="R162" s="5">
        <f t="shared" ca="1" si="30"/>
        <v>-2.4586875821761161E-3</v>
      </c>
    </row>
    <row r="163" spans="1:18">
      <c r="A163" s="42"/>
      <c r="B163" s="42"/>
      <c r="C163" s="42"/>
      <c r="D163" s="43">
        <f t="shared" si="31"/>
        <v>0</v>
      </c>
      <c r="E163" s="43">
        <f t="shared" si="31"/>
        <v>0</v>
      </c>
      <c r="F163" s="6">
        <f t="shared" si="32"/>
        <v>0</v>
      </c>
      <c r="G163" s="6">
        <f t="shared" si="32"/>
        <v>0</v>
      </c>
      <c r="H163" s="6">
        <f t="shared" si="33"/>
        <v>0</v>
      </c>
      <c r="I163" s="6">
        <f t="shared" si="34"/>
        <v>0</v>
      </c>
      <c r="J163" s="6">
        <f t="shared" si="35"/>
        <v>0</v>
      </c>
      <c r="K163" s="6">
        <f t="shared" si="36"/>
        <v>0</v>
      </c>
      <c r="L163" s="6">
        <f t="shared" si="37"/>
        <v>0</v>
      </c>
      <c r="M163" s="6">
        <f t="shared" ca="1" si="42"/>
        <v>2.4586875821761161E-3</v>
      </c>
      <c r="N163" s="6">
        <f t="shared" ca="1" si="38"/>
        <v>0</v>
      </c>
      <c r="O163" s="48">
        <f t="shared" ca="1" si="39"/>
        <v>0</v>
      </c>
      <c r="P163" s="6">
        <f t="shared" ca="1" si="40"/>
        <v>0</v>
      </c>
      <c r="Q163" s="6">
        <f t="shared" ca="1" si="41"/>
        <v>0</v>
      </c>
      <c r="R163" s="5">
        <f t="shared" ca="1" si="30"/>
        <v>-2.4586875821761161E-3</v>
      </c>
    </row>
    <row r="164" spans="1:18">
      <c r="A164" s="42"/>
      <c r="B164" s="42"/>
      <c r="C164" s="42"/>
      <c r="D164" s="43">
        <f t="shared" si="31"/>
        <v>0</v>
      </c>
      <c r="E164" s="43">
        <f t="shared" si="31"/>
        <v>0</v>
      </c>
      <c r="F164" s="6">
        <f t="shared" si="32"/>
        <v>0</v>
      </c>
      <c r="G164" s="6">
        <f t="shared" si="32"/>
        <v>0</v>
      </c>
      <c r="H164" s="6">
        <f t="shared" si="33"/>
        <v>0</v>
      </c>
      <c r="I164" s="6">
        <f t="shared" si="34"/>
        <v>0</v>
      </c>
      <c r="J164" s="6">
        <f t="shared" si="35"/>
        <v>0</v>
      </c>
      <c r="K164" s="6">
        <f t="shared" si="36"/>
        <v>0</v>
      </c>
      <c r="L164" s="6">
        <f t="shared" si="37"/>
        <v>0</v>
      </c>
      <c r="M164" s="6">
        <f t="shared" ca="1" si="42"/>
        <v>2.4586875821761161E-3</v>
      </c>
      <c r="N164" s="6">
        <f t="shared" ca="1" si="38"/>
        <v>0</v>
      </c>
      <c r="O164" s="48">
        <f t="shared" ca="1" si="39"/>
        <v>0</v>
      </c>
      <c r="P164" s="6">
        <f t="shared" ca="1" si="40"/>
        <v>0</v>
      </c>
      <c r="Q164" s="6">
        <f t="shared" ca="1" si="41"/>
        <v>0</v>
      </c>
      <c r="R164" s="5">
        <f t="shared" ca="1" si="30"/>
        <v>-2.4586875821761161E-3</v>
      </c>
    </row>
    <row r="165" spans="1:18">
      <c r="A165" s="42"/>
      <c r="B165" s="42"/>
      <c r="C165" s="42"/>
      <c r="D165" s="43">
        <f t="shared" si="31"/>
        <v>0</v>
      </c>
      <c r="E165" s="43">
        <f t="shared" si="31"/>
        <v>0</v>
      </c>
      <c r="F165" s="6">
        <f t="shared" si="32"/>
        <v>0</v>
      </c>
      <c r="G165" s="6">
        <f t="shared" si="32"/>
        <v>0</v>
      </c>
      <c r="H165" s="6">
        <f t="shared" si="33"/>
        <v>0</v>
      </c>
      <c r="I165" s="6">
        <f t="shared" si="34"/>
        <v>0</v>
      </c>
      <c r="J165" s="6">
        <f t="shared" si="35"/>
        <v>0</v>
      </c>
      <c r="K165" s="6">
        <f t="shared" si="36"/>
        <v>0</v>
      </c>
      <c r="L165" s="6">
        <f t="shared" si="37"/>
        <v>0</v>
      </c>
      <c r="M165" s="6">
        <f t="shared" ca="1" si="42"/>
        <v>2.4586875821761161E-3</v>
      </c>
      <c r="N165" s="6">
        <f t="shared" ca="1" si="38"/>
        <v>0</v>
      </c>
      <c r="O165" s="48">
        <f t="shared" ca="1" si="39"/>
        <v>0</v>
      </c>
      <c r="P165" s="6">
        <f t="shared" ca="1" si="40"/>
        <v>0</v>
      </c>
      <c r="Q165" s="6">
        <f t="shared" ca="1" si="41"/>
        <v>0</v>
      </c>
      <c r="R165" s="5">
        <f t="shared" ca="1" si="30"/>
        <v>-2.4586875821761161E-3</v>
      </c>
    </row>
    <row r="166" spans="1:18">
      <c r="A166" s="42"/>
      <c r="B166" s="42"/>
      <c r="C166" s="42"/>
      <c r="D166" s="43">
        <f t="shared" si="31"/>
        <v>0</v>
      </c>
      <c r="E166" s="43">
        <f t="shared" si="31"/>
        <v>0</v>
      </c>
      <c r="F166" s="6">
        <f t="shared" si="32"/>
        <v>0</v>
      </c>
      <c r="G166" s="6">
        <f t="shared" si="32"/>
        <v>0</v>
      </c>
      <c r="H166" s="6">
        <f t="shared" si="33"/>
        <v>0</v>
      </c>
      <c r="I166" s="6">
        <f t="shared" si="34"/>
        <v>0</v>
      </c>
      <c r="J166" s="6">
        <f t="shared" si="35"/>
        <v>0</v>
      </c>
      <c r="K166" s="6">
        <f t="shared" si="36"/>
        <v>0</v>
      </c>
      <c r="L166" s="6">
        <f t="shared" si="37"/>
        <v>0</v>
      </c>
      <c r="M166" s="6">
        <f t="shared" ca="1" si="42"/>
        <v>2.4586875821761161E-3</v>
      </c>
      <c r="N166" s="6">
        <f t="shared" ca="1" si="38"/>
        <v>0</v>
      </c>
      <c r="O166" s="48">
        <f t="shared" ca="1" si="39"/>
        <v>0</v>
      </c>
      <c r="P166" s="6">
        <f t="shared" ca="1" si="40"/>
        <v>0</v>
      </c>
      <c r="Q166" s="6">
        <f t="shared" ca="1" si="41"/>
        <v>0</v>
      </c>
      <c r="R166" s="5">
        <f t="shared" ca="1" si="30"/>
        <v>-2.4586875821761161E-3</v>
      </c>
    </row>
    <row r="167" spans="1:18">
      <c r="A167" s="42"/>
      <c r="B167" s="42"/>
      <c r="C167" s="42"/>
      <c r="D167" s="43">
        <f t="shared" si="31"/>
        <v>0</v>
      </c>
      <c r="E167" s="43">
        <f t="shared" si="31"/>
        <v>0</v>
      </c>
      <c r="F167" s="6">
        <f t="shared" si="32"/>
        <v>0</v>
      </c>
      <c r="G167" s="6">
        <f t="shared" si="32"/>
        <v>0</v>
      </c>
      <c r="H167" s="6">
        <f t="shared" si="33"/>
        <v>0</v>
      </c>
      <c r="I167" s="6">
        <f t="shared" si="34"/>
        <v>0</v>
      </c>
      <c r="J167" s="6">
        <f t="shared" si="35"/>
        <v>0</v>
      </c>
      <c r="K167" s="6">
        <f t="shared" si="36"/>
        <v>0</v>
      </c>
      <c r="L167" s="6">
        <f t="shared" si="37"/>
        <v>0</v>
      </c>
      <c r="M167" s="6">
        <f t="shared" ca="1" si="42"/>
        <v>2.4586875821761161E-3</v>
      </c>
      <c r="N167" s="6">
        <f t="shared" ca="1" si="38"/>
        <v>0</v>
      </c>
      <c r="O167" s="48">
        <f t="shared" ca="1" si="39"/>
        <v>0</v>
      </c>
      <c r="P167" s="6">
        <f t="shared" ca="1" si="40"/>
        <v>0</v>
      </c>
      <c r="Q167" s="6">
        <f t="shared" ca="1" si="41"/>
        <v>0</v>
      </c>
      <c r="R167" s="5">
        <f t="shared" ca="1" si="30"/>
        <v>-2.4586875821761161E-3</v>
      </c>
    </row>
    <row r="168" spans="1:18">
      <c r="A168" s="42"/>
      <c r="B168" s="42"/>
      <c r="C168" s="42"/>
      <c r="D168" s="43">
        <f t="shared" si="31"/>
        <v>0</v>
      </c>
      <c r="E168" s="43">
        <f t="shared" si="31"/>
        <v>0</v>
      </c>
      <c r="F168" s="6">
        <f t="shared" si="32"/>
        <v>0</v>
      </c>
      <c r="G168" s="6">
        <f t="shared" si="32"/>
        <v>0</v>
      </c>
      <c r="H168" s="6">
        <f t="shared" si="33"/>
        <v>0</v>
      </c>
      <c r="I168" s="6">
        <f t="shared" si="34"/>
        <v>0</v>
      </c>
      <c r="J168" s="6">
        <f t="shared" si="35"/>
        <v>0</v>
      </c>
      <c r="K168" s="6">
        <f t="shared" si="36"/>
        <v>0</v>
      </c>
      <c r="L168" s="6">
        <f t="shared" si="37"/>
        <v>0</v>
      </c>
      <c r="M168" s="6">
        <f t="shared" ca="1" si="42"/>
        <v>2.4586875821761161E-3</v>
      </c>
      <c r="N168" s="6">
        <f t="shared" ca="1" si="38"/>
        <v>0</v>
      </c>
      <c r="O168" s="48">
        <f t="shared" ca="1" si="39"/>
        <v>0</v>
      </c>
      <c r="P168" s="6">
        <f t="shared" ca="1" si="40"/>
        <v>0</v>
      </c>
      <c r="Q168" s="6">
        <f t="shared" ca="1" si="41"/>
        <v>0</v>
      </c>
      <c r="R168" s="5">
        <f t="shared" ca="1" si="30"/>
        <v>-2.4586875821761161E-3</v>
      </c>
    </row>
    <row r="169" spans="1:18">
      <c r="A169" s="42"/>
      <c r="B169" s="42"/>
      <c r="C169" s="42"/>
      <c r="D169" s="43">
        <f t="shared" si="31"/>
        <v>0</v>
      </c>
      <c r="E169" s="43">
        <f t="shared" si="31"/>
        <v>0</v>
      </c>
      <c r="F169" s="6">
        <f t="shared" si="32"/>
        <v>0</v>
      </c>
      <c r="G169" s="6">
        <f t="shared" si="32"/>
        <v>0</v>
      </c>
      <c r="H169" s="6">
        <f t="shared" si="33"/>
        <v>0</v>
      </c>
      <c r="I169" s="6">
        <f t="shared" si="34"/>
        <v>0</v>
      </c>
      <c r="J169" s="6">
        <f t="shared" si="35"/>
        <v>0</v>
      </c>
      <c r="K169" s="6">
        <f t="shared" si="36"/>
        <v>0</v>
      </c>
      <c r="L169" s="6">
        <f t="shared" si="37"/>
        <v>0</v>
      </c>
      <c r="M169" s="6">
        <f t="shared" ca="1" si="42"/>
        <v>2.4586875821761161E-3</v>
      </c>
      <c r="N169" s="6">
        <f t="shared" ca="1" si="38"/>
        <v>0</v>
      </c>
      <c r="O169" s="48">
        <f t="shared" ca="1" si="39"/>
        <v>0</v>
      </c>
      <c r="P169" s="6">
        <f t="shared" ca="1" si="40"/>
        <v>0</v>
      </c>
      <c r="Q169" s="6">
        <f t="shared" ca="1" si="41"/>
        <v>0</v>
      </c>
      <c r="R169" s="5">
        <f t="shared" ca="1" si="30"/>
        <v>-2.4586875821761161E-3</v>
      </c>
    </row>
    <row r="170" spans="1:18">
      <c r="A170" s="42"/>
      <c r="B170" s="42"/>
      <c r="C170" s="42"/>
      <c r="D170" s="43">
        <f t="shared" si="31"/>
        <v>0</v>
      </c>
      <c r="E170" s="43">
        <f t="shared" si="31"/>
        <v>0</v>
      </c>
      <c r="F170" s="6">
        <f t="shared" si="32"/>
        <v>0</v>
      </c>
      <c r="G170" s="6">
        <f t="shared" si="32"/>
        <v>0</v>
      </c>
      <c r="H170" s="6">
        <f t="shared" si="33"/>
        <v>0</v>
      </c>
      <c r="I170" s="6">
        <f t="shared" si="34"/>
        <v>0</v>
      </c>
      <c r="J170" s="6">
        <f t="shared" si="35"/>
        <v>0</v>
      </c>
      <c r="K170" s="6">
        <f t="shared" si="36"/>
        <v>0</v>
      </c>
      <c r="L170" s="6">
        <f t="shared" si="37"/>
        <v>0</v>
      </c>
      <c r="M170" s="6">
        <f t="shared" ca="1" si="42"/>
        <v>2.4586875821761161E-3</v>
      </c>
      <c r="N170" s="6">
        <f t="shared" ca="1" si="38"/>
        <v>0</v>
      </c>
      <c r="O170" s="48">
        <f t="shared" ca="1" si="39"/>
        <v>0</v>
      </c>
      <c r="P170" s="6">
        <f t="shared" ca="1" si="40"/>
        <v>0</v>
      </c>
      <c r="Q170" s="6">
        <f t="shared" ca="1" si="41"/>
        <v>0</v>
      </c>
      <c r="R170" s="5">
        <f t="shared" ca="1" si="30"/>
        <v>-2.4586875821761161E-3</v>
      </c>
    </row>
    <row r="171" spans="1:18">
      <c r="A171" s="42"/>
      <c r="B171" s="42"/>
      <c r="C171" s="42"/>
      <c r="D171" s="43">
        <f t="shared" si="31"/>
        <v>0</v>
      </c>
      <c r="E171" s="43">
        <f t="shared" si="31"/>
        <v>0</v>
      </c>
      <c r="F171" s="6">
        <f t="shared" si="32"/>
        <v>0</v>
      </c>
      <c r="G171" s="6">
        <f t="shared" si="32"/>
        <v>0</v>
      </c>
      <c r="H171" s="6">
        <f t="shared" si="33"/>
        <v>0</v>
      </c>
      <c r="I171" s="6">
        <f t="shared" si="34"/>
        <v>0</v>
      </c>
      <c r="J171" s="6">
        <f t="shared" si="35"/>
        <v>0</v>
      </c>
      <c r="K171" s="6">
        <f t="shared" si="36"/>
        <v>0</v>
      </c>
      <c r="L171" s="6">
        <f t="shared" si="37"/>
        <v>0</v>
      </c>
      <c r="M171" s="6">
        <f t="shared" ca="1" si="42"/>
        <v>2.4586875821761161E-3</v>
      </c>
      <c r="N171" s="6">
        <f t="shared" ca="1" si="38"/>
        <v>0</v>
      </c>
      <c r="O171" s="48">
        <f t="shared" ca="1" si="39"/>
        <v>0</v>
      </c>
      <c r="P171" s="6">
        <f t="shared" ca="1" si="40"/>
        <v>0</v>
      </c>
      <c r="Q171" s="6">
        <f t="shared" ca="1" si="41"/>
        <v>0</v>
      </c>
      <c r="R171" s="5">
        <f t="shared" ca="1" si="30"/>
        <v>-2.4586875821761161E-3</v>
      </c>
    </row>
    <row r="172" spans="1:18">
      <c r="A172" s="42"/>
      <c r="B172" s="42"/>
      <c r="C172" s="42"/>
      <c r="D172" s="43">
        <f t="shared" si="31"/>
        <v>0</v>
      </c>
      <c r="E172" s="43">
        <f t="shared" si="31"/>
        <v>0</v>
      </c>
      <c r="F172" s="6">
        <f t="shared" si="32"/>
        <v>0</v>
      </c>
      <c r="G172" s="6">
        <f t="shared" si="32"/>
        <v>0</v>
      </c>
      <c r="H172" s="6">
        <f t="shared" si="33"/>
        <v>0</v>
      </c>
      <c r="I172" s="6">
        <f t="shared" si="34"/>
        <v>0</v>
      </c>
      <c r="J172" s="6">
        <f t="shared" si="35"/>
        <v>0</v>
      </c>
      <c r="K172" s="6">
        <f t="shared" si="36"/>
        <v>0</v>
      </c>
      <c r="L172" s="6">
        <f t="shared" si="37"/>
        <v>0</v>
      </c>
      <c r="M172" s="6">
        <f t="shared" ca="1" si="42"/>
        <v>2.4586875821761161E-3</v>
      </c>
      <c r="N172" s="6">
        <f t="shared" ca="1" si="38"/>
        <v>0</v>
      </c>
      <c r="O172" s="48">
        <f t="shared" ca="1" si="39"/>
        <v>0</v>
      </c>
      <c r="P172" s="6">
        <f t="shared" ca="1" si="40"/>
        <v>0</v>
      </c>
      <c r="Q172" s="6">
        <f t="shared" ca="1" si="41"/>
        <v>0</v>
      </c>
      <c r="R172" s="5">
        <f t="shared" ca="1" si="30"/>
        <v>-2.4586875821761161E-3</v>
      </c>
    </row>
    <row r="173" spans="1:18">
      <c r="A173" s="42"/>
      <c r="B173" s="42"/>
      <c r="C173" s="42"/>
      <c r="D173" s="43">
        <f t="shared" si="31"/>
        <v>0</v>
      </c>
      <c r="E173" s="43">
        <f t="shared" si="31"/>
        <v>0</v>
      </c>
      <c r="F173" s="6">
        <f t="shared" si="32"/>
        <v>0</v>
      </c>
      <c r="G173" s="6">
        <f t="shared" si="32"/>
        <v>0</v>
      </c>
      <c r="H173" s="6">
        <f t="shared" si="33"/>
        <v>0</v>
      </c>
      <c r="I173" s="6">
        <f t="shared" si="34"/>
        <v>0</v>
      </c>
      <c r="J173" s="6">
        <f t="shared" si="35"/>
        <v>0</v>
      </c>
      <c r="K173" s="6">
        <f t="shared" si="36"/>
        <v>0</v>
      </c>
      <c r="L173" s="6">
        <f t="shared" si="37"/>
        <v>0</v>
      </c>
      <c r="M173" s="6">
        <f t="shared" ca="1" si="42"/>
        <v>2.4586875821761161E-3</v>
      </c>
      <c r="N173" s="6">
        <f t="shared" ca="1" si="38"/>
        <v>0</v>
      </c>
      <c r="O173" s="48">
        <f t="shared" ca="1" si="39"/>
        <v>0</v>
      </c>
      <c r="P173" s="6">
        <f t="shared" ca="1" si="40"/>
        <v>0</v>
      </c>
      <c r="Q173" s="6">
        <f t="shared" ca="1" si="41"/>
        <v>0</v>
      </c>
      <c r="R173" s="5">
        <f t="shared" ca="1" si="30"/>
        <v>-2.4586875821761161E-3</v>
      </c>
    </row>
    <row r="174" spans="1:18">
      <c r="A174" s="42"/>
      <c r="B174" s="42"/>
      <c r="C174" s="42"/>
      <c r="D174" s="43">
        <f t="shared" si="31"/>
        <v>0</v>
      </c>
      <c r="E174" s="43">
        <f t="shared" si="31"/>
        <v>0</v>
      </c>
      <c r="F174" s="6">
        <f t="shared" si="32"/>
        <v>0</v>
      </c>
      <c r="G174" s="6">
        <f t="shared" si="32"/>
        <v>0</v>
      </c>
      <c r="H174" s="6">
        <f t="shared" si="33"/>
        <v>0</v>
      </c>
      <c r="I174" s="6">
        <f t="shared" si="34"/>
        <v>0</v>
      </c>
      <c r="J174" s="6">
        <f t="shared" si="35"/>
        <v>0</v>
      </c>
      <c r="K174" s="6">
        <f t="shared" si="36"/>
        <v>0</v>
      </c>
      <c r="L174" s="6">
        <f t="shared" si="37"/>
        <v>0</v>
      </c>
      <c r="M174" s="6">
        <f t="shared" ca="1" si="42"/>
        <v>2.4586875821761161E-3</v>
      </c>
      <c r="N174" s="6">
        <f t="shared" ca="1" si="38"/>
        <v>0</v>
      </c>
      <c r="O174" s="48">
        <f t="shared" ca="1" si="39"/>
        <v>0</v>
      </c>
      <c r="P174" s="6">
        <f t="shared" ca="1" si="40"/>
        <v>0</v>
      </c>
      <c r="Q174" s="6">
        <f t="shared" ca="1" si="41"/>
        <v>0</v>
      </c>
      <c r="R174" s="5">
        <f t="shared" ca="1" si="30"/>
        <v>-2.4586875821761161E-3</v>
      </c>
    </row>
    <row r="175" spans="1:18">
      <c r="A175" s="42"/>
      <c r="B175" s="42"/>
      <c r="C175" s="42"/>
      <c r="D175" s="43">
        <f t="shared" si="31"/>
        <v>0</v>
      </c>
      <c r="E175" s="43">
        <f t="shared" si="31"/>
        <v>0</v>
      </c>
      <c r="F175" s="6">
        <f t="shared" si="32"/>
        <v>0</v>
      </c>
      <c r="G175" s="6">
        <f t="shared" si="32"/>
        <v>0</v>
      </c>
      <c r="H175" s="6">
        <f t="shared" si="33"/>
        <v>0</v>
      </c>
      <c r="I175" s="6">
        <f t="shared" si="34"/>
        <v>0</v>
      </c>
      <c r="J175" s="6">
        <f t="shared" si="35"/>
        <v>0</v>
      </c>
      <c r="K175" s="6">
        <f t="shared" si="36"/>
        <v>0</v>
      </c>
      <c r="L175" s="6">
        <f t="shared" si="37"/>
        <v>0</v>
      </c>
      <c r="M175" s="6">
        <f t="shared" ca="1" si="42"/>
        <v>2.4586875821761161E-3</v>
      </c>
      <c r="N175" s="6">
        <f t="shared" ca="1" si="38"/>
        <v>0</v>
      </c>
      <c r="O175" s="48">
        <f t="shared" ca="1" si="39"/>
        <v>0</v>
      </c>
      <c r="P175" s="6">
        <f t="shared" ca="1" si="40"/>
        <v>0</v>
      </c>
      <c r="Q175" s="6">
        <f t="shared" ca="1" si="41"/>
        <v>0</v>
      </c>
      <c r="R175" s="5">
        <f t="shared" ca="1" si="30"/>
        <v>-2.4586875821761161E-3</v>
      </c>
    </row>
    <row r="176" spans="1:18">
      <c r="A176" s="42"/>
      <c r="B176" s="42"/>
      <c r="C176" s="42"/>
      <c r="D176" s="43">
        <f t="shared" si="31"/>
        <v>0</v>
      </c>
      <c r="E176" s="43">
        <f t="shared" si="31"/>
        <v>0</v>
      </c>
      <c r="F176" s="6">
        <f t="shared" si="32"/>
        <v>0</v>
      </c>
      <c r="G176" s="6">
        <f t="shared" si="32"/>
        <v>0</v>
      </c>
      <c r="H176" s="6">
        <f t="shared" si="33"/>
        <v>0</v>
      </c>
      <c r="I176" s="6">
        <f t="shared" si="34"/>
        <v>0</v>
      </c>
      <c r="J176" s="6">
        <f t="shared" si="35"/>
        <v>0</v>
      </c>
      <c r="K176" s="6">
        <f t="shared" si="36"/>
        <v>0</v>
      </c>
      <c r="L176" s="6">
        <f t="shared" si="37"/>
        <v>0</v>
      </c>
      <c r="M176" s="6">
        <f t="shared" ca="1" si="42"/>
        <v>2.4586875821761161E-3</v>
      </c>
      <c r="N176" s="6">
        <f t="shared" ca="1" si="38"/>
        <v>0</v>
      </c>
      <c r="O176" s="48">
        <f t="shared" ca="1" si="39"/>
        <v>0</v>
      </c>
      <c r="P176" s="6">
        <f t="shared" ca="1" si="40"/>
        <v>0</v>
      </c>
      <c r="Q176" s="6">
        <f t="shared" ca="1" si="41"/>
        <v>0</v>
      </c>
      <c r="R176" s="5">
        <f t="shared" ca="1" si="30"/>
        <v>-2.4586875821761161E-3</v>
      </c>
    </row>
    <row r="177" spans="1:18">
      <c r="A177" s="42"/>
      <c r="B177" s="42"/>
      <c r="C177" s="42"/>
      <c r="D177" s="43">
        <f t="shared" si="31"/>
        <v>0</v>
      </c>
      <c r="E177" s="43">
        <f t="shared" si="31"/>
        <v>0</v>
      </c>
      <c r="F177" s="6">
        <f t="shared" si="32"/>
        <v>0</v>
      </c>
      <c r="G177" s="6">
        <f t="shared" si="32"/>
        <v>0</v>
      </c>
      <c r="H177" s="6">
        <f t="shared" si="33"/>
        <v>0</v>
      </c>
      <c r="I177" s="6">
        <f t="shared" si="34"/>
        <v>0</v>
      </c>
      <c r="J177" s="6">
        <f t="shared" si="35"/>
        <v>0</v>
      </c>
      <c r="K177" s="6">
        <f t="shared" si="36"/>
        <v>0</v>
      </c>
      <c r="L177" s="6">
        <f t="shared" si="37"/>
        <v>0</v>
      </c>
      <c r="M177" s="6">
        <f t="shared" ca="1" si="42"/>
        <v>2.4586875821761161E-3</v>
      </c>
      <c r="N177" s="6">
        <f t="shared" ca="1" si="38"/>
        <v>0</v>
      </c>
      <c r="O177" s="48">
        <f t="shared" ca="1" si="39"/>
        <v>0</v>
      </c>
      <c r="P177" s="6">
        <f t="shared" ca="1" si="40"/>
        <v>0</v>
      </c>
      <c r="Q177" s="6">
        <f t="shared" ca="1" si="41"/>
        <v>0</v>
      </c>
      <c r="R177" s="5">
        <f t="shared" ca="1" si="30"/>
        <v>-2.4586875821761161E-3</v>
      </c>
    </row>
    <row r="178" spans="1:18">
      <c r="A178" s="42"/>
      <c r="B178" s="42"/>
      <c r="C178" s="42"/>
      <c r="D178" s="43">
        <f t="shared" si="31"/>
        <v>0</v>
      </c>
      <c r="E178" s="43">
        <f t="shared" si="31"/>
        <v>0</v>
      </c>
      <c r="F178" s="6">
        <f t="shared" si="32"/>
        <v>0</v>
      </c>
      <c r="G178" s="6">
        <f t="shared" si="32"/>
        <v>0</v>
      </c>
      <c r="H178" s="6">
        <f t="shared" si="33"/>
        <v>0</v>
      </c>
      <c r="I178" s="6">
        <f t="shared" si="34"/>
        <v>0</v>
      </c>
      <c r="J178" s="6">
        <f t="shared" si="35"/>
        <v>0</v>
      </c>
      <c r="K178" s="6">
        <f t="shared" si="36"/>
        <v>0</v>
      </c>
      <c r="L178" s="6">
        <f t="shared" si="37"/>
        <v>0</v>
      </c>
      <c r="M178" s="6">
        <f t="shared" ca="1" si="42"/>
        <v>2.4586875821761161E-3</v>
      </c>
      <c r="N178" s="6">
        <f t="shared" ca="1" si="38"/>
        <v>0</v>
      </c>
      <c r="O178" s="48">
        <f t="shared" ca="1" si="39"/>
        <v>0</v>
      </c>
      <c r="P178" s="6">
        <f t="shared" ca="1" si="40"/>
        <v>0</v>
      </c>
      <c r="Q178" s="6">
        <f t="shared" ca="1" si="41"/>
        <v>0</v>
      </c>
      <c r="R178" s="5">
        <f t="shared" ca="1" si="30"/>
        <v>-2.4586875821761161E-3</v>
      </c>
    </row>
    <row r="179" spans="1:18">
      <c r="A179" s="42"/>
      <c r="B179" s="42"/>
      <c r="C179" s="42"/>
      <c r="D179" s="43">
        <f t="shared" si="31"/>
        <v>0</v>
      </c>
      <c r="E179" s="43">
        <f t="shared" si="31"/>
        <v>0</v>
      </c>
      <c r="F179" s="6">
        <f t="shared" si="32"/>
        <v>0</v>
      </c>
      <c r="G179" s="6">
        <f t="shared" si="32"/>
        <v>0</v>
      </c>
      <c r="H179" s="6">
        <f t="shared" si="33"/>
        <v>0</v>
      </c>
      <c r="I179" s="6">
        <f t="shared" si="34"/>
        <v>0</v>
      </c>
      <c r="J179" s="6">
        <f t="shared" si="35"/>
        <v>0</v>
      </c>
      <c r="K179" s="6">
        <f t="shared" si="36"/>
        <v>0</v>
      </c>
      <c r="L179" s="6">
        <f t="shared" si="37"/>
        <v>0</v>
      </c>
      <c r="M179" s="6">
        <f t="shared" ca="1" si="42"/>
        <v>2.4586875821761161E-3</v>
      </c>
      <c r="N179" s="6">
        <f t="shared" ca="1" si="38"/>
        <v>0</v>
      </c>
      <c r="O179" s="48">
        <f t="shared" ca="1" si="39"/>
        <v>0</v>
      </c>
      <c r="P179" s="6">
        <f t="shared" ca="1" si="40"/>
        <v>0</v>
      </c>
      <c r="Q179" s="6">
        <f t="shared" ca="1" si="41"/>
        <v>0</v>
      </c>
      <c r="R179" s="5">
        <f t="shared" ca="1" si="30"/>
        <v>-2.4586875821761161E-3</v>
      </c>
    </row>
    <row r="180" spans="1:18">
      <c r="A180" s="42"/>
      <c r="B180" s="42"/>
      <c r="C180" s="42"/>
      <c r="D180" s="43">
        <f t="shared" si="31"/>
        <v>0</v>
      </c>
      <c r="E180" s="43">
        <f t="shared" si="31"/>
        <v>0</v>
      </c>
      <c r="F180" s="6">
        <f t="shared" si="32"/>
        <v>0</v>
      </c>
      <c r="G180" s="6">
        <f t="shared" si="32"/>
        <v>0</v>
      </c>
      <c r="H180" s="6">
        <f t="shared" si="33"/>
        <v>0</v>
      </c>
      <c r="I180" s="6">
        <f t="shared" si="34"/>
        <v>0</v>
      </c>
      <c r="J180" s="6">
        <f t="shared" si="35"/>
        <v>0</v>
      </c>
      <c r="K180" s="6">
        <f t="shared" si="36"/>
        <v>0</v>
      </c>
      <c r="L180" s="6">
        <f t="shared" si="37"/>
        <v>0</v>
      </c>
      <c r="M180" s="6">
        <f t="shared" ca="1" si="42"/>
        <v>2.4586875821761161E-3</v>
      </c>
      <c r="N180" s="6">
        <f t="shared" ca="1" si="38"/>
        <v>0</v>
      </c>
      <c r="O180" s="48">
        <f t="shared" ca="1" si="39"/>
        <v>0</v>
      </c>
      <c r="P180" s="6">
        <f t="shared" ca="1" si="40"/>
        <v>0</v>
      </c>
      <c r="Q180" s="6">
        <f t="shared" ca="1" si="41"/>
        <v>0</v>
      </c>
      <c r="R180" s="5">
        <f t="shared" ca="1" si="30"/>
        <v>-2.4586875821761161E-3</v>
      </c>
    </row>
    <row r="181" spans="1:18">
      <c r="A181" s="42"/>
      <c r="B181" s="42"/>
      <c r="C181" s="42"/>
      <c r="D181" s="43">
        <f t="shared" si="31"/>
        <v>0</v>
      </c>
      <c r="E181" s="43">
        <f t="shared" si="31"/>
        <v>0</v>
      </c>
      <c r="F181" s="6">
        <f t="shared" si="32"/>
        <v>0</v>
      </c>
      <c r="G181" s="6">
        <f t="shared" si="32"/>
        <v>0</v>
      </c>
      <c r="H181" s="6">
        <f t="shared" si="33"/>
        <v>0</v>
      </c>
      <c r="I181" s="6">
        <f t="shared" si="34"/>
        <v>0</v>
      </c>
      <c r="J181" s="6">
        <f t="shared" si="35"/>
        <v>0</v>
      </c>
      <c r="K181" s="6">
        <f t="shared" si="36"/>
        <v>0</v>
      </c>
      <c r="L181" s="6">
        <f t="shared" si="37"/>
        <v>0</v>
      </c>
      <c r="M181" s="6">
        <f t="shared" ca="1" si="42"/>
        <v>2.4586875821761161E-3</v>
      </c>
      <c r="N181" s="6">
        <f t="shared" ca="1" si="38"/>
        <v>0</v>
      </c>
      <c r="O181" s="48">
        <f t="shared" ca="1" si="39"/>
        <v>0</v>
      </c>
      <c r="P181" s="6">
        <f t="shared" ca="1" si="40"/>
        <v>0</v>
      </c>
      <c r="Q181" s="6">
        <f t="shared" ca="1" si="41"/>
        <v>0</v>
      </c>
      <c r="R181" s="5">
        <f t="shared" ca="1" si="30"/>
        <v>-2.4586875821761161E-3</v>
      </c>
    </row>
    <row r="182" spans="1:18">
      <c r="A182" s="42"/>
      <c r="B182" s="42"/>
      <c r="C182" s="42"/>
      <c r="D182" s="43">
        <f t="shared" si="31"/>
        <v>0</v>
      </c>
      <c r="E182" s="43">
        <f t="shared" si="31"/>
        <v>0</v>
      </c>
      <c r="F182" s="6">
        <f t="shared" si="32"/>
        <v>0</v>
      </c>
      <c r="G182" s="6">
        <f t="shared" si="32"/>
        <v>0</v>
      </c>
      <c r="H182" s="6">
        <f t="shared" si="33"/>
        <v>0</v>
      </c>
      <c r="I182" s="6">
        <f t="shared" si="34"/>
        <v>0</v>
      </c>
      <c r="J182" s="6">
        <f t="shared" si="35"/>
        <v>0</v>
      </c>
      <c r="K182" s="6">
        <f t="shared" si="36"/>
        <v>0</v>
      </c>
      <c r="L182" s="6">
        <f t="shared" si="37"/>
        <v>0</v>
      </c>
      <c r="M182" s="6">
        <f t="shared" ca="1" si="42"/>
        <v>2.4586875821761161E-3</v>
      </c>
      <c r="N182" s="6">
        <f t="shared" ca="1" si="38"/>
        <v>0</v>
      </c>
      <c r="O182" s="48">
        <f t="shared" ca="1" si="39"/>
        <v>0</v>
      </c>
      <c r="P182" s="6">
        <f t="shared" ca="1" si="40"/>
        <v>0</v>
      </c>
      <c r="Q182" s="6">
        <f t="shared" ca="1" si="41"/>
        <v>0</v>
      </c>
      <c r="R182" s="5">
        <f t="shared" ca="1" si="30"/>
        <v>-2.4586875821761161E-3</v>
      </c>
    </row>
    <row r="183" spans="1:18">
      <c r="A183" s="42"/>
      <c r="B183" s="42"/>
      <c r="C183" s="42"/>
      <c r="D183" s="43">
        <f t="shared" si="31"/>
        <v>0</v>
      </c>
      <c r="E183" s="43">
        <f t="shared" si="31"/>
        <v>0</v>
      </c>
      <c r="F183" s="6">
        <f t="shared" si="32"/>
        <v>0</v>
      </c>
      <c r="G183" s="6">
        <f t="shared" si="32"/>
        <v>0</v>
      </c>
      <c r="H183" s="6">
        <f t="shared" si="33"/>
        <v>0</v>
      </c>
      <c r="I183" s="6">
        <f t="shared" si="34"/>
        <v>0</v>
      </c>
      <c r="J183" s="6">
        <f t="shared" si="35"/>
        <v>0</v>
      </c>
      <c r="K183" s="6">
        <f t="shared" si="36"/>
        <v>0</v>
      </c>
      <c r="L183" s="6">
        <f t="shared" si="37"/>
        <v>0</v>
      </c>
      <c r="M183" s="6">
        <f t="shared" ca="1" si="42"/>
        <v>2.4586875821761161E-3</v>
      </c>
      <c r="N183" s="6">
        <f t="shared" ca="1" si="38"/>
        <v>0</v>
      </c>
      <c r="O183" s="48">
        <f t="shared" ca="1" si="39"/>
        <v>0</v>
      </c>
      <c r="P183" s="6">
        <f t="shared" ca="1" si="40"/>
        <v>0</v>
      </c>
      <c r="Q183" s="6">
        <f t="shared" ca="1" si="41"/>
        <v>0</v>
      </c>
      <c r="R183" s="5">
        <f t="shared" ca="1" si="30"/>
        <v>-2.4586875821761161E-3</v>
      </c>
    </row>
    <row r="184" spans="1:18">
      <c r="A184" s="42"/>
      <c r="B184" s="42"/>
      <c r="C184" s="42"/>
      <c r="D184" s="43">
        <f t="shared" si="31"/>
        <v>0</v>
      </c>
      <c r="E184" s="43">
        <f t="shared" si="31"/>
        <v>0</v>
      </c>
      <c r="F184" s="6">
        <f t="shared" si="32"/>
        <v>0</v>
      </c>
      <c r="G184" s="6">
        <f t="shared" si="32"/>
        <v>0</v>
      </c>
      <c r="H184" s="6">
        <f t="shared" si="33"/>
        <v>0</v>
      </c>
      <c r="I184" s="6">
        <f t="shared" si="34"/>
        <v>0</v>
      </c>
      <c r="J184" s="6">
        <f t="shared" si="35"/>
        <v>0</v>
      </c>
      <c r="K184" s="6">
        <f t="shared" si="36"/>
        <v>0</v>
      </c>
      <c r="L184" s="6">
        <f t="shared" si="37"/>
        <v>0</v>
      </c>
      <c r="M184" s="6">
        <f t="shared" ca="1" si="42"/>
        <v>2.4586875821761161E-3</v>
      </c>
      <c r="N184" s="6">
        <f t="shared" ca="1" si="38"/>
        <v>0</v>
      </c>
      <c r="O184" s="48">
        <f t="shared" ca="1" si="39"/>
        <v>0</v>
      </c>
      <c r="P184" s="6">
        <f t="shared" ca="1" si="40"/>
        <v>0</v>
      </c>
      <c r="Q184" s="6">
        <f t="shared" ca="1" si="41"/>
        <v>0</v>
      </c>
      <c r="R184" s="5">
        <f t="shared" ca="1" si="30"/>
        <v>-2.4586875821761161E-3</v>
      </c>
    </row>
    <row r="185" spans="1:18">
      <c r="A185" s="42"/>
      <c r="B185" s="42"/>
      <c r="C185" s="42"/>
      <c r="D185" s="43">
        <f t="shared" si="31"/>
        <v>0</v>
      </c>
      <c r="E185" s="43">
        <f t="shared" si="31"/>
        <v>0</v>
      </c>
      <c r="F185" s="6">
        <f t="shared" si="32"/>
        <v>0</v>
      </c>
      <c r="G185" s="6">
        <f t="shared" si="32"/>
        <v>0</v>
      </c>
      <c r="H185" s="6">
        <f t="shared" si="33"/>
        <v>0</v>
      </c>
      <c r="I185" s="6">
        <f t="shared" si="34"/>
        <v>0</v>
      </c>
      <c r="J185" s="6">
        <f t="shared" si="35"/>
        <v>0</v>
      </c>
      <c r="K185" s="6">
        <f t="shared" si="36"/>
        <v>0</v>
      </c>
      <c r="L185" s="6">
        <f t="shared" si="37"/>
        <v>0</v>
      </c>
      <c r="M185" s="6">
        <f t="shared" ca="1" si="42"/>
        <v>2.4586875821761161E-3</v>
      </c>
      <c r="N185" s="6">
        <f t="shared" ca="1" si="38"/>
        <v>0</v>
      </c>
      <c r="O185" s="48">
        <f t="shared" ca="1" si="39"/>
        <v>0</v>
      </c>
      <c r="P185" s="6">
        <f t="shared" ca="1" si="40"/>
        <v>0</v>
      </c>
      <c r="Q185" s="6">
        <f t="shared" ca="1" si="41"/>
        <v>0</v>
      </c>
      <c r="R185" s="5">
        <f t="shared" ca="1" si="30"/>
        <v>-2.4586875821761161E-3</v>
      </c>
    </row>
    <row r="186" spans="1:18">
      <c r="A186" s="42"/>
      <c r="B186" s="42"/>
      <c r="C186" s="42"/>
      <c r="D186" s="43">
        <f t="shared" si="31"/>
        <v>0</v>
      </c>
      <c r="E186" s="43">
        <f t="shared" si="31"/>
        <v>0</v>
      </c>
      <c r="F186" s="6">
        <f t="shared" si="32"/>
        <v>0</v>
      </c>
      <c r="G186" s="6">
        <f t="shared" si="32"/>
        <v>0</v>
      </c>
      <c r="H186" s="6">
        <f t="shared" si="33"/>
        <v>0</v>
      </c>
      <c r="I186" s="6">
        <f t="shared" si="34"/>
        <v>0</v>
      </c>
      <c r="J186" s="6">
        <f t="shared" si="35"/>
        <v>0</v>
      </c>
      <c r="K186" s="6">
        <f t="shared" si="36"/>
        <v>0</v>
      </c>
      <c r="L186" s="6">
        <f t="shared" si="37"/>
        <v>0</v>
      </c>
      <c r="M186" s="6">
        <f t="shared" ca="1" si="42"/>
        <v>2.4586875821761161E-3</v>
      </c>
      <c r="N186" s="6">
        <f t="shared" ca="1" si="38"/>
        <v>0</v>
      </c>
      <c r="O186" s="48">
        <f t="shared" ca="1" si="39"/>
        <v>0</v>
      </c>
      <c r="P186" s="6">
        <f t="shared" ca="1" si="40"/>
        <v>0</v>
      </c>
      <c r="Q186" s="6">
        <f t="shared" ca="1" si="41"/>
        <v>0</v>
      </c>
      <c r="R186" s="5">
        <f t="shared" ca="1" si="30"/>
        <v>-2.4586875821761161E-3</v>
      </c>
    </row>
    <row r="187" spans="1:18">
      <c r="A187" s="42"/>
      <c r="B187" s="42"/>
      <c r="C187" s="42"/>
      <c r="D187" s="43">
        <f t="shared" si="31"/>
        <v>0</v>
      </c>
      <c r="E187" s="43">
        <f t="shared" si="31"/>
        <v>0</v>
      </c>
      <c r="F187" s="6">
        <f t="shared" si="32"/>
        <v>0</v>
      </c>
      <c r="G187" s="6">
        <f t="shared" si="32"/>
        <v>0</v>
      </c>
      <c r="H187" s="6">
        <f t="shared" si="33"/>
        <v>0</v>
      </c>
      <c r="I187" s="6">
        <f t="shared" si="34"/>
        <v>0</v>
      </c>
      <c r="J187" s="6">
        <f t="shared" si="35"/>
        <v>0</v>
      </c>
      <c r="K187" s="6">
        <f t="shared" si="36"/>
        <v>0</v>
      </c>
      <c r="L187" s="6">
        <f t="shared" si="37"/>
        <v>0</v>
      </c>
      <c r="M187" s="6">
        <f t="shared" ca="1" si="42"/>
        <v>2.4586875821761161E-3</v>
      </c>
      <c r="N187" s="6">
        <f t="shared" ca="1" si="38"/>
        <v>0</v>
      </c>
      <c r="O187" s="48">
        <f t="shared" ca="1" si="39"/>
        <v>0</v>
      </c>
      <c r="P187" s="6">
        <f t="shared" ca="1" si="40"/>
        <v>0</v>
      </c>
      <c r="Q187" s="6">
        <f t="shared" ca="1" si="41"/>
        <v>0</v>
      </c>
      <c r="R187" s="5">
        <f t="shared" ca="1" si="30"/>
        <v>-2.4586875821761161E-3</v>
      </c>
    </row>
    <row r="188" spans="1:18">
      <c r="A188" s="42"/>
      <c r="B188" s="42"/>
      <c r="C188" s="42"/>
      <c r="D188" s="43">
        <f t="shared" si="31"/>
        <v>0</v>
      </c>
      <c r="E188" s="43">
        <f t="shared" si="31"/>
        <v>0</v>
      </c>
      <c r="F188" s="6">
        <f t="shared" si="32"/>
        <v>0</v>
      </c>
      <c r="G188" s="6">
        <f t="shared" si="32"/>
        <v>0</v>
      </c>
      <c r="H188" s="6">
        <f t="shared" si="33"/>
        <v>0</v>
      </c>
      <c r="I188" s="6">
        <f t="shared" si="34"/>
        <v>0</v>
      </c>
      <c r="J188" s="6">
        <f t="shared" si="35"/>
        <v>0</v>
      </c>
      <c r="K188" s="6">
        <f t="shared" si="36"/>
        <v>0</v>
      </c>
      <c r="L188" s="6">
        <f t="shared" si="37"/>
        <v>0</v>
      </c>
      <c r="M188" s="6">
        <f t="shared" ca="1" si="42"/>
        <v>2.4586875821761161E-3</v>
      </c>
      <c r="N188" s="6">
        <f t="shared" ca="1" si="38"/>
        <v>0</v>
      </c>
      <c r="O188" s="48">
        <f t="shared" ca="1" si="39"/>
        <v>0</v>
      </c>
      <c r="P188" s="6">
        <f t="shared" ca="1" si="40"/>
        <v>0</v>
      </c>
      <c r="Q188" s="6">
        <f t="shared" ca="1" si="41"/>
        <v>0</v>
      </c>
      <c r="R188" s="5">
        <f t="shared" ca="1" si="30"/>
        <v>-2.4586875821761161E-3</v>
      </c>
    </row>
    <row r="189" spans="1:18">
      <c r="A189" s="42"/>
      <c r="B189" s="42"/>
      <c r="C189" s="42"/>
      <c r="D189" s="43">
        <f t="shared" si="31"/>
        <v>0</v>
      </c>
      <c r="E189" s="43">
        <f t="shared" si="31"/>
        <v>0</v>
      </c>
      <c r="F189" s="6">
        <f t="shared" si="32"/>
        <v>0</v>
      </c>
      <c r="G189" s="6">
        <f t="shared" si="32"/>
        <v>0</v>
      </c>
      <c r="H189" s="6">
        <f t="shared" si="33"/>
        <v>0</v>
      </c>
      <c r="I189" s="6">
        <f t="shared" si="34"/>
        <v>0</v>
      </c>
      <c r="J189" s="6">
        <f t="shared" si="35"/>
        <v>0</v>
      </c>
      <c r="K189" s="6">
        <f t="shared" si="36"/>
        <v>0</v>
      </c>
      <c r="L189" s="6">
        <f t="shared" si="37"/>
        <v>0</v>
      </c>
      <c r="M189" s="6">
        <f t="shared" ca="1" si="42"/>
        <v>2.4586875821761161E-3</v>
      </c>
      <c r="N189" s="6">
        <f t="shared" ca="1" si="38"/>
        <v>0</v>
      </c>
      <c r="O189" s="48">
        <f t="shared" ca="1" si="39"/>
        <v>0</v>
      </c>
      <c r="P189" s="6">
        <f t="shared" ca="1" si="40"/>
        <v>0</v>
      </c>
      <c r="Q189" s="6">
        <f t="shared" ca="1" si="41"/>
        <v>0</v>
      </c>
      <c r="R189" s="5">
        <f t="shared" ca="1" si="30"/>
        <v>-2.4586875821761161E-3</v>
      </c>
    </row>
    <row r="190" spans="1:18">
      <c r="A190" s="42"/>
      <c r="B190" s="42"/>
      <c r="C190" s="42"/>
      <c r="D190" s="43">
        <f t="shared" si="31"/>
        <v>0</v>
      </c>
      <c r="E190" s="43">
        <f t="shared" si="31"/>
        <v>0</v>
      </c>
      <c r="F190" s="6">
        <f t="shared" si="32"/>
        <v>0</v>
      </c>
      <c r="G190" s="6">
        <f t="shared" si="32"/>
        <v>0</v>
      </c>
      <c r="H190" s="6">
        <f t="shared" si="33"/>
        <v>0</v>
      </c>
      <c r="I190" s="6">
        <f t="shared" si="34"/>
        <v>0</v>
      </c>
      <c r="J190" s="6">
        <f t="shared" si="35"/>
        <v>0</v>
      </c>
      <c r="K190" s="6">
        <f t="shared" si="36"/>
        <v>0</v>
      </c>
      <c r="L190" s="6">
        <f t="shared" si="37"/>
        <v>0</v>
      </c>
      <c r="M190" s="6">
        <f t="shared" ca="1" si="42"/>
        <v>2.4586875821761161E-3</v>
      </c>
      <c r="N190" s="6">
        <f t="shared" ca="1" si="38"/>
        <v>0</v>
      </c>
      <c r="O190" s="48">
        <f t="shared" ca="1" si="39"/>
        <v>0</v>
      </c>
      <c r="P190" s="6">
        <f t="shared" ca="1" si="40"/>
        <v>0</v>
      </c>
      <c r="Q190" s="6">
        <f t="shared" ca="1" si="41"/>
        <v>0</v>
      </c>
      <c r="R190" s="5">
        <f t="shared" ca="1" si="30"/>
        <v>-2.4586875821761161E-3</v>
      </c>
    </row>
    <row r="191" spans="1:18">
      <c r="A191" s="42"/>
      <c r="B191" s="42"/>
      <c r="C191" s="42"/>
      <c r="D191" s="43">
        <f t="shared" si="31"/>
        <v>0</v>
      </c>
      <c r="E191" s="43">
        <f t="shared" si="31"/>
        <v>0</v>
      </c>
      <c r="F191" s="6">
        <f t="shared" si="32"/>
        <v>0</v>
      </c>
      <c r="G191" s="6">
        <f t="shared" si="32"/>
        <v>0</v>
      </c>
      <c r="H191" s="6">
        <f t="shared" si="33"/>
        <v>0</v>
      </c>
      <c r="I191" s="6">
        <f t="shared" si="34"/>
        <v>0</v>
      </c>
      <c r="J191" s="6">
        <f t="shared" si="35"/>
        <v>0</v>
      </c>
      <c r="K191" s="6">
        <f t="shared" si="36"/>
        <v>0</v>
      </c>
      <c r="L191" s="6">
        <f t="shared" si="37"/>
        <v>0</v>
      </c>
      <c r="M191" s="6">
        <f t="shared" ca="1" si="42"/>
        <v>2.4586875821761161E-3</v>
      </c>
      <c r="N191" s="6">
        <f t="shared" ca="1" si="38"/>
        <v>0</v>
      </c>
      <c r="O191" s="48">
        <f t="shared" ca="1" si="39"/>
        <v>0</v>
      </c>
      <c r="P191" s="6">
        <f t="shared" ca="1" si="40"/>
        <v>0</v>
      </c>
      <c r="Q191" s="6">
        <f t="shared" ca="1" si="41"/>
        <v>0</v>
      </c>
      <c r="R191" s="5">
        <f t="shared" ca="1" si="30"/>
        <v>-2.4586875821761161E-3</v>
      </c>
    </row>
    <row r="192" spans="1:18">
      <c r="A192" s="42"/>
      <c r="B192" s="42"/>
      <c r="C192" s="42"/>
      <c r="D192" s="43">
        <f t="shared" si="31"/>
        <v>0</v>
      </c>
      <c r="E192" s="43">
        <f t="shared" si="31"/>
        <v>0</v>
      </c>
      <c r="F192" s="6">
        <f t="shared" si="32"/>
        <v>0</v>
      </c>
      <c r="G192" s="6">
        <f t="shared" si="32"/>
        <v>0</v>
      </c>
      <c r="H192" s="6">
        <f t="shared" si="33"/>
        <v>0</v>
      </c>
      <c r="I192" s="6">
        <f t="shared" si="34"/>
        <v>0</v>
      </c>
      <c r="J192" s="6">
        <f t="shared" si="35"/>
        <v>0</v>
      </c>
      <c r="K192" s="6">
        <f t="shared" si="36"/>
        <v>0</v>
      </c>
      <c r="L192" s="6">
        <f t="shared" si="37"/>
        <v>0</v>
      </c>
      <c r="M192" s="6">
        <f t="shared" ca="1" si="42"/>
        <v>2.4586875821761161E-3</v>
      </c>
      <c r="N192" s="6">
        <f t="shared" ca="1" si="38"/>
        <v>0</v>
      </c>
      <c r="O192" s="48">
        <f t="shared" ca="1" si="39"/>
        <v>0</v>
      </c>
      <c r="P192" s="6">
        <f t="shared" ca="1" si="40"/>
        <v>0</v>
      </c>
      <c r="Q192" s="6">
        <f t="shared" ca="1" si="41"/>
        <v>0</v>
      </c>
      <c r="R192" s="5">
        <f t="shared" ca="1" si="30"/>
        <v>-2.4586875821761161E-3</v>
      </c>
    </row>
    <row r="193" spans="1:18">
      <c r="A193" s="42"/>
      <c r="B193" s="42"/>
      <c r="C193" s="42"/>
      <c r="D193" s="43">
        <f t="shared" si="31"/>
        <v>0</v>
      </c>
      <c r="E193" s="43">
        <f t="shared" si="31"/>
        <v>0</v>
      </c>
      <c r="F193" s="6">
        <f t="shared" si="32"/>
        <v>0</v>
      </c>
      <c r="G193" s="6">
        <f t="shared" si="32"/>
        <v>0</v>
      </c>
      <c r="H193" s="6">
        <f t="shared" si="33"/>
        <v>0</v>
      </c>
      <c r="I193" s="6">
        <f t="shared" si="34"/>
        <v>0</v>
      </c>
      <c r="J193" s="6">
        <f t="shared" si="35"/>
        <v>0</v>
      </c>
      <c r="K193" s="6">
        <f t="shared" si="36"/>
        <v>0</v>
      </c>
      <c r="L193" s="6">
        <f t="shared" si="37"/>
        <v>0</v>
      </c>
      <c r="M193" s="6">
        <f t="shared" ca="1" si="42"/>
        <v>2.4586875821761161E-3</v>
      </c>
      <c r="N193" s="6">
        <f t="shared" ca="1" si="38"/>
        <v>0</v>
      </c>
      <c r="O193" s="48">
        <f t="shared" ca="1" si="39"/>
        <v>0</v>
      </c>
      <c r="P193" s="6">
        <f t="shared" ca="1" si="40"/>
        <v>0</v>
      </c>
      <c r="Q193" s="6">
        <f t="shared" ca="1" si="41"/>
        <v>0</v>
      </c>
      <c r="R193" s="5">
        <f t="shared" ca="1" si="30"/>
        <v>-2.4586875821761161E-3</v>
      </c>
    </row>
    <row r="194" spans="1:18">
      <c r="A194" s="42"/>
      <c r="B194" s="42"/>
      <c r="C194" s="42"/>
      <c r="D194" s="43">
        <f t="shared" si="31"/>
        <v>0</v>
      </c>
      <c r="E194" s="43">
        <f t="shared" si="31"/>
        <v>0</v>
      </c>
      <c r="F194" s="6">
        <f t="shared" si="32"/>
        <v>0</v>
      </c>
      <c r="G194" s="6">
        <f t="shared" si="32"/>
        <v>0</v>
      </c>
      <c r="H194" s="6">
        <f t="shared" si="33"/>
        <v>0</v>
      </c>
      <c r="I194" s="6">
        <f t="shared" si="34"/>
        <v>0</v>
      </c>
      <c r="J194" s="6">
        <f t="shared" si="35"/>
        <v>0</v>
      </c>
      <c r="K194" s="6">
        <f t="shared" si="36"/>
        <v>0</v>
      </c>
      <c r="L194" s="6">
        <f t="shared" si="37"/>
        <v>0</v>
      </c>
      <c r="M194" s="6">
        <f t="shared" ca="1" si="42"/>
        <v>2.4586875821761161E-3</v>
      </c>
      <c r="N194" s="6">
        <f t="shared" ca="1" si="38"/>
        <v>0</v>
      </c>
      <c r="O194" s="48">
        <f t="shared" ca="1" si="39"/>
        <v>0</v>
      </c>
      <c r="P194" s="6">
        <f t="shared" ca="1" si="40"/>
        <v>0</v>
      </c>
      <c r="Q194" s="6">
        <f t="shared" ca="1" si="41"/>
        <v>0</v>
      </c>
      <c r="R194" s="5">
        <f t="shared" ca="1" si="30"/>
        <v>-2.4586875821761161E-3</v>
      </c>
    </row>
    <row r="195" spans="1:18">
      <c r="A195" s="42"/>
      <c r="B195" s="42"/>
      <c r="C195" s="42"/>
      <c r="D195" s="43">
        <f t="shared" si="31"/>
        <v>0</v>
      </c>
      <c r="E195" s="43">
        <f t="shared" si="31"/>
        <v>0</v>
      </c>
      <c r="F195" s="6">
        <f t="shared" si="32"/>
        <v>0</v>
      </c>
      <c r="G195" s="6">
        <f t="shared" si="32"/>
        <v>0</v>
      </c>
      <c r="H195" s="6">
        <f t="shared" si="33"/>
        <v>0</v>
      </c>
      <c r="I195" s="6">
        <f t="shared" si="34"/>
        <v>0</v>
      </c>
      <c r="J195" s="6">
        <f t="shared" si="35"/>
        <v>0</v>
      </c>
      <c r="K195" s="6">
        <f t="shared" si="36"/>
        <v>0</v>
      </c>
      <c r="L195" s="6">
        <f t="shared" si="37"/>
        <v>0</v>
      </c>
      <c r="M195" s="6">
        <f t="shared" ca="1" si="42"/>
        <v>2.4586875821761161E-3</v>
      </c>
      <c r="N195" s="6">
        <f t="shared" ca="1" si="38"/>
        <v>0</v>
      </c>
      <c r="O195" s="48">
        <f t="shared" ca="1" si="39"/>
        <v>0</v>
      </c>
      <c r="P195" s="6">
        <f t="shared" ca="1" si="40"/>
        <v>0</v>
      </c>
      <c r="Q195" s="6">
        <f t="shared" ca="1" si="41"/>
        <v>0</v>
      </c>
      <c r="R195" s="5">
        <f t="shared" ca="1" si="30"/>
        <v>-2.4586875821761161E-3</v>
      </c>
    </row>
    <row r="196" spans="1:18">
      <c r="A196" s="42"/>
      <c r="B196" s="42"/>
      <c r="C196" s="42"/>
      <c r="D196" s="43">
        <f t="shared" si="31"/>
        <v>0</v>
      </c>
      <c r="E196" s="43">
        <f t="shared" si="31"/>
        <v>0</v>
      </c>
      <c r="F196" s="6">
        <f t="shared" si="32"/>
        <v>0</v>
      </c>
      <c r="G196" s="6">
        <f t="shared" si="32"/>
        <v>0</v>
      </c>
      <c r="H196" s="6">
        <f t="shared" si="33"/>
        <v>0</v>
      </c>
      <c r="I196" s="6">
        <f t="shared" si="34"/>
        <v>0</v>
      </c>
      <c r="J196" s="6">
        <f t="shared" si="35"/>
        <v>0</v>
      </c>
      <c r="K196" s="6">
        <f t="shared" si="36"/>
        <v>0</v>
      </c>
      <c r="L196" s="6">
        <f t="shared" si="37"/>
        <v>0</v>
      </c>
      <c r="M196" s="6">
        <f t="shared" ca="1" si="42"/>
        <v>2.4586875821761161E-3</v>
      </c>
      <c r="N196" s="6">
        <f t="shared" ca="1" si="38"/>
        <v>0</v>
      </c>
      <c r="O196" s="48">
        <f t="shared" ca="1" si="39"/>
        <v>0</v>
      </c>
      <c r="P196" s="6">
        <f t="shared" ca="1" si="40"/>
        <v>0</v>
      </c>
      <c r="Q196" s="6">
        <f t="shared" ca="1" si="41"/>
        <v>0</v>
      </c>
      <c r="R196" s="5">
        <f t="shared" ca="1" si="30"/>
        <v>-2.4586875821761161E-3</v>
      </c>
    </row>
    <row r="197" spans="1:18">
      <c r="A197" s="42"/>
      <c r="B197" s="42"/>
      <c r="C197" s="42"/>
      <c r="D197" s="43">
        <f t="shared" si="31"/>
        <v>0</v>
      </c>
      <c r="E197" s="43">
        <f t="shared" si="31"/>
        <v>0</v>
      </c>
      <c r="F197" s="6">
        <f t="shared" si="32"/>
        <v>0</v>
      </c>
      <c r="G197" s="6">
        <f t="shared" si="32"/>
        <v>0</v>
      </c>
      <c r="H197" s="6">
        <f t="shared" si="33"/>
        <v>0</v>
      </c>
      <c r="I197" s="6">
        <f t="shared" si="34"/>
        <v>0</v>
      </c>
      <c r="J197" s="6">
        <f t="shared" si="35"/>
        <v>0</v>
      </c>
      <c r="K197" s="6">
        <f t="shared" si="36"/>
        <v>0</v>
      </c>
      <c r="L197" s="6">
        <f t="shared" si="37"/>
        <v>0</v>
      </c>
      <c r="M197" s="6">
        <f t="shared" ca="1" si="42"/>
        <v>2.4586875821761161E-3</v>
      </c>
      <c r="N197" s="6">
        <f t="shared" ca="1" si="38"/>
        <v>0</v>
      </c>
      <c r="O197" s="48">
        <f t="shared" ca="1" si="39"/>
        <v>0</v>
      </c>
      <c r="P197" s="6">
        <f t="shared" ca="1" si="40"/>
        <v>0</v>
      </c>
      <c r="Q197" s="6">
        <f t="shared" ca="1" si="41"/>
        <v>0</v>
      </c>
      <c r="R197" s="5">
        <f t="shared" ca="1" si="30"/>
        <v>-2.4586875821761161E-3</v>
      </c>
    </row>
    <row r="198" spans="1:18">
      <c r="A198" s="42"/>
      <c r="B198" s="42"/>
      <c r="C198" s="42"/>
      <c r="D198" s="43">
        <f t="shared" si="31"/>
        <v>0</v>
      </c>
      <c r="E198" s="43">
        <f t="shared" si="31"/>
        <v>0</v>
      </c>
      <c r="F198" s="6">
        <f t="shared" si="32"/>
        <v>0</v>
      </c>
      <c r="G198" s="6">
        <f t="shared" si="32"/>
        <v>0</v>
      </c>
      <c r="H198" s="6">
        <f t="shared" si="33"/>
        <v>0</v>
      </c>
      <c r="I198" s="6">
        <f t="shared" si="34"/>
        <v>0</v>
      </c>
      <c r="J198" s="6">
        <f t="shared" si="35"/>
        <v>0</v>
      </c>
      <c r="K198" s="6">
        <f t="shared" si="36"/>
        <v>0</v>
      </c>
      <c r="L198" s="6">
        <f t="shared" si="37"/>
        <v>0</v>
      </c>
      <c r="M198" s="6">
        <f t="shared" ca="1" si="42"/>
        <v>2.4586875821761161E-3</v>
      </c>
      <c r="N198" s="6">
        <f t="shared" ca="1" si="38"/>
        <v>0</v>
      </c>
      <c r="O198" s="48">
        <f t="shared" ca="1" si="39"/>
        <v>0</v>
      </c>
      <c r="P198" s="6">
        <f t="shared" ca="1" si="40"/>
        <v>0</v>
      </c>
      <c r="Q198" s="6">
        <f t="shared" ca="1" si="41"/>
        <v>0</v>
      </c>
      <c r="R198" s="5">
        <f t="shared" ca="1" si="30"/>
        <v>-2.4586875821761161E-3</v>
      </c>
    </row>
    <row r="199" spans="1:18">
      <c r="A199" s="42"/>
      <c r="B199" s="42"/>
      <c r="C199" s="42"/>
      <c r="D199" s="43">
        <f t="shared" si="31"/>
        <v>0</v>
      </c>
      <c r="E199" s="43">
        <f t="shared" si="31"/>
        <v>0</v>
      </c>
      <c r="F199" s="6">
        <f t="shared" si="32"/>
        <v>0</v>
      </c>
      <c r="G199" s="6">
        <f t="shared" si="32"/>
        <v>0</v>
      </c>
      <c r="H199" s="6">
        <f t="shared" si="33"/>
        <v>0</v>
      </c>
      <c r="I199" s="6">
        <f t="shared" si="34"/>
        <v>0</v>
      </c>
      <c r="J199" s="6">
        <f t="shared" si="35"/>
        <v>0</v>
      </c>
      <c r="K199" s="6">
        <f t="shared" si="36"/>
        <v>0</v>
      </c>
      <c r="L199" s="6">
        <f t="shared" si="37"/>
        <v>0</v>
      </c>
      <c r="M199" s="6">
        <f t="shared" ca="1" si="42"/>
        <v>2.4586875821761161E-3</v>
      </c>
      <c r="N199" s="6">
        <f t="shared" ca="1" si="38"/>
        <v>0</v>
      </c>
      <c r="O199" s="48">
        <f t="shared" ca="1" si="39"/>
        <v>0</v>
      </c>
      <c r="P199" s="6">
        <f t="shared" ca="1" si="40"/>
        <v>0</v>
      </c>
      <c r="Q199" s="6">
        <f t="shared" ca="1" si="41"/>
        <v>0</v>
      </c>
      <c r="R199" s="5">
        <f t="shared" ca="1" si="30"/>
        <v>-2.4586875821761161E-3</v>
      </c>
    </row>
    <row r="200" spans="1:18">
      <c r="A200" s="42"/>
      <c r="B200" s="42"/>
      <c r="C200" s="42"/>
      <c r="D200" s="43">
        <f t="shared" si="31"/>
        <v>0</v>
      </c>
      <c r="E200" s="43">
        <f t="shared" si="31"/>
        <v>0</v>
      </c>
      <c r="F200" s="6">
        <f t="shared" si="32"/>
        <v>0</v>
      </c>
      <c r="G200" s="6">
        <f t="shared" si="32"/>
        <v>0</v>
      </c>
      <c r="H200" s="6">
        <f t="shared" si="33"/>
        <v>0</v>
      </c>
      <c r="I200" s="6">
        <f t="shared" si="34"/>
        <v>0</v>
      </c>
      <c r="J200" s="6">
        <f t="shared" si="35"/>
        <v>0</v>
      </c>
      <c r="K200" s="6">
        <f t="shared" si="36"/>
        <v>0</v>
      </c>
      <c r="L200" s="6">
        <f t="shared" si="37"/>
        <v>0</v>
      </c>
      <c r="M200" s="6">
        <f t="shared" ca="1" si="42"/>
        <v>2.4586875821761161E-3</v>
      </c>
      <c r="N200" s="6">
        <f t="shared" ca="1" si="38"/>
        <v>0</v>
      </c>
      <c r="O200" s="48">
        <f t="shared" ca="1" si="39"/>
        <v>0</v>
      </c>
      <c r="P200" s="6">
        <f t="shared" ca="1" si="40"/>
        <v>0</v>
      </c>
      <c r="Q200" s="6">
        <f t="shared" ca="1" si="41"/>
        <v>0</v>
      </c>
      <c r="R200" s="5">
        <f t="shared" ca="1" si="30"/>
        <v>-2.4586875821761161E-3</v>
      </c>
    </row>
    <row r="201" spans="1:18">
      <c r="A201" s="42"/>
      <c r="B201" s="42"/>
      <c r="C201" s="42"/>
      <c r="D201" s="43">
        <f t="shared" si="31"/>
        <v>0</v>
      </c>
      <c r="E201" s="43">
        <f t="shared" si="31"/>
        <v>0</v>
      </c>
      <c r="F201" s="6">
        <f t="shared" si="32"/>
        <v>0</v>
      </c>
      <c r="G201" s="6">
        <f t="shared" si="32"/>
        <v>0</v>
      </c>
      <c r="H201" s="6">
        <f t="shared" si="33"/>
        <v>0</v>
      </c>
      <c r="I201" s="6">
        <f t="shared" si="34"/>
        <v>0</v>
      </c>
      <c r="J201" s="6">
        <f t="shared" si="35"/>
        <v>0</v>
      </c>
      <c r="K201" s="6">
        <f t="shared" si="36"/>
        <v>0</v>
      </c>
      <c r="L201" s="6">
        <f t="shared" si="37"/>
        <v>0</v>
      </c>
      <c r="M201" s="6">
        <f t="shared" ca="1" si="42"/>
        <v>2.4586875821761161E-3</v>
      </c>
      <c r="N201" s="6">
        <f t="shared" ca="1" si="38"/>
        <v>0</v>
      </c>
      <c r="O201" s="48">
        <f t="shared" ca="1" si="39"/>
        <v>0</v>
      </c>
      <c r="P201" s="6">
        <f t="shared" ca="1" si="40"/>
        <v>0</v>
      </c>
      <c r="Q201" s="6">
        <f t="shared" ca="1" si="41"/>
        <v>0</v>
      </c>
      <c r="R201" s="5">
        <f t="shared" ca="1" si="30"/>
        <v>-2.4586875821761161E-3</v>
      </c>
    </row>
    <row r="202" spans="1:18">
      <c r="A202" s="42"/>
      <c r="B202" s="42"/>
      <c r="C202" s="42"/>
      <c r="D202" s="43">
        <f t="shared" si="31"/>
        <v>0</v>
      </c>
      <c r="E202" s="43">
        <f t="shared" si="31"/>
        <v>0</v>
      </c>
      <c r="F202" s="6">
        <f t="shared" si="32"/>
        <v>0</v>
      </c>
      <c r="G202" s="6">
        <f t="shared" si="32"/>
        <v>0</v>
      </c>
      <c r="H202" s="6">
        <f t="shared" si="33"/>
        <v>0</v>
      </c>
      <c r="I202" s="6">
        <f t="shared" si="34"/>
        <v>0</v>
      </c>
      <c r="J202" s="6">
        <f t="shared" si="35"/>
        <v>0</v>
      </c>
      <c r="K202" s="6">
        <f t="shared" si="36"/>
        <v>0</v>
      </c>
      <c r="L202" s="6">
        <f t="shared" si="37"/>
        <v>0</v>
      </c>
      <c r="M202" s="6">
        <f t="shared" ca="1" si="42"/>
        <v>2.4586875821761161E-3</v>
      </c>
      <c r="N202" s="6">
        <f t="shared" ca="1" si="38"/>
        <v>0</v>
      </c>
      <c r="O202" s="48">
        <f t="shared" ca="1" si="39"/>
        <v>0</v>
      </c>
      <c r="P202" s="6">
        <f t="shared" ca="1" si="40"/>
        <v>0</v>
      </c>
      <c r="Q202" s="6">
        <f t="shared" ca="1" si="41"/>
        <v>0</v>
      </c>
      <c r="R202" s="5">
        <f t="shared" ca="1" si="30"/>
        <v>-2.4586875821761161E-3</v>
      </c>
    </row>
    <row r="203" spans="1:18">
      <c r="A203" s="42"/>
      <c r="B203" s="42"/>
      <c r="C203" s="42"/>
      <c r="D203" s="43">
        <f t="shared" si="31"/>
        <v>0</v>
      </c>
      <c r="E203" s="43">
        <f t="shared" si="31"/>
        <v>0</v>
      </c>
      <c r="F203" s="6">
        <f t="shared" si="32"/>
        <v>0</v>
      </c>
      <c r="G203" s="6">
        <f t="shared" si="32"/>
        <v>0</v>
      </c>
      <c r="H203" s="6">
        <f t="shared" si="33"/>
        <v>0</v>
      </c>
      <c r="I203" s="6">
        <f t="shared" si="34"/>
        <v>0</v>
      </c>
      <c r="J203" s="6">
        <f t="shared" si="35"/>
        <v>0</v>
      </c>
      <c r="K203" s="6">
        <f t="shared" si="36"/>
        <v>0</v>
      </c>
      <c r="L203" s="6">
        <f t="shared" si="37"/>
        <v>0</v>
      </c>
      <c r="M203" s="6">
        <f t="shared" ca="1" si="42"/>
        <v>2.4586875821761161E-3</v>
      </c>
      <c r="N203" s="6">
        <f t="shared" ca="1" si="38"/>
        <v>0</v>
      </c>
      <c r="O203" s="48">
        <f t="shared" ca="1" si="39"/>
        <v>0</v>
      </c>
      <c r="P203" s="6">
        <f t="shared" ca="1" si="40"/>
        <v>0</v>
      </c>
      <c r="Q203" s="6">
        <f t="shared" ca="1" si="41"/>
        <v>0</v>
      </c>
      <c r="R203" s="5">
        <f t="shared" ca="1" si="30"/>
        <v>-2.4586875821761161E-3</v>
      </c>
    </row>
    <row r="204" spans="1:18">
      <c r="A204" s="42"/>
      <c r="B204" s="42"/>
      <c r="C204" s="42"/>
      <c r="D204" s="43">
        <f t="shared" si="31"/>
        <v>0</v>
      </c>
      <c r="E204" s="43">
        <f t="shared" si="31"/>
        <v>0</v>
      </c>
      <c r="F204" s="6">
        <f t="shared" si="32"/>
        <v>0</v>
      </c>
      <c r="G204" s="6">
        <f t="shared" si="32"/>
        <v>0</v>
      </c>
      <c r="H204" s="6">
        <f t="shared" si="33"/>
        <v>0</v>
      </c>
      <c r="I204" s="6">
        <f t="shared" si="34"/>
        <v>0</v>
      </c>
      <c r="J204" s="6">
        <f t="shared" si="35"/>
        <v>0</v>
      </c>
      <c r="K204" s="6">
        <f t="shared" si="36"/>
        <v>0</v>
      </c>
      <c r="L204" s="6">
        <f t="shared" si="37"/>
        <v>0</v>
      </c>
      <c r="M204" s="6">
        <f t="shared" ca="1" si="42"/>
        <v>2.4586875821761161E-3</v>
      </c>
      <c r="N204" s="6">
        <f t="shared" ca="1" si="38"/>
        <v>0</v>
      </c>
      <c r="O204" s="48">
        <f t="shared" ca="1" si="39"/>
        <v>0</v>
      </c>
      <c r="P204" s="6">
        <f t="shared" ca="1" si="40"/>
        <v>0</v>
      </c>
      <c r="Q204" s="6">
        <f t="shared" ca="1" si="41"/>
        <v>0</v>
      </c>
      <c r="R204" s="5">
        <f t="shared" ca="1" si="30"/>
        <v>-2.4586875821761161E-3</v>
      </c>
    </row>
    <row r="205" spans="1:18">
      <c r="A205" s="42"/>
      <c r="B205" s="42"/>
      <c r="C205" s="42"/>
      <c r="D205" s="43">
        <f t="shared" si="31"/>
        <v>0</v>
      </c>
      <c r="E205" s="43">
        <f t="shared" si="31"/>
        <v>0</v>
      </c>
      <c r="F205" s="6">
        <f t="shared" si="32"/>
        <v>0</v>
      </c>
      <c r="G205" s="6">
        <f t="shared" si="32"/>
        <v>0</v>
      </c>
      <c r="H205" s="6">
        <f t="shared" si="33"/>
        <v>0</v>
      </c>
      <c r="I205" s="6">
        <f t="shared" si="34"/>
        <v>0</v>
      </c>
      <c r="J205" s="6">
        <f t="shared" si="35"/>
        <v>0</v>
      </c>
      <c r="K205" s="6">
        <f t="shared" si="36"/>
        <v>0</v>
      </c>
      <c r="L205" s="6">
        <f t="shared" si="37"/>
        <v>0</v>
      </c>
      <c r="M205" s="6">
        <f t="shared" ca="1" si="42"/>
        <v>2.4586875821761161E-3</v>
      </c>
      <c r="N205" s="6">
        <f t="shared" ca="1" si="38"/>
        <v>0</v>
      </c>
      <c r="O205" s="48">
        <f t="shared" ca="1" si="39"/>
        <v>0</v>
      </c>
      <c r="P205" s="6">
        <f t="shared" ca="1" si="40"/>
        <v>0</v>
      </c>
      <c r="Q205" s="6">
        <f t="shared" ca="1" si="41"/>
        <v>0</v>
      </c>
      <c r="R205" s="5">
        <f t="shared" ca="1" si="30"/>
        <v>-2.4586875821761161E-3</v>
      </c>
    </row>
    <row r="206" spans="1:18">
      <c r="A206" s="42"/>
      <c r="B206" s="42"/>
      <c r="C206" s="42"/>
      <c r="D206" s="43">
        <f t="shared" si="31"/>
        <v>0</v>
      </c>
      <c r="E206" s="43">
        <f t="shared" si="31"/>
        <v>0</v>
      </c>
      <c r="F206" s="6">
        <f t="shared" si="32"/>
        <v>0</v>
      </c>
      <c r="G206" s="6">
        <f t="shared" si="32"/>
        <v>0</v>
      </c>
      <c r="H206" s="6">
        <f t="shared" si="33"/>
        <v>0</v>
      </c>
      <c r="I206" s="6">
        <f t="shared" si="34"/>
        <v>0</v>
      </c>
      <c r="J206" s="6">
        <f t="shared" si="35"/>
        <v>0</v>
      </c>
      <c r="K206" s="6">
        <f t="shared" si="36"/>
        <v>0</v>
      </c>
      <c r="L206" s="6">
        <f t="shared" si="37"/>
        <v>0</v>
      </c>
      <c r="M206" s="6">
        <f t="shared" ca="1" si="42"/>
        <v>2.4586875821761161E-3</v>
      </c>
      <c r="N206" s="6">
        <f t="shared" ca="1" si="38"/>
        <v>0</v>
      </c>
      <c r="O206" s="48">
        <f t="shared" ca="1" si="39"/>
        <v>0</v>
      </c>
      <c r="P206" s="6">
        <f t="shared" ca="1" si="40"/>
        <v>0</v>
      </c>
      <c r="Q206" s="6">
        <f t="shared" ca="1" si="41"/>
        <v>0</v>
      </c>
      <c r="R206" s="5">
        <f t="shared" ref="R206:R269" ca="1" si="43">+E206-M206</f>
        <v>-2.4586875821761161E-3</v>
      </c>
    </row>
    <row r="207" spans="1:18">
      <c r="A207" s="42"/>
      <c r="B207" s="42"/>
      <c r="C207" s="42"/>
      <c r="D207" s="43">
        <f t="shared" ref="D207:E270" si="44">A207/A$18</f>
        <v>0</v>
      </c>
      <c r="E207" s="43">
        <f t="shared" si="44"/>
        <v>0</v>
      </c>
      <c r="F207" s="6">
        <f t="shared" ref="F207:G270" si="45">$C207*D207</f>
        <v>0</v>
      </c>
      <c r="G207" s="6">
        <f t="shared" si="45"/>
        <v>0</v>
      </c>
      <c r="H207" s="6">
        <f t="shared" ref="H207:H270" si="46">C207*D207*D207</f>
        <v>0</v>
      </c>
      <c r="I207" s="6">
        <f t="shared" ref="I207:I270" si="47">C207*D207*D207*D207</f>
        <v>0</v>
      </c>
      <c r="J207" s="6">
        <f t="shared" ref="J207:J270" si="48">C207*D207*D207*D207*D207</f>
        <v>0</v>
      </c>
      <c r="K207" s="6">
        <f t="shared" ref="K207:K270" si="49">C207*E207*D207</f>
        <v>0</v>
      </c>
      <c r="L207" s="6">
        <f t="shared" ref="L207:L270" si="50">C207*E207*D207*D207</f>
        <v>0</v>
      </c>
      <c r="M207" s="6">
        <f t="shared" ca="1" si="42"/>
        <v>2.4586875821761161E-3</v>
      </c>
      <c r="N207" s="6">
        <f t="shared" ref="N207:N270" ca="1" si="51">C207*(M207-E207)^2</f>
        <v>0</v>
      </c>
      <c r="O207" s="48">
        <f t="shared" ref="O207:O270" ca="1" si="52">(C207*O$1-O$2*F207+O$3*H207)^2</f>
        <v>0</v>
      </c>
      <c r="P207" s="6">
        <f t="shared" ref="P207:P270" ca="1" si="53">(-C207*O$2+O$4*F207-O$5*H207)^2</f>
        <v>0</v>
      </c>
      <c r="Q207" s="6">
        <f t="shared" ref="Q207:Q270" ca="1" si="54">+(C207*O$3-F207*O$5+H207*O$6)^2</f>
        <v>0</v>
      </c>
      <c r="R207" s="5">
        <f t="shared" ca="1" si="43"/>
        <v>-2.4586875821761161E-3</v>
      </c>
    </row>
    <row r="208" spans="1:18">
      <c r="A208" s="42"/>
      <c r="B208" s="42"/>
      <c r="C208" s="42"/>
      <c r="D208" s="43">
        <f t="shared" si="44"/>
        <v>0</v>
      </c>
      <c r="E208" s="43">
        <f t="shared" si="44"/>
        <v>0</v>
      </c>
      <c r="F208" s="6">
        <f t="shared" si="45"/>
        <v>0</v>
      </c>
      <c r="G208" s="6">
        <f t="shared" si="45"/>
        <v>0</v>
      </c>
      <c r="H208" s="6">
        <f t="shared" si="46"/>
        <v>0</v>
      </c>
      <c r="I208" s="6">
        <f t="shared" si="47"/>
        <v>0</v>
      </c>
      <c r="J208" s="6">
        <f t="shared" si="48"/>
        <v>0</v>
      </c>
      <c r="K208" s="6">
        <f t="shared" si="49"/>
        <v>0</v>
      </c>
      <c r="L208" s="6">
        <f t="shared" si="50"/>
        <v>0</v>
      </c>
      <c r="M208" s="6">
        <f t="shared" ca="1" si="42"/>
        <v>2.4586875821761161E-3</v>
      </c>
      <c r="N208" s="6">
        <f t="shared" ca="1" si="51"/>
        <v>0</v>
      </c>
      <c r="O208" s="48">
        <f t="shared" ca="1" si="52"/>
        <v>0</v>
      </c>
      <c r="P208" s="6">
        <f t="shared" ca="1" si="53"/>
        <v>0</v>
      </c>
      <c r="Q208" s="6">
        <f t="shared" ca="1" si="54"/>
        <v>0</v>
      </c>
      <c r="R208" s="5">
        <f t="shared" ca="1" si="43"/>
        <v>-2.4586875821761161E-3</v>
      </c>
    </row>
    <row r="209" spans="1:18">
      <c r="A209" s="42"/>
      <c r="B209" s="42"/>
      <c r="C209" s="42"/>
      <c r="D209" s="43">
        <f t="shared" si="44"/>
        <v>0</v>
      </c>
      <c r="E209" s="43">
        <f t="shared" si="44"/>
        <v>0</v>
      </c>
      <c r="F209" s="6">
        <f t="shared" si="45"/>
        <v>0</v>
      </c>
      <c r="G209" s="6">
        <f t="shared" si="45"/>
        <v>0</v>
      </c>
      <c r="H209" s="6">
        <f t="shared" si="46"/>
        <v>0</v>
      </c>
      <c r="I209" s="6">
        <f t="shared" si="47"/>
        <v>0</v>
      </c>
      <c r="J209" s="6">
        <f t="shared" si="48"/>
        <v>0</v>
      </c>
      <c r="K209" s="6">
        <f t="shared" si="49"/>
        <v>0</v>
      </c>
      <c r="L209" s="6">
        <f t="shared" si="50"/>
        <v>0</v>
      </c>
      <c r="M209" s="6">
        <f t="shared" ca="1" si="42"/>
        <v>2.4586875821761161E-3</v>
      </c>
      <c r="N209" s="6">
        <f t="shared" ca="1" si="51"/>
        <v>0</v>
      </c>
      <c r="O209" s="48">
        <f t="shared" ca="1" si="52"/>
        <v>0</v>
      </c>
      <c r="P209" s="6">
        <f t="shared" ca="1" si="53"/>
        <v>0</v>
      </c>
      <c r="Q209" s="6">
        <f t="shared" ca="1" si="54"/>
        <v>0</v>
      </c>
      <c r="R209" s="5">
        <f t="shared" ca="1" si="43"/>
        <v>-2.4586875821761161E-3</v>
      </c>
    </row>
    <row r="210" spans="1:18">
      <c r="A210" s="42"/>
      <c r="B210" s="42"/>
      <c r="C210" s="42"/>
      <c r="D210" s="43">
        <f t="shared" si="44"/>
        <v>0</v>
      </c>
      <c r="E210" s="43">
        <f t="shared" si="44"/>
        <v>0</v>
      </c>
      <c r="F210" s="6">
        <f t="shared" si="45"/>
        <v>0</v>
      </c>
      <c r="G210" s="6">
        <f t="shared" si="45"/>
        <v>0</v>
      </c>
      <c r="H210" s="6">
        <f t="shared" si="46"/>
        <v>0</v>
      </c>
      <c r="I210" s="6">
        <f t="shared" si="47"/>
        <v>0</v>
      </c>
      <c r="J210" s="6">
        <f t="shared" si="48"/>
        <v>0</v>
      </c>
      <c r="K210" s="6">
        <f t="shared" si="49"/>
        <v>0</v>
      </c>
      <c r="L210" s="6">
        <f t="shared" si="50"/>
        <v>0</v>
      </c>
      <c r="M210" s="6">
        <f t="shared" ca="1" si="42"/>
        <v>2.4586875821761161E-3</v>
      </c>
      <c r="N210" s="6">
        <f t="shared" ca="1" si="51"/>
        <v>0</v>
      </c>
      <c r="O210" s="48">
        <f t="shared" ca="1" si="52"/>
        <v>0</v>
      </c>
      <c r="P210" s="6">
        <f t="shared" ca="1" si="53"/>
        <v>0</v>
      </c>
      <c r="Q210" s="6">
        <f t="shared" ca="1" si="54"/>
        <v>0</v>
      </c>
      <c r="R210" s="5">
        <f t="shared" ca="1" si="43"/>
        <v>-2.4586875821761161E-3</v>
      </c>
    </row>
    <row r="211" spans="1:18">
      <c r="A211" s="42"/>
      <c r="B211" s="42"/>
      <c r="C211" s="42"/>
      <c r="D211" s="43">
        <f t="shared" si="44"/>
        <v>0</v>
      </c>
      <c r="E211" s="43">
        <f t="shared" si="44"/>
        <v>0</v>
      </c>
      <c r="F211" s="6">
        <f t="shared" si="45"/>
        <v>0</v>
      </c>
      <c r="G211" s="6">
        <f t="shared" si="45"/>
        <v>0</v>
      </c>
      <c r="H211" s="6">
        <f t="shared" si="46"/>
        <v>0</v>
      </c>
      <c r="I211" s="6">
        <f t="shared" si="47"/>
        <v>0</v>
      </c>
      <c r="J211" s="6">
        <f t="shared" si="48"/>
        <v>0</v>
      </c>
      <c r="K211" s="6">
        <f t="shared" si="49"/>
        <v>0</v>
      </c>
      <c r="L211" s="6">
        <f t="shared" si="50"/>
        <v>0</v>
      </c>
      <c r="M211" s="6">
        <f t="shared" ca="1" si="42"/>
        <v>2.4586875821761161E-3</v>
      </c>
      <c r="N211" s="6">
        <f t="shared" ca="1" si="51"/>
        <v>0</v>
      </c>
      <c r="O211" s="48">
        <f t="shared" ca="1" si="52"/>
        <v>0</v>
      </c>
      <c r="P211" s="6">
        <f t="shared" ca="1" si="53"/>
        <v>0</v>
      </c>
      <c r="Q211" s="6">
        <f t="shared" ca="1" si="54"/>
        <v>0</v>
      </c>
      <c r="R211" s="5">
        <f t="shared" ca="1" si="43"/>
        <v>-2.4586875821761161E-3</v>
      </c>
    </row>
    <row r="212" spans="1:18">
      <c r="A212" s="42"/>
      <c r="B212" s="42"/>
      <c r="C212" s="42"/>
      <c r="D212" s="43">
        <f t="shared" si="44"/>
        <v>0</v>
      </c>
      <c r="E212" s="43">
        <f t="shared" si="44"/>
        <v>0</v>
      </c>
      <c r="F212" s="6">
        <f t="shared" si="45"/>
        <v>0</v>
      </c>
      <c r="G212" s="6">
        <f t="shared" si="45"/>
        <v>0</v>
      </c>
      <c r="H212" s="6">
        <f t="shared" si="46"/>
        <v>0</v>
      </c>
      <c r="I212" s="6">
        <f t="shared" si="47"/>
        <v>0</v>
      </c>
      <c r="J212" s="6">
        <f t="shared" si="48"/>
        <v>0</v>
      </c>
      <c r="K212" s="6">
        <f t="shared" si="49"/>
        <v>0</v>
      </c>
      <c r="L212" s="6">
        <f t="shared" si="50"/>
        <v>0</v>
      </c>
      <c r="M212" s="6">
        <f t="shared" ref="M212:M275" ca="1" si="55">+E$4+E$5*D212+E$6*D212^2</f>
        <v>2.4586875821761161E-3</v>
      </c>
      <c r="N212" s="6">
        <f t="shared" ca="1" si="51"/>
        <v>0</v>
      </c>
      <c r="O212" s="48">
        <f t="shared" ca="1" si="52"/>
        <v>0</v>
      </c>
      <c r="P212" s="6">
        <f t="shared" ca="1" si="53"/>
        <v>0</v>
      </c>
      <c r="Q212" s="6">
        <f t="shared" ca="1" si="54"/>
        <v>0</v>
      </c>
      <c r="R212" s="5">
        <f t="shared" ca="1" si="43"/>
        <v>-2.4586875821761161E-3</v>
      </c>
    </row>
    <row r="213" spans="1:18">
      <c r="A213" s="42"/>
      <c r="B213" s="42"/>
      <c r="C213" s="42"/>
      <c r="D213" s="43">
        <f t="shared" si="44"/>
        <v>0</v>
      </c>
      <c r="E213" s="43">
        <f t="shared" si="44"/>
        <v>0</v>
      </c>
      <c r="F213" s="6">
        <f t="shared" si="45"/>
        <v>0</v>
      </c>
      <c r="G213" s="6">
        <f t="shared" si="45"/>
        <v>0</v>
      </c>
      <c r="H213" s="6">
        <f t="shared" si="46"/>
        <v>0</v>
      </c>
      <c r="I213" s="6">
        <f t="shared" si="47"/>
        <v>0</v>
      </c>
      <c r="J213" s="6">
        <f t="shared" si="48"/>
        <v>0</v>
      </c>
      <c r="K213" s="6">
        <f t="shared" si="49"/>
        <v>0</v>
      </c>
      <c r="L213" s="6">
        <f t="shared" si="50"/>
        <v>0</v>
      </c>
      <c r="M213" s="6">
        <f t="shared" ca="1" si="55"/>
        <v>2.4586875821761161E-3</v>
      </c>
      <c r="N213" s="6">
        <f t="shared" ca="1" si="51"/>
        <v>0</v>
      </c>
      <c r="O213" s="48">
        <f t="shared" ca="1" si="52"/>
        <v>0</v>
      </c>
      <c r="P213" s="6">
        <f t="shared" ca="1" si="53"/>
        <v>0</v>
      </c>
      <c r="Q213" s="6">
        <f t="shared" ca="1" si="54"/>
        <v>0</v>
      </c>
      <c r="R213" s="5">
        <f t="shared" ca="1" si="43"/>
        <v>-2.4586875821761161E-3</v>
      </c>
    </row>
    <row r="214" spans="1:18">
      <c r="A214" s="42"/>
      <c r="B214" s="42"/>
      <c r="C214" s="42"/>
      <c r="D214" s="43">
        <f t="shared" si="44"/>
        <v>0</v>
      </c>
      <c r="E214" s="43">
        <f t="shared" si="44"/>
        <v>0</v>
      </c>
      <c r="F214" s="6">
        <f t="shared" si="45"/>
        <v>0</v>
      </c>
      <c r="G214" s="6">
        <f t="shared" si="45"/>
        <v>0</v>
      </c>
      <c r="H214" s="6">
        <f t="shared" si="46"/>
        <v>0</v>
      </c>
      <c r="I214" s="6">
        <f t="shared" si="47"/>
        <v>0</v>
      </c>
      <c r="J214" s="6">
        <f t="shared" si="48"/>
        <v>0</v>
      </c>
      <c r="K214" s="6">
        <f t="shared" si="49"/>
        <v>0</v>
      </c>
      <c r="L214" s="6">
        <f t="shared" si="50"/>
        <v>0</v>
      </c>
      <c r="M214" s="6">
        <f t="shared" ca="1" si="55"/>
        <v>2.4586875821761161E-3</v>
      </c>
      <c r="N214" s="6">
        <f t="shared" ca="1" si="51"/>
        <v>0</v>
      </c>
      <c r="O214" s="48">
        <f t="shared" ca="1" si="52"/>
        <v>0</v>
      </c>
      <c r="P214" s="6">
        <f t="shared" ca="1" si="53"/>
        <v>0</v>
      </c>
      <c r="Q214" s="6">
        <f t="shared" ca="1" si="54"/>
        <v>0</v>
      </c>
      <c r="R214" s="5">
        <f t="shared" ca="1" si="43"/>
        <v>-2.4586875821761161E-3</v>
      </c>
    </row>
    <row r="215" spans="1:18">
      <c r="A215" s="42"/>
      <c r="B215" s="42"/>
      <c r="C215" s="42"/>
      <c r="D215" s="43">
        <f t="shared" si="44"/>
        <v>0</v>
      </c>
      <c r="E215" s="43">
        <f t="shared" si="44"/>
        <v>0</v>
      </c>
      <c r="F215" s="6">
        <f t="shared" si="45"/>
        <v>0</v>
      </c>
      <c r="G215" s="6">
        <f t="shared" si="45"/>
        <v>0</v>
      </c>
      <c r="H215" s="6">
        <f t="shared" si="46"/>
        <v>0</v>
      </c>
      <c r="I215" s="6">
        <f t="shared" si="47"/>
        <v>0</v>
      </c>
      <c r="J215" s="6">
        <f t="shared" si="48"/>
        <v>0</v>
      </c>
      <c r="K215" s="6">
        <f t="shared" si="49"/>
        <v>0</v>
      </c>
      <c r="L215" s="6">
        <f t="shared" si="50"/>
        <v>0</v>
      </c>
      <c r="M215" s="6">
        <f t="shared" ca="1" si="55"/>
        <v>2.4586875821761161E-3</v>
      </c>
      <c r="N215" s="6">
        <f t="shared" ca="1" si="51"/>
        <v>0</v>
      </c>
      <c r="O215" s="48">
        <f t="shared" ca="1" si="52"/>
        <v>0</v>
      </c>
      <c r="P215" s="6">
        <f t="shared" ca="1" si="53"/>
        <v>0</v>
      </c>
      <c r="Q215" s="6">
        <f t="shared" ca="1" si="54"/>
        <v>0</v>
      </c>
      <c r="R215" s="5">
        <f t="shared" ca="1" si="43"/>
        <v>-2.4586875821761161E-3</v>
      </c>
    </row>
    <row r="216" spans="1:18">
      <c r="A216" s="42"/>
      <c r="B216" s="42"/>
      <c r="C216" s="42"/>
      <c r="D216" s="43">
        <f t="shared" si="44"/>
        <v>0</v>
      </c>
      <c r="E216" s="43">
        <f t="shared" si="44"/>
        <v>0</v>
      </c>
      <c r="F216" s="6">
        <f t="shared" si="45"/>
        <v>0</v>
      </c>
      <c r="G216" s="6">
        <f t="shared" si="45"/>
        <v>0</v>
      </c>
      <c r="H216" s="6">
        <f t="shared" si="46"/>
        <v>0</v>
      </c>
      <c r="I216" s="6">
        <f t="shared" si="47"/>
        <v>0</v>
      </c>
      <c r="J216" s="6">
        <f t="shared" si="48"/>
        <v>0</v>
      </c>
      <c r="K216" s="6">
        <f t="shared" si="49"/>
        <v>0</v>
      </c>
      <c r="L216" s="6">
        <f t="shared" si="50"/>
        <v>0</v>
      </c>
      <c r="M216" s="6">
        <f t="shared" ca="1" si="55"/>
        <v>2.4586875821761161E-3</v>
      </c>
      <c r="N216" s="6">
        <f t="shared" ca="1" si="51"/>
        <v>0</v>
      </c>
      <c r="O216" s="48">
        <f t="shared" ca="1" si="52"/>
        <v>0</v>
      </c>
      <c r="P216" s="6">
        <f t="shared" ca="1" si="53"/>
        <v>0</v>
      </c>
      <c r="Q216" s="6">
        <f t="shared" ca="1" si="54"/>
        <v>0</v>
      </c>
      <c r="R216" s="5">
        <f t="shared" ca="1" si="43"/>
        <v>-2.4586875821761161E-3</v>
      </c>
    </row>
    <row r="217" spans="1:18">
      <c r="A217" s="42"/>
      <c r="B217" s="42"/>
      <c r="C217" s="42"/>
      <c r="D217" s="43">
        <f t="shared" si="44"/>
        <v>0</v>
      </c>
      <c r="E217" s="43">
        <f t="shared" si="44"/>
        <v>0</v>
      </c>
      <c r="F217" s="6">
        <f t="shared" si="45"/>
        <v>0</v>
      </c>
      <c r="G217" s="6">
        <f t="shared" si="45"/>
        <v>0</v>
      </c>
      <c r="H217" s="6">
        <f t="shared" si="46"/>
        <v>0</v>
      </c>
      <c r="I217" s="6">
        <f t="shared" si="47"/>
        <v>0</v>
      </c>
      <c r="J217" s="6">
        <f t="shared" si="48"/>
        <v>0</v>
      </c>
      <c r="K217" s="6">
        <f t="shared" si="49"/>
        <v>0</v>
      </c>
      <c r="L217" s="6">
        <f t="shared" si="50"/>
        <v>0</v>
      </c>
      <c r="M217" s="6">
        <f t="shared" ca="1" si="55"/>
        <v>2.4586875821761161E-3</v>
      </c>
      <c r="N217" s="6">
        <f t="shared" ca="1" si="51"/>
        <v>0</v>
      </c>
      <c r="O217" s="48">
        <f t="shared" ca="1" si="52"/>
        <v>0</v>
      </c>
      <c r="P217" s="6">
        <f t="shared" ca="1" si="53"/>
        <v>0</v>
      </c>
      <c r="Q217" s="6">
        <f t="shared" ca="1" si="54"/>
        <v>0</v>
      </c>
      <c r="R217" s="5">
        <f t="shared" ca="1" si="43"/>
        <v>-2.4586875821761161E-3</v>
      </c>
    </row>
    <row r="218" spans="1:18">
      <c r="A218" s="42"/>
      <c r="B218" s="42"/>
      <c r="C218" s="42"/>
      <c r="D218" s="43">
        <f t="shared" si="44"/>
        <v>0</v>
      </c>
      <c r="E218" s="43">
        <f t="shared" si="44"/>
        <v>0</v>
      </c>
      <c r="F218" s="6">
        <f t="shared" si="45"/>
        <v>0</v>
      </c>
      <c r="G218" s="6">
        <f t="shared" si="45"/>
        <v>0</v>
      </c>
      <c r="H218" s="6">
        <f t="shared" si="46"/>
        <v>0</v>
      </c>
      <c r="I218" s="6">
        <f t="shared" si="47"/>
        <v>0</v>
      </c>
      <c r="J218" s="6">
        <f t="shared" si="48"/>
        <v>0</v>
      </c>
      <c r="K218" s="6">
        <f t="shared" si="49"/>
        <v>0</v>
      </c>
      <c r="L218" s="6">
        <f t="shared" si="50"/>
        <v>0</v>
      </c>
      <c r="M218" s="6">
        <f t="shared" ca="1" si="55"/>
        <v>2.4586875821761161E-3</v>
      </c>
      <c r="N218" s="6">
        <f t="shared" ca="1" si="51"/>
        <v>0</v>
      </c>
      <c r="O218" s="48">
        <f t="shared" ca="1" si="52"/>
        <v>0</v>
      </c>
      <c r="P218" s="6">
        <f t="shared" ca="1" si="53"/>
        <v>0</v>
      </c>
      <c r="Q218" s="6">
        <f t="shared" ca="1" si="54"/>
        <v>0</v>
      </c>
      <c r="R218" s="5">
        <f t="shared" ca="1" si="43"/>
        <v>-2.4586875821761161E-3</v>
      </c>
    </row>
    <row r="219" spans="1:18">
      <c r="A219" s="42"/>
      <c r="B219" s="42"/>
      <c r="C219" s="42"/>
      <c r="D219" s="43">
        <f t="shared" si="44"/>
        <v>0</v>
      </c>
      <c r="E219" s="43">
        <f t="shared" si="44"/>
        <v>0</v>
      </c>
      <c r="F219" s="6">
        <f t="shared" si="45"/>
        <v>0</v>
      </c>
      <c r="G219" s="6">
        <f t="shared" si="45"/>
        <v>0</v>
      </c>
      <c r="H219" s="6">
        <f t="shared" si="46"/>
        <v>0</v>
      </c>
      <c r="I219" s="6">
        <f t="shared" si="47"/>
        <v>0</v>
      </c>
      <c r="J219" s="6">
        <f t="shared" si="48"/>
        <v>0</v>
      </c>
      <c r="K219" s="6">
        <f t="shared" si="49"/>
        <v>0</v>
      </c>
      <c r="L219" s="6">
        <f t="shared" si="50"/>
        <v>0</v>
      </c>
      <c r="M219" s="6">
        <f t="shared" ca="1" si="55"/>
        <v>2.4586875821761161E-3</v>
      </c>
      <c r="N219" s="6">
        <f t="shared" ca="1" si="51"/>
        <v>0</v>
      </c>
      <c r="O219" s="48">
        <f t="shared" ca="1" si="52"/>
        <v>0</v>
      </c>
      <c r="P219" s="6">
        <f t="shared" ca="1" si="53"/>
        <v>0</v>
      </c>
      <c r="Q219" s="6">
        <f t="shared" ca="1" si="54"/>
        <v>0</v>
      </c>
      <c r="R219" s="5">
        <f t="shared" ca="1" si="43"/>
        <v>-2.4586875821761161E-3</v>
      </c>
    </row>
    <row r="220" spans="1:18">
      <c r="A220" s="42"/>
      <c r="B220" s="42"/>
      <c r="C220" s="42"/>
      <c r="D220" s="43">
        <f t="shared" si="44"/>
        <v>0</v>
      </c>
      <c r="E220" s="43">
        <f t="shared" si="44"/>
        <v>0</v>
      </c>
      <c r="F220" s="6">
        <f t="shared" si="45"/>
        <v>0</v>
      </c>
      <c r="G220" s="6">
        <f t="shared" si="45"/>
        <v>0</v>
      </c>
      <c r="H220" s="6">
        <f t="shared" si="46"/>
        <v>0</v>
      </c>
      <c r="I220" s="6">
        <f t="shared" si="47"/>
        <v>0</v>
      </c>
      <c r="J220" s="6">
        <f t="shared" si="48"/>
        <v>0</v>
      </c>
      <c r="K220" s="6">
        <f t="shared" si="49"/>
        <v>0</v>
      </c>
      <c r="L220" s="6">
        <f t="shared" si="50"/>
        <v>0</v>
      </c>
      <c r="M220" s="6">
        <f t="shared" ca="1" si="55"/>
        <v>2.4586875821761161E-3</v>
      </c>
      <c r="N220" s="6">
        <f t="shared" ca="1" si="51"/>
        <v>0</v>
      </c>
      <c r="O220" s="48">
        <f t="shared" ca="1" si="52"/>
        <v>0</v>
      </c>
      <c r="P220" s="6">
        <f t="shared" ca="1" si="53"/>
        <v>0</v>
      </c>
      <c r="Q220" s="6">
        <f t="shared" ca="1" si="54"/>
        <v>0</v>
      </c>
      <c r="R220" s="5">
        <f t="shared" ca="1" si="43"/>
        <v>-2.4586875821761161E-3</v>
      </c>
    </row>
    <row r="221" spans="1:18">
      <c r="A221" s="42"/>
      <c r="B221" s="42"/>
      <c r="C221" s="42"/>
      <c r="D221" s="43">
        <f t="shared" si="44"/>
        <v>0</v>
      </c>
      <c r="E221" s="43">
        <f t="shared" si="44"/>
        <v>0</v>
      </c>
      <c r="F221" s="6">
        <f t="shared" si="45"/>
        <v>0</v>
      </c>
      <c r="G221" s="6">
        <f t="shared" si="45"/>
        <v>0</v>
      </c>
      <c r="H221" s="6">
        <f t="shared" si="46"/>
        <v>0</v>
      </c>
      <c r="I221" s="6">
        <f t="shared" si="47"/>
        <v>0</v>
      </c>
      <c r="J221" s="6">
        <f t="shared" si="48"/>
        <v>0</v>
      </c>
      <c r="K221" s="6">
        <f t="shared" si="49"/>
        <v>0</v>
      </c>
      <c r="L221" s="6">
        <f t="shared" si="50"/>
        <v>0</v>
      </c>
      <c r="M221" s="6">
        <f t="shared" ca="1" si="55"/>
        <v>2.4586875821761161E-3</v>
      </c>
      <c r="N221" s="6">
        <f t="shared" ca="1" si="51"/>
        <v>0</v>
      </c>
      <c r="O221" s="48">
        <f t="shared" ca="1" si="52"/>
        <v>0</v>
      </c>
      <c r="P221" s="6">
        <f t="shared" ca="1" si="53"/>
        <v>0</v>
      </c>
      <c r="Q221" s="6">
        <f t="shared" ca="1" si="54"/>
        <v>0</v>
      </c>
      <c r="R221" s="5">
        <f t="shared" ca="1" si="43"/>
        <v>-2.4586875821761161E-3</v>
      </c>
    </row>
    <row r="222" spans="1:18">
      <c r="A222" s="42"/>
      <c r="B222" s="42"/>
      <c r="C222" s="42"/>
      <c r="D222" s="43">
        <f t="shared" si="44"/>
        <v>0</v>
      </c>
      <c r="E222" s="43">
        <f t="shared" si="44"/>
        <v>0</v>
      </c>
      <c r="F222" s="6">
        <f t="shared" si="45"/>
        <v>0</v>
      </c>
      <c r="G222" s="6">
        <f t="shared" si="45"/>
        <v>0</v>
      </c>
      <c r="H222" s="6">
        <f t="shared" si="46"/>
        <v>0</v>
      </c>
      <c r="I222" s="6">
        <f t="shared" si="47"/>
        <v>0</v>
      </c>
      <c r="J222" s="6">
        <f t="shared" si="48"/>
        <v>0</v>
      </c>
      <c r="K222" s="6">
        <f t="shared" si="49"/>
        <v>0</v>
      </c>
      <c r="L222" s="6">
        <f t="shared" si="50"/>
        <v>0</v>
      </c>
      <c r="M222" s="6">
        <f t="shared" ca="1" si="55"/>
        <v>2.4586875821761161E-3</v>
      </c>
      <c r="N222" s="6">
        <f t="shared" ca="1" si="51"/>
        <v>0</v>
      </c>
      <c r="O222" s="48">
        <f t="shared" ca="1" si="52"/>
        <v>0</v>
      </c>
      <c r="P222" s="6">
        <f t="shared" ca="1" si="53"/>
        <v>0</v>
      </c>
      <c r="Q222" s="6">
        <f t="shared" ca="1" si="54"/>
        <v>0</v>
      </c>
      <c r="R222" s="5">
        <f t="shared" ca="1" si="43"/>
        <v>-2.4586875821761161E-3</v>
      </c>
    </row>
    <row r="223" spans="1:18">
      <c r="A223" s="42"/>
      <c r="B223" s="42"/>
      <c r="C223" s="42"/>
      <c r="D223" s="43">
        <f t="shared" si="44"/>
        <v>0</v>
      </c>
      <c r="E223" s="43">
        <f t="shared" si="44"/>
        <v>0</v>
      </c>
      <c r="F223" s="6">
        <f t="shared" si="45"/>
        <v>0</v>
      </c>
      <c r="G223" s="6">
        <f t="shared" si="45"/>
        <v>0</v>
      </c>
      <c r="H223" s="6">
        <f t="shared" si="46"/>
        <v>0</v>
      </c>
      <c r="I223" s="6">
        <f t="shared" si="47"/>
        <v>0</v>
      </c>
      <c r="J223" s="6">
        <f t="shared" si="48"/>
        <v>0</v>
      </c>
      <c r="K223" s="6">
        <f t="shared" si="49"/>
        <v>0</v>
      </c>
      <c r="L223" s="6">
        <f t="shared" si="50"/>
        <v>0</v>
      </c>
      <c r="M223" s="6">
        <f t="shared" ca="1" si="55"/>
        <v>2.4586875821761161E-3</v>
      </c>
      <c r="N223" s="6">
        <f t="shared" ca="1" si="51"/>
        <v>0</v>
      </c>
      <c r="O223" s="48">
        <f t="shared" ca="1" si="52"/>
        <v>0</v>
      </c>
      <c r="P223" s="6">
        <f t="shared" ca="1" si="53"/>
        <v>0</v>
      </c>
      <c r="Q223" s="6">
        <f t="shared" ca="1" si="54"/>
        <v>0</v>
      </c>
      <c r="R223" s="5">
        <f t="shared" ca="1" si="43"/>
        <v>-2.4586875821761161E-3</v>
      </c>
    </row>
    <row r="224" spans="1:18">
      <c r="A224" s="42"/>
      <c r="B224" s="42"/>
      <c r="C224" s="42"/>
      <c r="D224" s="43">
        <f t="shared" si="44"/>
        <v>0</v>
      </c>
      <c r="E224" s="43">
        <f t="shared" si="44"/>
        <v>0</v>
      </c>
      <c r="F224" s="6">
        <f t="shared" si="45"/>
        <v>0</v>
      </c>
      <c r="G224" s="6">
        <f t="shared" si="45"/>
        <v>0</v>
      </c>
      <c r="H224" s="6">
        <f t="shared" si="46"/>
        <v>0</v>
      </c>
      <c r="I224" s="6">
        <f t="shared" si="47"/>
        <v>0</v>
      </c>
      <c r="J224" s="6">
        <f t="shared" si="48"/>
        <v>0</v>
      </c>
      <c r="K224" s="6">
        <f t="shared" si="49"/>
        <v>0</v>
      </c>
      <c r="L224" s="6">
        <f t="shared" si="50"/>
        <v>0</v>
      </c>
      <c r="M224" s="6">
        <f t="shared" ca="1" si="55"/>
        <v>2.4586875821761161E-3</v>
      </c>
      <c r="N224" s="6">
        <f t="shared" ca="1" si="51"/>
        <v>0</v>
      </c>
      <c r="O224" s="48">
        <f t="shared" ca="1" si="52"/>
        <v>0</v>
      </c>
      <c r="P224" s="6">
        <f t="shared" ca="1" si="53"/>
        <v>0</v>
      </c>
      <c r="Q224" s="6">
        <f t="shared" ca="1" si="54"/>
        <v>0</v>
      </c>
      <c r="R224" s="5">
        <f t="shared" ca="1" si="43"/>
        <v>-2.4586875821761161E-3</v>
      </c>
    </row>
    <row r="225" spans="1:18">
      <c r="A225" s="42"/>
      <c r="B225" s="42"/>
      <c r="C225" s="42"/>
      <c r="D225" s="43">
        <f t="shared" si="44"/>
        <v>0</v>
      </c>
      <c r="E225" s="43">
        <f t="shared" si="44"/>
        <v>0</v>
      </c>
      <c r="F225" s="6">
        <f t="shared" si="45"/>
        <v>0</v>
      </c>
      <c r="G225" s="6">
        <f t="shared" si="45"/>
        <v>0</v>
      </c>
      <c r="H225" s="6">
        <f t="shared" si="46"/>
        <v>0</v>
      </c>
      <c r="I225" s="6">
        <f t="shared" si="47"/>
        <v>0</v>
      </c>
      <c r="J225" s="6">
        <f t="shared" si="48"/>
        <v>0</v>
      </c>
      <c r="K225" s="6">
        <f t="shared" si="49"/>
        <v>0</v>
      </c>
      <c r="L225" s="6">
        <f t="shared" si="50"/>
        <v>0</v>
      </c>
      <c r="M225" s="6">
        <f t="shared" ca="1" si="55"/>
        <v>2.4586875821761161E-3</v>
      </c>
      <c r="N225" s="6">
        <f t="shared" ca="1" si="51"/>
        <v>0</v>
      </c>
      <c r="O225" s="48">
        <f t="shared" ca="1" si="52"/>
        <v>0</v>
      </c>
      <c r="P225" s="6">
        <f t="shared" ca="1" si="53"/>
        <v>0</v>
      </c>
      <c r="Q225" s="6">
        <f t="shared" ca="1" si="54"/>
        <v>0</v>
      </c>
      <c r="R225" s="5">
        <f t="shared" ca="1" si="43"/>
        <v>-2.4586875821761161E-3</v>
      </c>
    </row>
    <row r="226" spans="1:18">
      <c r="A226" s="42"/>
      <c r="B226" s="42"/>
      <c r="C226" s="42"/>
      <c r="D226" s="43">
        <f t="shared" si="44"/>
        <v>0</v>
      </c>
      <c r="E226" s="43">
        <f t="shared" si="44"/>
        <v>0</v>
      </c>
      <c r="F226" s="6">
        <f t="shared" si="45"/>
        <v>0</v>
      </c>
      <c r="G226" s="6">
        <f t="shared" si="45"/>
        <v>0</v>
      </c>
      <c r="H226" s="6">
        <f t="shared" si="46"/>
        <v>0</v>
      </c>
      <c r="I226" s="6">
        <f t="shared" si="47"/>
        <v>0</v>
      </c>
      <c r="J226" s="6">
        <f t="shared" si="48"/>
        <v>0</v>
      </c>
      <c r="K226" s="6">
        <f t="shared" si="49"/>
        <v>0</v>
      </c>
      <c r="L226" s="6">
        <f t="shared" si="50"/>
        <v>0</v>
      </c>
      <c r="M226" s="6">
        <f t="shared" ca="1" si="55"/>
        <v>2.4586875821761161E-3</v>
      </c>
      <c r="N226" s="6">
        <f t="shared" ca="1" si="51"/>
        <v>0</v>
      </c>
      <c r="O226" s="48">
        <f t="shared" ca="1" si="52"/>
        <v>0</v>
      </c>
      <c r="P226" s="6">
        <f t="shared" ca="1" si="53"/>
        <v>0</v>
      </c>
      <c r="Q226" s="6">
        <f t="shared" ca="1" si="54"/>
        <v>0</v>
      </c>
      <c r="R226" s="5">
        <f t="shared" ca="1" si="43"/>
        <v>-2.4586875821761161E-3</v>
      </c>
    </row>
    <row r="227" spans="1:18">
      <c r="A227" s="42"/>
      <c r="B227" s="42"/>
      <c r="C227" s="42"/>
      <c r="D227" s="43">
        <f t="shared" si="44"/>
        <v>0</v>
      </c>
      <c r="E227" s="43">
        <f t="shared" si="44"/>
        <v>0</v>
      </c>
      <c r="F227" s="6">
        <f t="shared" si="45"/>
        <v>0</v>
      </c>
      <c r="G227" s="6">
        <f t="shared" si="45"/>
        <v>0</v>
      </c>
      <c r="H227" s="6">
        <f t="shared" si="46"/>
        <v>0</v>
      </c>
      <c r="I227" s="6">
        <f t="shared" si="47"/>
        <v>0</v>
      </c>
      <c r="J227" s="6">
        <f t="shared" si="48"/>
        <v>0</v>
      </c>
      <c r="K227" s="6">
        <f t="shared" si="49"/>
        <v>0</v>
      </c>
      <c r="L227" s="6">
        <f t="shared" si="50"/>
        <v>0</v>
      </c>
      <c r="M227" s="6">
        <f t="shared" ca="1" si="55"/>
        <v>2.4586875821761161E-3</v>
      </c>
      <c r="N227" s="6">
        <f t="shared" ca="1" si="51"/>
        <v>0</v>
      </c>
      <c r="O227" s="48">
        <f t="shared" ca="1" si="52"/>
        <v>0</v>
      </c>
      <c r="P227" s="6">
        <f t="shared" ca="1" si="53"/>
        <v>0</v>
      </c>
      <c r="Q227" s="6">
        <f t="shared" ca="1" si="54"/>
        <v>0</v>
      </c>
      <c r="R227" s="5">
        <f t="shared" ca="1" si="43"/>
        <v>-2.4586875821761161E-3</v>
      </c>
    </row>
    <row r="228" spans="1:18">
      <c r="A228" s="42"/>
      <c r="B228" s="42"/>
      <c r="C228" s="42"/>
      <c r="D228" s="43">
        <f t="shared" si="44"/>
        <v>0</v>
      </c>
      <c r="E228" s="43">
        <f t="shared" si="44"/>
        <v>0</v>
      </c>
      <c r="F228" s="6">
        <f t="shared" si="45"/>
        <v>0</v>
      </c>
      <c r="G228" s="6">
        <f t="shared" si="45"/>
        <v>0</v>
      </c>
      <c r="H228" s="6">
        <f t="shared" si="46"/>
        <v>0</v>
      </c>
      <c r="I228" s="6">
        <f t="shared" si="47"/>
        <v>0</v>
      </c>
      <c r="J228" s="6">
        <f t="shared" si="48"/>
        <v>0</v>
      </c>
      <c r="K228" s="6">
        <f t="shared" si="49"/>
        <v>0</v>
      </c>
      <c r="L228" s="6">
        <f t="shared" si="50"/>
        <v>0</v>
      </c>
      <c r="M228" s="6">
        <f t="shared" ca="1" si="55"/>
        <v>2.4586875821761161E-3</v>
      </c>
      <c r="N228" s="6">
        <f t="shared" ca="1" si="51"/>
        <v>0</v>
      </c>
      <c r="O228" s="48">
        <f t="shared" ca="1" si="52"/>
        <v>0</v>
      </c>
      <c r="P228" s="6">
        <f t="shared" ca="1" si="53"/>
        <v>0</v>
      </c>
      <c r="Q228" s="6">
        <f t="shared" ca="1" si="54"/>
        <v>0</v>
      </c>
      <c r="R228" s="5">
        <f t="shared" ca="1" si="43"/>
        <v>-2.4586875821761161E-3</v>
      </c>
    </row>
    <row r="229" spans="1:18">
      <c r="A229" s="42"/>
      <c r="B229" s="42"/>
      <c r="C229" s="42"/>
      <c r="D229" s="43">
        <f t="shared" si="44"/>
        <v>0</v>
      </c>
      <c r="E229" s="43">
        <f t="shared" si="44"/>
        <v>0</v>
      </c>
      <c r="F229" s="6">
        <f t="shared" si="45"/>
        <v>0</v>
      </c>
      <c r="G229" s="6">
        <f t="shared" si="45"/>
        <v>0</v>
      </c>
      <c r="H229" s="6">
        <f t="shared" si="46"/>
        <v>0</v>
      </c>
      <c r="I229" s="6">
        <f t="shared" si="47"/>
        <v>0</v>
      </c>
      <c r="J229" s="6">
        <f t="shared" si="48"/>
        <v>0</v>
      </c>
      <c r="K229" s="6">
        <f t="shared" si="49"/>
        <v>0</v>
      </c>
      <c r="L229" s="6">
        <f t="shared" si="50"/>
        <v>0</v>
      </c>
      <c r="M229" s="6">
        <f t="shared" ca="1" si="55"/>
        <v>2.4586875821761161E-3</v>
      </c>
      <c r="N229" s="6">
        <f t="shared" ca="1" si="51"/>
        <v>0</v>
      </c>
      <c r="O229" s="48">
        <f t="shared" ca="1" si="52"/>
        <v>0</v>
      </c>
      <c r="P229" s="6">
        <f t="shared" ca="1" si="53"/>
        <v>0</v>
      </c>
      <c r="Q229" s="6">
        <f t="shared" ca="1" si="54"/>
        <v>0</v>
      </c>
      <c r="R229" s="5">
        <f t="shared" ca="1" si="43"/>
        <v>-2.4586875821761161E-3</v>
      </c>
    </row>
    <row r="230" spans="1:18">
      <c r="A230" s="42"/>
      <c r="B230" s="42"/>
      <c r="C230" s="42"/>
      <c r="D230" s="43">
        <f t="shared" si="44"/>
        <v>0</v>
      </c>
      <c r="E230" s="43">
        <f t="shared" si="44"/>
        <v>0</v>
      </c>
      <c r="F230" s="6">
        <f t="shared" si="45"/>
        <v>0</v>
      </c>
      <c r="G230" s="6">
        <f t="shared" si="45"/>
        <v>0</v>
      </c>
      <c r="H230" s="6">
        <f t="shared" si="46"/>
        <v>0</v>
      </c>
      <c r="I230" s="6">
        <f t="shared" si="47"/>
        <v>0</v>
      </c>
      <c r="J230" s="6">
        <f t="shared" si="48"/>
        <v>0</v>
      </c>
      <c r="K230" s="6">
        <f t="shared" si="49"/>
        <v>0</v>
      </c>
      <c r="L230" s="6">
        <f t="shared" si="50"/>
        <v>0</v>
      </c>
      <c r="M230" s="6">
        <f t="shared" ca="1" si="55"/>
        <v>2.4586875821761161E-3</v>
      </c>
      <c r="N230" s="6">
        <f t="shared" ca="1" si="51"/>
        <v>0</v>
      </c>
      <c r="O230" s="48">
        <f t="shared" ca="1" si="52"/>
        <v>0</v>
      </c>
      <c r="P230" s="6">
        <f t="shared" ca="1" si="53"/>
        <v>0</v>
      </c>
      <c r="Q230" s="6">
        <f t="shared" ca="1" si="54"/>
        <v>0</v>
      </c>
      <c r="R230" s="5">
        <f t="shared" ca="1" si="43"/>
        <v>-2.4586875821761161E-3</v>
      </c>
    </row>
    <row r="231" spans="1:18">
      <c r="A231" s="42"/>
      <c r="B231" s="42"/>
      <c r="C231" s="42"/>
      <c r="D231" s="43">
        <f t="shared" si="44"/>
        <v>0</v>
      </c>
      <c r="E231" s="43">
        <f t="shared" si="44"/>
        <v>0</v>
      </c>
      <c r="F231" s="6">
        <f t="shared" si="45"/>
        <v>0</v>
      </c>
      <c r="G231" s="6">
        <f t="shared" si="45"/>
        <v>0</v>
      </c>
      <c r="H231" s="6">
        <f t="shared" si="46"/>
        <v>0</v>
      </c>
      <c r="I231" s="6">
        <f t="shared" si="47"/>
        <v>0</v>
      </c>
      <c r="J231" s="6">
        <f t="shared" si="48"/>
        <v>0</v>
      </c>
      <c r="K231" s="6">
        <f t="shared" si="49"/>
        <v>0</v>
      </c>
      <c r="L231" s="6">
        <f t="shared" si="50"/>
        <v>0</v>
      </c>
      <c r="M231" s="6">
        <f t="shared" ca="1" si="55"/>
        <v>2.4586875821761161E-3</v>
      </c>
      <c r="N231" s="6">
        <f t="shared" ca="1" si="51"/>
        <v>0</v>
      </c>
      <c r="O231" s="48">
        <f t="shared" ca="1" si="52"/>
        <v>0</v>
      </c>
      <c r="P231" s="6">
        <f t="shared" ca="1" si="53"/>
        <v>0</v>
      </c>
      <c r="Q231" s="6">
        <f t="shared" ca="1" si="54"/>
        <v>0</v>
      </c>
      <c r="R231" s="5">
        <f t="shared" ca="1" si="43"/>
        <v>-2.4586875821761161E-3</v>
      </c>
    </row>
    <row r="232" spans="1:18">
      <c r="A232" s="42"/>
      <c r="B232" s="42"/>
      <c r="C232" s="42"/>
      <c r="D232" s="43">
        <f t="shared" si="44"/>
        <v>0</v>
      </c>
      <c r="E232" s="43">
        <f t="shared" si="44"/>
        <v>0</v>
      </c>
      <c r="F232" s="6">
        <f t="shared" si="45"/>
        <v>0</v>
      </c>
      <c r="G232" s="6">
        <f t="shared" si="45"/>
        <v>0</v>
      </c>
      <c r="H232" s="6">
        <f t="shared" si="46"/>
        <v>0</v>
      </c>
      <c r="I232" s="6">
        <f t="shared" si="47"/>
        <v>0</v>
      </c>
      <c r="J232" s="6">
        <f t="shared" si="48"/>
        <v>0</v>
      </c>
      <c r="K232" s="6">
        <f t="shared" si="49"/>
        <v>0</v>
      </c>
      <c r="L232" s="6">
        <f t="shared" si="50"/>
        <v>0</v>
      </c>
      <c r="M232" s="6">
        <f t="shared" ca="1" si="55"/>
        <v>2.4586875821761161E-3</v>
      </c>
      <c r="N232" s="6">
        <f t="shared" ca="1" si="51"/>
        <v>0</v>
      </c>
      <c r="O232" s="48">
        <f t="shared" ca="1" si="52"/>
        <v>0</v>
      </c>
      <c r="P232" s="6">
        <f t="shared" ca="1" si="53"/>
        <v>0</v>
      </c>
      <c r="Q232" s="6">
        <f t="shared" ca="1" si="54"/>
        <v>0</v>
      </c>
      <c r="R232" s="5">
        <f t="shared" ca="1" si="43"/>
        <v>-2.4586875821761161E-3</v>
      </c>
    </row>
    <row r="233" spans="1:18">
      <c r="A233" s="42"/>
      <c r="B233" s="42"/>
      <c r="C233" s="42"/>
      <c r="D233" s="43">
        <f t="shared" si="44"/>
        <v>0</v>
      </c>
      <c r="E233" s="43">
        <f t="shared" si="44"/>
        <v>0</v>
      </c>
      <c r="F233" s="6">
        <f t="shared" si="45"/>
        <v>0</v>
      </c>
      <c r="G233" s="6">
        <f t="shared" si="45"/>
        <v>0</v>
      </c>
      <c r="H233" s="6">
        <f t="shared" si="46"/>
        <v>0</v>
      </c>
      <c r="I233" s="6">
        <f t="shared" si="47"/>
        <v>0</v>
      </c>
      <c r="J233" s="6">
        <f t="shared" si="48"/>
        <v>0</v>
      </c>
      <c r="K233" s="6">
        <f t="shared" si="49"/>
        <v>0</v>
      </c>
      <c r="L233" s="6">
        <f t="shared" si="50"/>
        <v>0</v>
      </c>
      <c r="M233" s="6">
        <f t="shared" ca="1" si="55"/>
        <v>2.4586875821761161E-3</v>
      </c>
      <c r="N233" s="6">
        <f t="shared" ca="1" si="51"/>
        <v>0</v>
      </c>
      <c r="O233" s="48">
        <f t="shared" ca="1" si="52"/>
        <v>0</v>
      </c>
      <c r="P233" s="6">
        <f t="shared" ca="1" si="53"/>
        <v>0</v>
      </c>
      <c r="Q233" s="6">
        <f t="shared" ca="1" si="54"/>
        <v>0</v>
      </c>
      <c r="R233" s="5">
        <f t="shared" ca="1" si="43"/>
        <v>-2.4586875821761161E-3</v>
      </c>
    </row>
    <row r="234" spans="1:18">
      <c r="A234" s="42"/>
      <c r="B234" s="42"/>
      <c r="C234" s="42"/>
      <c r="D234" s="43">
        <f t="shared" si="44"/>
        <v>0</v>
      </c>
      <c r="E234" s="43">
        <f t="shared" si="44"/>
        <v>0</v>
      </c>
      <c r="F234" s="6">
        <f t="shared" si="45"/>
        <v>0</v>
      </c>
      <c r="G234" s="6">
        <f t="shared" si="45"/>
        <v>0</v>
      </c>
      <c r="H234" s="6">
        <f t="shared" si="46"/>
        <v>0</v>
      </c>
      <c r="I234" s="6">
        <f t="shared" si="47"/>
        <v>0</v>
      </c>
      <c r="J234" s="6">
        <f t="shared" si="48"/>
        <v>0</v>
      </c>
      <c r="K234" s="6">
        <f t="shared" si="49"/>
        <v>0</v>
      </c>
      <c r="L234" s="6">
        <f t="shared" si="50"/>
        <v>0</v>
      </c>
      <c r="M234" s="6">
        <f t="shared" ca="1" si="55"/>
        <v>2.4586875821761161E-3</v>
      </c>
      <c r="N234" s="6">
        <f t="shared" ca="1" si="51"/>
        <v>0</v>
      </c>
      <c r="O234" s="48">
        <f t="shared" ca="1" si="52"/>
        <v>0</v>
      </c>
      <c r="P234" s="6">
        <f t="shared" ca="1" si="53"/>
        <v>0</v>
      </c>
      <c r="Q234" s="6">
        <f t="shared" ca="1" si="54"/>
        <v>0</v>
      </c>
      <c r="R234" s="5">
        <f t="shared" ca="1" si="43"/>
        <v>-2.4586875821761161E-3</v>
      </c>
    </row>
    <row r="235" spans="1:18">
      <c r="A235" s="42"/>
      <c r="B235" s="42"/>
      <c r="C235" s="42"/>
      <c r="D235" s="43">
        <f t="shared" si="44"/>
        <v>0</v>
      </c>
      <c r="E235" s="43">
        <f t="shared" si="44"/>
        <v>0</v>
      </c>
      <c r="F235" s="6">
        <f t="shared" si="45"/>
        <v>0</v>
      </c>
      <c r="G235" s="6">
        <f t="shared" si="45"/>
        <v>0</v>
      </c>
      <c r="H235" s="6">
        <f t="shared" si="46"/>
        <v>0</v>
      </c>
      <c r="I235" s="6">
        <f t="shared" si="47"/>
        <v>0</v>
      </c>
      <c r="J235" s="6">
        <f t="shared" si="48"/>
        <v>0</v>
      </c>
      <c r="K235" s="6">
        <f t="shared" si="49"/>
        <v>0</v>
      </c>
      <c r="L235" s="6">
        <f t="shared" si="50"/>
        <v>0</v>
      </c>
      <c r="M235" s="6">
        <f t="shared" ca="1" si="55"/>
        <v>2.4586875821761161E-3</v>
      </c>
      <c r="N235" s="6">
        <f t="shared" ca="1" si="51"/>
        <v>0</v>
      </c>
      <c r="O235" s="48">
        <f t="shared" ca="1" si="52"/>
        <v>0</v>
      </c>
      <c r="P235" s="6">
        <f t="shared" ca="1" si="53"/>
        <v>0</v>
      </c>
      <c r="Q235" s="6">
        <f t="shared" ca="1" si="54"/>
        <v>0</v>
      </c>
      <c r="R235" s="5">
        <f t="shared" ca="1" si="43"/>
        <v>-2.4586875821761161E-3</v>
      </c>
    </row>
    <row r="236" spans="1:18">
      <c r="A236" s="42"/>
      <c r="B236" s="42"/>
      <c r="C236" s="42"/>
      <c r="D236" s="43">
        <f t="shared" si="44"/>
        <v>0</v>
      </c>
      <c r="E236" s="43">
        <f t="shared" si="44"/>
        <v>0</v>
      </c>
      <c r="F236" s="6">
        <f t="shared" si="45"/>
        <v>0</v>
      </c>
      <c r="G236" s="6">
        <f t="shared" si="45"/>
        <v>0</v>
      </c>
      <c r="H236" s="6">
        <f t="shared" si="46"/>
        <v>0</v>
      </c>
      <c r="I236" s="6">
        <f t="shared" si="47"/>
        <v>0</v>
      </c>
      <c r="J236" s="6">
        <f t="shared" si="48"/>
        <v>0</v>
      </c>
      <c r="K236" s="6">
        <f t="shared" si="49"/>
        <v>0</v>
      </c>
      <c r="L236" s="6">
        <f t="shared" si="50"/>
        <v>0</v>
      </c>
      <c r="M236" s="6">
        <f t="shared" ca="1" si="55"/>
        <v>2.4586875821761161E-3</v>
      </c>
      <c r="N236" s="6">
        <f t="shared" ca="1" si="51"/>
        <v>0</v>
      </c>
      <c r="O236" s="48">
        <f t="shared" ca="1" si="52"/>
        <v>0</v>
      </c>
      <c r="P236" s="6">
        <f t="shared" ca="1" si="53"/>
        <v>0</v>
      </c>
      <c r="Q236" s="6">
        <f t="shared" ca="1" si="54"/>
        <v>0</v>
      </c>
      <c r="R236" s="5">
        <f t="shared" ca="1" si="43"/>
        <v>-2.4586875821761161E-3</v>
      </c>
    </row>
    <row r="237" spans="1:18">
      <c r="A237" s="42"/>
      <c r="B237" s="42"/>
      <c r="C237" s="42"/>
      <c r="D237" s="43">
        <f t="shared" si="44"/>
        <v>0</v>
      </c>
      <c r="E237" s="43">
        <f t="shared" si="44"/>
        <v>0</v>
      </c>
      <c r="F237" s="6">
        <f t="shared" si="45"/>
        <v>0</v>
      </c>
      <c r="G237" s="6">
        <f t="shared" si="45"/>
        <v>0</v>
      </c>
      <c r="H237" s="6">
        <f t="shared" si="46"/>
        <v>0</v>
      </c>
      <c r="I237" s="6">
        <f t="shared" si="47"/>
        <v>0</v>
      </c>
      <c r="J237" s="6">
        <f t="shared" si="48"/>
        <v>0</v>
      </c>
      <c r="K237" s="6">
        <f t="shared" si="49"/>
        <v>0</v>
      </c>
      <c r="L237" s="6">
        <f t="shared" si="50"/>
        <v>0</v>
      </c>
      <c r="M237" s="6">
        <f t="shared" ca="1" si="55"/>
        <v>2.4586875821761161E-3</v>
      </c>
      <c r="N237" s="6">
        <f t="shared" ca="1" si="51"/>
        <v>0</v>
      </c>
      <c r="O237" s="48">
        <f t="shared" ca="1" si="52"/>
        <v>0</v>
      </c>
      <c r="P237" s="6">
        <f t="shared" ca="1" si="53"/>
        <v>0</v>
      </c>
      <c r="Q237" s="6">
        <f t="shared" ca="1" si="54"/>
        <v>0</v>
      </c>
      <c r="R237" s="5">
        <f t="shared" ca="1" si="43"/>
        <v>-2.4586875821761161E-3</v>
      </c>
    </row>
    <row r="238" spans="1:18">
      <c r="A238" s="42"/>
      <c r="B238" s="42"/>
      <c r="C238" s="42"/>
      <c r="D238" s="43">
        <f t="shared" si="44"/>
        <v>0</v>
      </c>
      <c r="E238" s="43">
        <f t="shared" si="44"/>
        <v>0</v>
      </c>
      <c r="F238" s="6">
        <f t="shared" si="45"/>
        <v>0</v>
      </c>
      <c r="G238" s="6">
        <f t="shared" si="45"/>
        <v>0</v>
      </c>
      <c r="H238" s="6">
        <f t="shared" si="46"/>
        <v>0</v>
      </c>
      <c r="I238" s="6">
        <f t="shared" si="47"/>
        <v>0</v>
      </c>
      <c r="J238" s="6">
        <f t="shared" si="48"/>
        <v>0</v>
      </c>
      <c r="K238" s="6">
        <f t="shared" si="49"/>
        <v>0</v>
      </c>
      <c r="L238" s="6">
        <f t="shared" si="50"/>
        <v>0</v>
      </c>
      <c r="M238" s="6">
        <f t="shared" ca="1" si="55"/>
        <v>2.4586875821761161E-3</v>
      </c>
      <c r="N238" s="6">
        <f t="shared" ca="1" si="51"/>
        <v>0</v>
      </c>
      <c r="O238" s="48">
        <f t="shared" ca="1" si="52"/>
        <v>0</v>
      </c>
      <c r="P238" s="6">
        <f t="shared" ca="1" si="53"/>
        <v>0</v>
      </c>
      <c r="Q238" s="6">
        <f t="shared" ca="1" si="54"/>
        <v>0</v>
      </c>
      <c r="R238" s="5">
        <f t="shared" ca="1" si="43"/>
        <v>-2.4586875821761161E-3</v>
      </c>
    </row>
    <row r="239" spans="1:18">
      <c r="A239" s="42"/>
      <c r="B239" s="42"/>
      <c r="C239" s="42"/>
      <c r="D239" s="43">
        <f t="shared" si="44"/>
        <v>0</v>
      </c>
      <c r="E239" s="43">
        <f t="shared" si="44"/>
        <v>0</v>
      </c>
      <c r="F239" s="6">
        <f t="shared" si="45"/>
        <v>0</v>
      </c>
      <c r="G239" s="6">
        <f t="shared" si="45"/>
        <v>0</v>
      </c>
      <c r="H239" s="6">
        <f t="shared" si="46"/>
        <v>0</v>
      </c>
      <c r="I239" s="6">
        <f t="shared" si="47"/>
        <v>0</v>
      </c>
      <c r="J239" s="6">
        <f t="shared" si="48"/>
        <v>0</v>
      </c>
      <c r="K239" s="6">
        <f t="shared" si="49"/>
        <v>0</v>
      </c>
      <c r="L239" s="6">
        <f t="shared" si="50"/>
        <v>0</v>
      </c>
      <c r="M239" s="6">
        <f t="shared" ca="1" si="55"/>
        <v>2.4586875821761161E-3</v>
      </c>
      <c r="N239" s="6">
        <f t="shared" ca="1" si="51"/>
        <v>0</v>
      </c>
      <c r="O239" s="48">
        <f t="shared" ca="1" si="52"/>
        <v>0</v>
      </c>
      <c r="P239" s="6">
        <f t="shared" ca="1" si="53"/>
        <v>0</v>
      </c>
      <c r="Q239" s="6">
        <f t="shared" ca="1" si="54"/>
        <v>0</v>
      </c>
      <c r="R239" s="5">
        <f t="shared" ca="1" si="43"/>
        <v>-2.4586875821761161E-3</v>
      </c>
    </row>
    <row r="240" spans="1:18">
      <c r="A240" s="42"/>
      <c r="B240" s="42"/>
      <c r="C240" s="42"/>
      <c r="D240" s="43">
        <f t="shared" si="44"/>
        <v>0</v>
      </c>
      <c r="E240" s="43">
        <f t="shared" si="44"/>
        <v>0</v>
      </c>
      <c r="F240" s="6">
        <f t="shared" si="45"/>
        <v>0</v>
      </c>
      <c r="G240" s="6">
        <f t="shared" si="45"/>
        <v>0</v>
      </c>
      <c r="H240" s="6">
        <f t="shared" si="46"/>
        <v>0</v>
      </c>
      <c r="I240" s="6">
        <f t="shared" si="47"/>
        <v>0</v>
      </c>
      <c r="J240" s="6">
        <f t="shared" si="48"/>
        <v>0</v>
      </c>
      <c r="K240" s="6">
        <f t="shared" si="49"/>
        <v>0</v>
      </c>
      <c r="L240" s="6">
        <f t="shared" si="50"/>
        <v>0</v>
      </c>
      <c r="M240" s="6">
        <f t="shared" ca="1" si="55"/>
        <v>2.4586875821761161E-3</v>
      </c>
      <c r="N240" s="6">
        <f t="shared" ca="1" si="51"/>
        <v>0</v>
      </c>
      <c r="O240" s="48">
        <f t="shared" ca="1" si="52"/>
        <v>0</v>
      </c>
      <c r="P240" s="6">
        <f t="shared" ca="1" si="53"/>
        <v>0</v>
      </c>
      <c r="Q240" s="6">
        <f t="shared" ca="1" si="54"/>
        <v>0</v>
      </c>
      <c r="R240" s="5">
        <f t="shared" ca="1" si="43"/>
        <v>-2.4586875821761161E-3</v>
      </c>
    </row>
    <row r="241" spans="1:18">
      <c r="A241" s="42"/>
      <c r="B241" s="42"/>
      <c r="C241" s="42"/>
      <c r="D241" s="43">
        <f t="shared" si="44"/>
        <v>0</v>
      </c>
      <c r="E241" s="43">
        <f t="shared" si="44"/>
        <v>0</v>
      </c>
      <c r="F241" s="6">
        <f t="shared" si="45"/>
        <v>0</v>
      </c>
      <c r="G241" s="6">
        <f t="shared" si="45"/>
        <v>0</v>
      </c>
      <c r="H241" s="6">
        <f t="shared" si="46"/>
        <v>0</v>
      </c>
      <c r="I241" s="6">
        <f t="shared" si="47"/>
        <v>0</v>
      </c>
      <c r="J241" s="6">
        <f t="shared" si="48"/>
        <v>0</v>
      </c>
      <c r="K241" s="6">
        <f t="shared" si="49"/>
        <v>0</v>
      </c>
      <c r="L241" s="6">
        <f t="shared" si="50"/>
        <v>0</v>
      </c>
      <c r="M241" s="6">
        <f t="shared" ca="1" si="55"/>
        <v>2.4586875821761161E-3</v>
      </c>
      <c r="N241" s="6">
        <f t="shared" ca="1" si="51"/>
        <v>0</v>
      </c>
      <c r="O241" s="48">
        <f t="shared" ca="1" si="52"/>
        <v>0</v>
      </c>
      <c r="P241" s="6">
        <f t="shared" ca="1" si="53"/>
        <v>0</v>
      </c>
      <c r="Q241" s="6">
        <f t="shared" ca="1" si="54"/>
        <v>0</v>
      </c>
      <c r="R241" s="5">
        <f t="shared" ca="1" si="43"/>
        <v>-2.4586875821761161E-3</v>
      </c>
    </row>
    <row r="242" spans="1:18">
      <c r="A242" s="42"/>
      <c r="B242" s="42"/>
      <c r="C242" s="42"/>
      <c r="D242" s="43">
        <f t="shared" si="44"/>
        <v>0</v>
      </c>
      <c r="E242" s="43">
        <f t="shared" si="44"/>
        <v>0</v>
      </c>
      <c r="F242" s="6">
        <f t="shared" si="45"/>
        <v>0</v>
      </c>
      <c r="G242" s="6">
        <f t="shared" si="45"/>
        <v>0</v>
      </c>
      <c r="H242" s="6">
        <f t="shared" si="46"/>
        <v>0</v>
      </c>
      <c r="I242" s="6">
        <f t="shared" si="47"/>
        <v>0</v>
      </c>
      <c r="J242" s="6">
        <f t="shared" si="48"/>
        <v>0</v>
      </c>
      <c r="K242" s="6">
        <f t="shared" si="49"/>
        <v>0</v>
      </c>
      <c r="L242" s="6">
        <f t="shared" si="50"/>
        <v>0</v>
      </c>
      <c r="M242" s="6">
        <f t="shared" ca="1" si="55"/>
        <v>2.4586875821761161E-3</v>
      </c>
      <c r="N242" s="6">
        <f t="shared" ca="1" si="51"/>
        <v>0</v>
      </c>
      <c r="O242" s="48">
        <f t="shared" ca="1" si="52"/>
        <v>0</v>
      </c>
      <c r="P242" s="6">
        <f t="shared" ca="1" si="53"/>
        <v>0</v>
      </c>
      <c r="Q242" s="6">
        <f t="shared" ca="1" si="54"/>
        <v>0</v>
      </c>
      <c r="R242" s="5">
        <f t="shared" ca="1" si="43"/>
        <v>-2.4586875821761161E-3</v>
      </c>
    </row>
    <row r="243" spans="1:18">
      <c r="A243" s="42"/>
      <c r="B243" s="42"/>
      <c r="C243" s="42"/>
      <c r="D243" s="43">
        <f t="shared" si="44"/>
        <v>0</v>
      </c>
      <c r="E243" s="43">
        <f t="shared" si="44"/>
        <v>0</v>
      </c>
      <c r="F243" s="6">
        <f t="shared" si="45"/>
        <v>0</v>
      </c>
      <c r="G243" s="6">
        <f t="shared" si="45"/>
        <v>0</v>
      </c>
      <c r="H243" s="6">
        <f t="shared" si="46"/>
        <v>0</v>
      </c>
      <c r="I243" s="6">
        <f t="shared" si="47"/>
        <v>0</v>
      </c>
      <c r="J243" s="6">
        <f t="shared" si="48"/>
        <v>0</v>
      </c>
      <c r="K243" s="6">
        <f t="shared" si="49"/>
        <v>0</v>
      </c>
      <c r="L243" s="6">
        <f t="shared" si="50"/>
        <v>0</v>
      </c>
      <c r="M243" s="6">
        <f t="shared" ca="1" si="55"/>
        <v>2.4586875821761161E-3</v>
      </c>
      <c r="N243" s="6">
        <f t="shared" ca="1" si="51"/>
        <v>0</v>
      </c>
      <c r="O243" s="48">
        <f t="shared" ca="1" si="52"/>
        <v>0</v>
      </c>
      <c r="P243" s="6">
        <f t="shared" ca="1" si="53"/>
        <v>0</v>
      </c>
      <c r="Q243" s="6">
        <f t="shared" ca="1" si="54"/>
        <v>0</v>
      </c>
      <c r="R243" s="5">
        <f t="shared" ca="1" si="43"/>
        <v>-2.4586875821761161E-3</v>
      </c>
    </row>
    <row r="244" spans="1:18">
      <c r="A244" s="42"/>
      <c r="B244" s="42"/>
      <c r="C244" s="42"/>
      <c r="D244" s="43">
        <f t="shared" si="44"/>
        <v>0</v>
      </c>
      <c r="E244" s="43">
        <f t="shared" si="44"/>
        <v>0</v>
      </c>
      <c r="F244" s="6">
        <f t="shared" si="45"/>
        <v>0</v>
      </c>
      <c r="G244" s="6">
        <f t="shared" si="45"/>
        <v>0</v>
      </c>
      <c r="H244" s="6">
        <f t="shared" si="46"/>
        <v>0</v>
      </c>
      <c r="I244" s="6">
        <f t="shared" si="47"/>
        <v>0</v>
      </c>
      <c r="J244" s="6">
        <f t="shared" si="48"/>
        <v>0</v>
      </c>
      <c r="K244" s="6">
        <f t="shared" si="49"/>
        <v>0</v>
      </c>
      <c r="L244" s="6">
        <f t="shared" si="50"/>
        <v>0</v>
      </c>
      <c r="M244" s="6">
        <f t="shared" ca="1" si="55"/>
        <v>2.4586875821761161E-3</v>
      </c>
      <c r="N244" s="6">
        <f t="shared" ca="1" si="51"/>
        <v>0</v>
      </c>
      <c r="O244" s="48">
        <f t="shared" ca="1" si="52"/>
        <v>0</v>
      </c>
      <c r="P244" s="6">
        <f t="shared" ca="1" si="53"/>
        <v>0</v>
      </c>
      <c r="Q244" s="6">
        <f t="shared" ca="1" si="54"/>
        <v>0</v>
      </c>
      <c r="R244" s="5">
        <f t="shared" ca="1" si="43"/>
        <v>-2.4586875821761161E-3</v>
      </c>
    </row>
    <row r="245" spans="1:18">
      <c r="A245" s="42"/>
      <c r="B245" s="42"/>
      <c r="C245" s="42"/>
      <c r="D245" s="43">
        <f t="shared" si="44"/>
        <v>0</v>
      </c>
      <c r="E245" s="43">
        <f t="shared" si="44"/>
        <v>0</v>
      </c>
      <c r="F245" s="6">
        <f t="shared" si="45"/>
        <v>0</v>
      </c>
      <c r="G245" s="6">
        <f t="shared" si="45"/>
        <v>0</v>
      </c>
      <c r="H245" s="6">
        <f t="shared" si="46"/>
        <v>0</v>
      </c>
      <c r="I245" s="6">
        <f t="shared" si="47"/>
        <v>0</v>
      </c>
      <c r="J245" s="6">
        <f t="shared" si="48"/>
        <v>0</v>
      </c>
      <c r="K245" s="6">
        <f t="shared" si="49"/>
        <v>0</v>
      </c>
      <c r="L245" s="6">
        <f t="shared" si="50"/>
        <v>0</v>
      </c>
      <c r="M245" s="6">
        <f t="shared" ca="1" si="55"/>
        <v>2.4586875821761161E-3</v>
      </c>
      <c r="N245" s="6">
        <f t="shared" ca="1" si="51"/>
        <v>0</v>
      </c>
      <c r="O245" s="48">
        <f t="shared" ca="1" si="52"/>
        <v>0</v>
      </c>
      <c r="P245" s="6">
        <f t="shared" ca="1" si="53"/>
        <v>0</v>
      </c>
      <c r="Q245" s="6">
        <f t="shared" ca="1" si="54"/>
        <v>0</v>
      </c>
      <c r="R245" s="5">
        <f t="shared" ca="1" si="43"/>
        <v>-2.4586875821761161E-3</v>
      </c>
    </row>
    <row r="246" spans="1:18">
      <c r="A246" s="42"/>
      <c r="B246" s="42"/>
      <c r="C246" s="42"/>
      <c r="D246" s="43">
        <f t="shared" si="44"/>
        <v>0</v>
      </c>
      <c r="E246" s="43">
        <f t="shared" si="44"/>
        <v>0</v>
      </c>
      <c r="F246" s="6">
        <f t="shared" si="45"/>
        <v>0</v>
      </c>
      <c r="G246" s="6">
        <f t="shared" si="45"/>
        <v>0</v>
      </c>
      <c r="H246" s="6">
        <f t="shared" si="46"/>
        <v>0</v>
      </c>
      <c r="I246" s="6">
        <f t="shared" si="47"/>
        <v>0</v>
      </c>
      <c r="J246" s="6">
        <f t="shared" si="48"/>
        <v>0</v>
      </c>
      <c r="K246" s="6">
        <f t="shared" si="49"/>
        <v>0</v>
      </c>
      <c r="L246" s="6">
        <f t="shared" si="50"/>
        <v>0</v>
      </c>
      <c r="M246" s="6">
        <f t="shared" ca="1" si="55"/>
        <v>2.4586875821761161E-3</v>
      </c>
      <c r="N246" s="6">
        <f t="shared" ca="1" si="51"/>
        <v>0</v>
      </c>
      <c r="O246" s="48">
        <f t="shared" ca="1" si="52"/>
        <v>0</v>
      </c>
      <c r="P246" s="6">
        <f t="shared" ca="1" si="53"/>
        <v>0</v>
      </c>
      <c r="Q246" s="6">
        <f t="shared" ca="1" si="54"/>
        <v>0</v>
      </c>
      <c r="R246" s="5">
        <f t="shared" ca="1" si="43"/>
        <v>-2.4586875821761161E-3</v>
      </c>
    </row>
    <row r="247" spans="1:18">
      <c r="A247" s="42"/>
      <c r="B247" s="42"/>
      <c r="C247" s="42"/>
      <c r="D247" s="43">
        <f t="shared" si="44"/>
        <v>0</v>
      </c>
      <c r="E247" s="43">
        <f t="shared" si="44"/>
        <v>0</v>
      </c>
      <c r="F247" s="6">
        <f t="shared" si="45"/>
        <v>0</v>
      </c>
      <c r="G247" s="6">
        <f t="shared" si="45"/>
        <v>0</v>
      </c>
      <c r="H247" s="6">
        <f t="shared" si="46"/>
        <v>0</v>
      </c>
      <c r="I247" s="6">
        <f t="shared" si="47"/>
        <v>0</v>
      </c>
      <c r="J247" s="6">
        <f t="shared" si="48"/>
        <v>0</v>
      </c>
      <c r="K247" s="6">
        <f t="shared" si="49"/>
        <v>0</v>
      </c>
      <c r="L247" s="6">
        <f t="shared" si="50"/>
        <v>0</v>
      </c>
      <c r="M247" s="6">
        <f t="shared" ca="1" si="55"/>
        <v>2.4586875821761161E-3</v>
      </c>
      <c r="N247" s="6">
        <f t="shared" ca="1" si="51"/>
        <v>0</v>
      </c>
      <c r="O247" s="48">
        <f t="shared" ca="1" si="52"/>
        <v>0</v>
      </c>
      <c r="P247" s="6">
        <f t="shared" ca="1" si="53"/>
        <v>0</v>
      </c>
      <c r="Q247" s="6">
        <f t="shared" ca="1" si="54"/>
        <v>0</v>
      </c>
      <c r="R247" s="5">
        <f t="shared" ca="1" si="43"/>
        <v>-2.4586875821761161E-3</v>
      </c>
    </row>
    <row r="248" spans="1:18">
      <c r="A248" s="42"/>
      <c r="B248" s="42"/>
      <c r="C248" s="42"/>
      <c r="D248" s="43">
        <f t="shared" si="44"/>
        <v>0</v>
      </c>
      <c r="E248" s="43">
        <f t="shared" si="44"/>
        <v>0</v>
      </c>
      <c r="F248" s="6">
        <f t="shared" si="45"/>
        <v>0</v>
      </c>
      <c r="G248" s="6">
        <f t="shared" si="45"/>
        <v>0</v>
      </c>
      <c r="H248" s="6">
        <f t="shared" si="46"/>
        <v>0</v>
      </c>
      <c r="I248" s="6">
        <f t="shared" si="47"/>
        <v>0</v>
      </c>
      <c r="J248" s="6">
        <f t="shared" si="48"/>
        <v>0</v>
      </c>
      <c r="K248" s="6">
        <f t="shared" si="49"/>
        <v>0</v>
      </c>
      <c r="L248" s="6">
        <f t="shared" si="50"/>
        <v>0</v>
      </c>
      <c r="M248" s="6">
        <f t="shared" ca="1" si="55"/>
        <v>2.4586875821761161E-3</v>
      </c>
      <c r="N248" s="6">
        <f t="shared" ca="1" si="51"/>
        <v>0</v>
      </c>
      <c r="O248" s="48">
        <f t="shared" ca="1" si="52"/>
        <v>0</v>
      </c>
      <c r="P248" s="6">
        <f t="shared" ca="1" si="53"/>
        <v>0</v>
      </c>
      <c r="Q248" s="6">
        <f t="shared" ca="1" si="54"/>
        <v>0</v>
      </c>
      <c r="R248" s="5">
        <f t="shared" ca="1" si="43"/>
        <v>-2.4586875821761161E-3</v>
      </c>
    </row>
    <row r="249" spans="1:18">
      <c r="A249" s="42"/>
      <c r="B249" s="42"/>
      <c r="C249" s="42"/>
      <c r="D249" s="43">
        <f t="shared" si="44"/>
        <v>0</v>
      </c>
      <c r="E249" s="43">
        <f t="shared" si="44"/>
        <v>0</v>
      </c>
      <c r="F249" s="6">
        <f t="shared" si="45"/>
        <v>0</v>
      </c>
      <c r="G249" s="6">
        <f t="shared" si="45"/>
        <v>0</v>
      </c>
      <c r="H249" s="6">
        <f t="shared" si="46"/>
        <v>0</v>
      </c>
      <c r="I249" s="6">
        <f t="shared" si="47"/>
        <v>0</v>
      </c>
      <c r="J249" s="6">
        <f t="shared" si="48"/>
        <v>0</v>
      </c>
      <c r="K249" s="6">
        <f t="shared" si="49"/>
        <v>0</v>
      </c>
      <c r="L249" s="6">
        <f t="shared" si="50"/>
        <v>0</v>
      </c>
      <c r="M249" s="6">
        <f t="shared" ca="1" si="55"/>
        <v>2.4586875821761161E-3</v>
      </c>
      <c r="N249" s="6">
        <f t="shared" ca="1" si="51"/>
        <v>0</v>
      </c>
      <c r="O249" s="48">
        <f t="shared" ca="1" si="52"/>
        <v>0</v>
      </c>
      <c r="P249" s="6">
        <f t="shared" ca="1" si="53"/>
        <v>0</v>
      </c>
      <c r="Q249" s="6">
        <f t="shared" ca="1" si="54"/>
        <v>0</v>
      </c>
      <c r="R249" s="5">
        <f t="shared" ca="1" si="43"/>
        <v>-2.4586875821761161E-3</v>
      </c>
    </row>
    <row r="250" spans="1:18">
      <c r="A250" s="42"/>
      <c r="B250" s="42"/>
      <c r="C250" s="42"/>
      <c r="D250" s="43">
        <f t="shared" si="44"/>
        <v>0</v>
      </c>
      <c r="E250" s="43">
        <f t="shared" si="44"/>
        <v>0</v>
      </c>
      <c r="F250" s="6">
        <f t="shared" si="45"/>
        <v>0</v>
      </c>
      <c r="G250" s="6">
        <f t="shared" si="45"/>
        <v>0</v>
      </c>
      <c r="H250" s="6">
        <f t="shared" si="46"/>
        <v>0</v>
      </c>
      <c r="I250" s="6">
        <f t="shared" si="47"/>
        <v>0</v>
      </c>
      <c r="J250" s="6">
        <f t="shared" si="48"/>
        <v>0</v>
      </c>
      <c r="K250" s="6">
        <f t="shared" si="49"/>
        <v>0</v>
      </c>
      <c r="L250" s="6">
        <f t="shared" si="50"/>
        <v>0</v>
      </c>
      <c r="M250" s="6">
        <f t="shared" ca="1" si="55"/>
        <v>2.4586875821761161E-3</v>
      </c>
      <c r="N250" s="6">
        <f t="shared" ca="1" si="51"/>
        <v>0</v>
      </c>
      <c r="O250" s="48">
        <f t="shared" ca="1" si="52"/>
        <v>0</v>
      </c>
      <c r="P250" s="6">
        <f t="shared" ca="1" si="53"/>
        <v>0</v>
      </c>
      <c r="Q250" s="6">
        <f t="shared" ca="1" si="54"/>
        <v>0</v>
      </c>
      <c r="R250" s="5">
        <f t="shared" ca="1" si="43"/>
        <v>-2.4586875821761161E-3</v>
      </c>
    </row>
    <row r="251" spans="1:18">
      <c r="A251" s="42"/>
      <c r="B251" s="42"/>
      <c r="C251" s="42"/>
      <c r="D251" s="43">
        <f t="shared" si="44"/>
        <v>0</v>
      </c>
      <c r="E251" s="43">
        <f t="shared" si="44"/>
        <v>0</v>
      </c>
      <c r="F251" s="6">
        <f t="shared" si="45"/>
        <v>0</v>
      </c>
      <c r="G251" s="6">
        <f t="shared" si="45"/>
        <v>0</v>
      </c>
      <c r="H251" s="6">
        <f t="shared" si="46"/>
        <v>0</v>
      </c>
      <c r="I251" s="6">
        <f t="shared" si="47"/>
        <v>0</v>
      </c>
      <c r="J251" s="6">
        <f t="shared" si="48"/>
        <v>0</v>
      </c>
      <c r="K251" s="6">
        <f t="shared" si="49"/>
        <v>0</v>
      </c>
      <c r="L251" s="6">
        <f t="shared" si="50"/>
        <v>0</v>
      </c>
      <c r="M251" s="6">
        <f t="shared" ca="1" si="55"/>
        <v>2.4586875821761161E-3</v>
      </c>
      <c r="N251" s="6">
        <f t="shared" ca="1" si="51"/>
        <v>0</v>
      </c>
      <c r="O251" s="48">
        <f t="shared" ca="1" si="52"/>
        <v>0</v>
      </c>
      <c r="P251" s="6">
        <f t="shared" ca="1" si="53"/>
        <v>0</v>
      </c>
      <c r="Q251" s="6">
        <f t="shared" ca="1" si="54"/>
        <v>0</v>
      </c>
      <c r="R251" s="5">
        <f t="shared" ca="1" si="43"/>
        <v>-2.4586875821761161E-3</v>
      </c>
    </row>
    <row r="252" spans="1:18">
      <c r="A252" s="42"/>
      <c r="B252" s="42"/>
      <c r="C252" s="42"/>
      <c r="D252" s="43">
        <f t="shared" si="44"/>
        <v>0</v>
      </c>
      <c r="E252" s="43">
        <f t="shared" si="44"/>
        <v>0</v>
      </c>
      <c r="F252" s="6">
        <f t="shared" si="45"/>
        <v>0</v>
      </c>
      <c r="G252" s="6">
        <f t="shared" si="45"/>
        <v>0</v>
      </c>
      <c r="H252" s="6">
        <f t="shared" si="46"/>
        <v>0</v>
      </c>
      <c r="I252" s="6">
        <f t="shared" si="47"/>
        <v>0</v>
      </c>
      <c r="J252" s="6">
        <f t="shared" si="48"/>
        <v>0</v>
      </c>
      <c r="K252" s="6">
        <f t="shared" si="49"/>
        <v>0</v>
      </c>
      <c r="L252" s="6">
        <f t="shared" si="50"/>
        <v>0</v>
      </c>
      <c r="M252" s="6">
        <f t="shared" ca="1" si="55"/>
        <v>2.4586875821761161E-3</v>
      </c>
      <c r="N252" s="6">
        <f t="shared" ca="1" si="51"/>
        <v>0</v>
      </c>
      <c r="O252" s="48">
        <f t="shared" ca="1" si="52"/>
        <v>0</v>
      </c>
      <c r="P252" s="6">
        <f t="shared" ca="1" si="53"/>
        <v>0</v>
      </c>
      <c r="Q252" s="6">
        <f t="shared" ca="1" si="54"/>
        <v>0</v>
      </c>
      <c r="R252" s="5">
        <f t="shared" ca="1" si="43"/>
        <v>-2.4586875821761161E-3</v>
      </c>
    </row>
    <row r="253" spans="1:18">
      <c r="A253" s="42"/>
      <c r="B253" s="42"/>
      <c r="C253" s="42"/>
      <c r="D253" s="43">
        <f t="shared" si="44"/>
        <v>0</v>
      </c>
      <c r="E253" s="43">
        <f t="shared" si="44"/>
        <v>0</v>
      </c>
      <c r="F253" s="6">
        <f t="shared" si="45"/>
        <v>0</v>
      </c>
      <c r="G253" s="6">
        <f t="shared" si="45"/>
        <v>0</v>
      </c>
      <c r="H253" s="6">
        <f t="shared" si="46"/>
        <v>0</v>
      </c>
      <c r="I253" s="6">
        <f t="shared" si="47"/>
        <v>0</v>
      </c>
      <c r="J253" s="6">
        <f t="shared" si="48"/>
        <v>0</v>
      </c>
      <c r="K253" s="6">
        <f t="shared" si="49"/>
        <v>0</v>
      </c>
      <c r="L253" s="6">
        <f t="shared" si="50"/>
        <v>0</v>
      </c>
      <c r="M253" s="6">
        <f t="shared" ca="1" si="55"/>
        <v>2.4586875821761161E-3</v>
      </c>
      <c r="N253" s="6">
        <f t="shared" ca="1" si="51"/>
        <v>0</v>
      </c>
      <c r="O253" s="48">
        <f t="shared" ca="1" si="52"/>
        <v>0</v>
      </c>
      <c r="P253" s="6">
        <f t="shared" ca="1" si="53"/>
        <v>0</v>
      </c>
      <c r="Q253" s="6">
        <f t="shared" ca="1" si="54"/>
        <v>0</v>
      </c>
      <c r="R253" s="5">
        <f t="shared" ca="1" si="43"/>
        <v>-2.4586875821761161E-3</v>
      </c>
    </row>
    <row r="254" spans="1:18">
      <c r="A254" s="42"/>
      <c r="B254" s="42"/>
      <c r="C254" s="42"/>
      <c r="D254" s="43">
        <f t="shared" si="44"/>
        <v>0</v>
      </c>
      <c r="E254" s="43">
        <f t="shared" si="44"/>
        <v>0</v>
      </c>
      <c r="F254" s="6">
        <f t="shared" si="45"/>
        <v>0</v>
      </c>
      <c r="G254" s="6">
        <f t="shared" si="45"/>
        <v>0</v>
      </c>
      <c r="H254" s="6">
        <f t="shared" si="46"/>
        <v>0</v>
      </c>
      <c r="I254" s="6">
        <f t="shared" si="47"/>
        <v>0</v>
      </c>
      <c r="J254" s="6">
        <f t="shared" si="48"/>
        <v>0</v>
      </c>
      <c r="K254" s="6">
        <f t="shared" si="49"/>
        <v>0</v>
      </c>
      <c r="L254" s="6">
        <f t="shared" si="50"/>
        <v>0</v>
      </c>
      <c r="M254" s="6">
        <f t="shared" ca="1" si="55"/>
        <v>2.4586875821761161E-3</v>
      </c>
      <c r="N254" s="6">
        <f t="shared" ca="1" si="51"/>
        <v>0</v>
      </c>
      <c r="O254" s="48">
        <f t="shared" ca="1" si="52"/>
        <v>0</v>
      </c>
      <c r="P254" s="6">
        <f t="shared" ca="1" si="53"/>
        <v>0</v>
      </c>
      <c r="Q254" s="6">
        <f t="shared" ca="1" si="54"/>
        <v>0</v>
      </c>
      <c r="R254" s="5">
        <f t="shared" ca="1" si="43"/>
        <v>-2.4586875821761161E-3</v>
      </c>
    </row>
    <row r="255" spans="1:18">
      <c r="A255" s="42"/>
      <c r="B255" s="42"/>
      <c r="C255" s="42"/>
      <c r="D255" s="43">
        <f t="shared" si="44"/>
        <v>0</v>
      </c>
      <c r="E255" s="43">
        <f t="shared" si="44"/>
        <v>0</v>
      </c>
      <c r="F255" s="6">
        <f t="shared" si="45"/>
        <v>0</v>
      </c>
      <c r="G255" s="6">
        <f t="shared" si="45"/>
        <v>0</v>
      </c>
      <c r="H255" s="6">
        <f t="shared" si="46"/>
        <v>0</v>
      </c>
      <c r="I255" s="6">
        <f t="shared" si="47"/>
        <v>0</v>
      </c>
      <c r="J255" s="6">
        <f t="shared" si="48"/>
        <v>0</v>
      </c>
      <c r="K255" s="6">
        <f t="shared" si="49"/>
        <v>0</v>
      </c>
      <c r="L255" s="6">
        <f t="shared" si="50"/>
        <v>0</v>
      </c>
      <c r="M255" s="6">
        <f t="shared" ca="1" si="55"/>
        <v>2.4586875821761161E-3</v>
      </c>
      <c r="N255" s="6">
        <f t="shared" ca="1" si="51"/>
        <v>0</v>
      </c>
      <c r="O255" s="48">
        <f t="shared" ca="1" si="52"/>
        <v>0</v>
      </c>
      <c r="P255" s="6">
        <f t="shared" ca="1" si="53"/>
        <v>0</v>
      </c>
      <c r="Q255" s="6">
        <f t="shared" ca="1" si="54"/>
        <v>0</v>
      </c>
      <c r="R255" s="5">
        <f t="shared" ca="1" si="43"/>
        <v>-2.4586875821761161E-3</v>
      </c>
    </row>
    <row r="256" spans="1:18">
      <c r="A256" s="42"/>
      <c r="B256" s="42"/>
      <c r="C256" s="42"/>
      <c r="D256" s="43">
        <f t="shared" si="44"/>
        <v>0</v>
      </c>
      <c r="E256" s="43">
        <f t="shared" si="44"/>
        <v>0</v>
      </c>
      <c r="F256" s="6">
        <f t="shared" si="45"/>
        <v>0</v>
      </c>
      <c r="G256" s="6">
        <f t="shared" si="45"/>
        <v>0</v>
      </c>
      <c r="H256" s="6">
        <f t="shared" si="46"/>
        <v>0</v>
      </c>
      <c r="I256" s="6">
        <f t="shared" si="47"/>
        <v>0</v>
      </c>
      <c r="J256" s="6">
        <f t="shared" si="48"/>
        <v>0</v>
      </c>
      <c r="K256" s="6">
        <f t="shared" si="49"/>
        <v>0</v>
      </c>
      <c r="L256" s="6">
        <f t="shared" si="50"/>
        <v>0</v>
      </c>
      <c r="M256" s="6">
        <f t="shared" ca="1" si="55"/>
        <v>2.4586875821761161E-3</v>
      </c>
      <c r="N256" s="6">
        <f t="shared" ca="1" si="51"/>
        <v>0</v>
      </c>
      <c r="O256" s="48">
        <f t="shared" ca="1" si="52"/>
        <v>0</v>
      </c>
      <c r="P256" s="6">
        <f t="shared" ca="1" si="53"/>
        <v>0</v>
      </c>
      <c r="Q256" s="6">
        <f t="shared" ca="1" si="54"/>
        <v>0</v>
      </c>
      <c r="R256" s="5">
        <f t="shared" ca="1" si="43"/>
        <v>-2.4586875821761161E-3</v>
      </c>
    </row>
    <row r="257" spans="1:18">
      <c r="A257" s="42"/>
      <c r="B257" s="42"/>
      <c r="C257" s="42"/>
      <c r="D257" s="43">
        <f t="shared" si="44"/>
        <v>0</v>
      </c>
      <c r="E257" s="43">
        <f t="shared" si="44"/>
        <v>0</v>
      </c>
      <c r="F257" s="6">
        <f t="shared" si="45"/>
        <v>0</v>
      </c>
      <c r="G257" s="6">
        <f t="shared" si="45"/>
        <v>0</v>
      </c>
      <c r="H257" s="6">
        <f t="shared" si="46"/>
        <v>0</v>
      </c>
      <c r="I257" s="6">
        <f t="shared" si="47"/>
        <v>0</v>
      </c>
      <c r="J257" s="6">
        <f t="shared" si="48"/>
        <v>0</v>
      </c>
      <c r="K257" s="6">
        <f t="shared" si="49"/>
        <v>0</v>
      </c>
      <c r="L257" s="6">
        <f t="shared" si="50"/>
        <v>0</v>
      </c>
      <c r="M257" s="6">
        <f t="shared" ca="1" si="55"/>
        <v>2.4586875821761161E-3</v>
      </c>
      <c r="N257" s="6">
        <f t="shared" ca="1" si="51"/>
        <v>0</v>
      </c>
      <c r="O257" s="48">
        <f t="shared" ca="1" si="52"/>
        <v>0</v>
      </c>
      <c r="P257" s="6">
        <f t="shared" ca="1" si="53"/>
        <v>0</v>
      </c>
      <c r="Q257" s="6">
        <f t="shared" ca="1" si="54"/>
        <v>0</v>
      </c>
      <c r="R257" s="5">
        <f t="shared" ca="1" si="43"/>
        <v>-2.4586875821761161E-3</v>
      </c>
    </row>
    <row r="258" spans="1:18">
      <c r="A258" s="42"/>
      <c r="B258" s="42"/>
      <c r="C258" s="42"/>
      <c r="D258" s="43">
        <f t="shared" si="44"/>
        <v>0</v>
      </c>
      <c r="E258" s="43">
        <f t="shared" si="44"/>
        <v>0</v>
      </c>
      <c r="F258" s="6">
        <f t="shared" si="45"/>
        <v>0</v>
      </c>
      <c r="G258" s="6">
        <f t="shared" si="45"/>
        <v>0</v>
      </c>
      <c r="H258" s="6">
        <f t="shared" si="46"/>
        <v>0</v>
      </c>
      <c r="I258" s="6">
        <f t="shared" si="47"/>
        <v>0</v>
      </c>
      <c r="J258" s="6">
        <f t="shared" si="48"/>
        <v>0</v>
      </c>
      <c r="K258" s="6">
        <f t="shared" si="49"/>
        <v>0</v>
      </c>
      <c r="L258" s="6">
        <f t="shared" si="50"/>
        <v>0</v>
      </c>
      <c r="M258" s="6">
        <f t="shared" ca="1" si="55"/>
        <v>2.4586875821761161E-3</v>
      </c>
      <c r="N258" s="6">
        <f t="shared" ca="1" si="51"/>
        <v>0</v>
      </c>
      <c r="O258" s="48">
        <f t="shared" ca="1" si="52"/>
        <v>0</v>
      </c>
      <c r="P258" s="6">
        <f t="shared" ca="1" si="53"/>
        <v>0</v>
      </c>
      <c r="Q258" s="6">
        <f t="shared" ca="1" si="54"/>
        <v>0</v>
      </c>
      <c r="R258" s="5">
        <f t="shared" ca="1" si="43"/>
        <v>-2.4586875821761161E-3</v>
      </c>
    </row>
    <row r="259" spans="1:18">
      <c r="A259" s="42"/>
      <c r="B259" s="42"/>
      <c r="C259" s="42"/>
      <c r="D259" s="43">
        <f t="shared" si="44"/>
        <v>0</v>
      </c>
      <c r="E259" s="43">
        <f t="shared" si="44"/>
        <v>0</v>
      </c>
      <c r="F259" s="6">
        <f t="shared" si="45"/>
        <v>0</v>
      </c>
      <c r="G259" s="6">
        <f t="shared" si="45"/>
        <v>0</v>
      </c>
      <c r="H259" s="6">
        <f t="shared" si="46"/>
        <v>0</v>
      </c>
      <c r="I259" s="6">
        <f t="shared" si="47"/>
        <v>0</v>
      </c>
      <c r="J259" s="6">
        <f t="shared" si="48"/>
        <v>0</v>
      </c>
      <c r="K259" s="6">
        <f t="shared" si="49"/>
        <v>0</v>
      </c>
      <c r="L259" s="6">
        <f t="shared" si="50"/>
        <v>0</v>
      </c>
      <c r="M259" s="6">
        <f t="shared" ca="1" si="55"/>
        <v>2.4586875821761161E-3</v>
      </c>
      <c r="N259" s="6">
        <f t="shared" ca="1" si="51"/>
        <v>0</v>
      </c>
      <c r="O259" s="48">
        <f t="shared" ca="1" si="52"/>
        <v>0</v>
      </c>
      <c r="P259" s="6">
        <f t="shared" ca="1" si="53"/>
        <v>0</v>
      </c>
      <c r="Q259" s="6">
        <f t="shared" ca="1" si="54"/>
        <v>0</v>
      </c>
      <c r="R259" s="5">
        <f t="shared" ca="1" si="43"/>
        <v>-2.4586875821761161E-3</v>
      </c>
    </row>
    <row r="260" spans="1:18">
      <c r="A260" s="42"/>
      <c r="B260" s="42"/>
      <c r="C260" s="42"/>
      <c r="D260" s="43">
        <f t="shared" si="44"/>
        <v>0</v>
      </c>
      <c r="E260" s="43">
        <f t="shared" si="44"/>
        <v>0</v>
      </c>
      <c r="F260" s="6">
        <f t="shared" si="45"/>
        <v>0</v>
      </c>
      <c r="G260" s="6">
        <f t="shared" si="45"/>
        <v>0</v>
      </c>
      <c r="H260" s="6">
        <f t="shared" si="46"/>
        <v>0</v>
      </c>
      <c r="I260" s="6">
        <f t="shared" si="47"/>
        <v>0</v>
      </c>
      <c r="J260" s="6">
        <f t="shared" si="48"/>
        <v>0</v>
      </c>
      <c r="K260" s="6">
        <f t="shared" si="49"/>
        <v>0</v>
      </c>
      <c r="L260" s="6">
        <f t="shared" si="50"/>
        <v>0</v>
      </c>
      <c r="M260" s="6">
        <f t="shared" ca="1" si="55"/>
        <v>2.4586875821761161E-3</v>
      </c>
      <c r="N260" s="6">
        <f t="shared" ca="1" si="51"/>
        <v>0</v>
      </c>
      <c r="O260" s="48">
        <f t="shared" ca="1" si="52"/>
        <v>0</v>
      </c>
      <c r="P260" s="6">
        <f t="shared" ca="1" si="53"/>
        <v>0</v>
      </c>
      <c r="Q260" s="6">
        <f t="shared" ca="1" si="54"/>
        <v>0</v>
      </c>
      <c r="R260" s="5">
        <f t="shared" ca="1" si="43"/>
        <v>-2.4586875821761161E-3</v>
      </c>
    </row>
    <row r="261" spans="1:18">
      <c r="A261" s="42"/>
      <c r="B261" s="42"/>
      <c r="C261" s="42"/>
      <c r="D261" s="43">
        <f t="shared" si="44"/>
        <v>0</v>
      </c>
      <c r="E261" s="43">
        <f t="shared" si="44"/>
        <v>0</v>
      </c>
      <c r="F261" s="6">
        <f t="shared" si="45"/>
        <v>0</v>
      </c>
      <c r="G261" s="6">
        <f t="shared" si="45"/>
        <v>0</v>
      </c>
      <c r="H261" s="6">
        <f t="shared" si="46"/>
        <v>0</v>
      </c>
      <c r="I261" s="6">
        <f t="shared" si="47"/>
        <v>0</v>
      </c>
      <c r="J261" s="6">
        <f t="shared" si="48"/>
        <v>0</v>
      </c>
      <c r="K261" s="6">
        <f t="shared" si="49"/>
        <v>0</v>
      </c>
      <c r="L261" s="6">
        <f t="shared" si="50"/>
        <v>0</v>
      </c>
      <c r="M261" s="6">
        <f t="shared" ca="1" si="55"/>
        <v>2.4586875821761161E-3</v>
      </c>
      <c r="N261" s="6">
        <f t="shared" ca="1" si="51"/>
        <v>0</v>
      </c>
      <c r="O261" s="48">
        <f t="shared" ca="1" si="52"/>
        <v>0</v>
      </c>
      <c r="P261" s="6">
        <f t="shared" ca="1" si="53"/>
        <v>0</v>
      </c>
      <c r="Q261" s="6">
        <f t="shared" ca="1" si="54"/>
        <v>0</v>
      </c>
      <c r="R261" s="5">
        <f t="shared" ca="1" si="43"/>
        <v>-2.4586875821761161E-3</v>
      </c>
    </row>
    <row r="262" spans="1:18">
      <c r="A262" s="42"/>
      <c r="B262" s="42"/>
      <c r="C262" s="42"/>
      <c r="D262" s="43">
        <f t="shared" si="44"/>
        <v>0</v>
      </c>
      <c r="E262" s="43">
        <f t="shared" si="44"/>
        <v>0</v>
      </c>
      <c r="F262" s="6">
        <f t="shared" si="45"/>
        <v>0</v>
      </c>
      <c r="G262" s="6">
        <f t="shared" si="45"/>
        <v>0</v>
      </c>
      <c r="H262" s="6">
        <f t="shared" si="46"/>
        <v>0</v>
      </c>
      <c r="I262" s="6">
        <f t="shared" si="47"/>
        <v>0</v>
      </c>
      <c r="J262" s="6">
        <f t="shared" si="48"/>
        <v>0</v>
      </c>
      <c r="K262" s="6">
        <f t="shared" si="49"/>
        <v>0</v>
      </c>
      <c r="L262" s="6">
        <f t="shared" si="50"/>
        <v>0</v>
      </c>
      <c r="M262" s="6">
        <f t="shared" ca="1" si="55"/>
        <v>2.4586875821761161E-3</v>
      </c>
      <c r="N262" s="6">
        <f t="shared" ca="1" si="51"/>
        <v>0</v>
      </c>
      <c r="O262" s="48">
        <f t="shared" ca="1" si="52"/>
        <v>0</v>
      </c>
      <c r="P262" s="6">
        <f t="shared" ca="1" si="53"/>
        <v>0</v>
      </c>
      <c r="Q262" s="6">
        <f t="shared" ca="1" si="54"/>
        <v>0</v>
      </c>
      <c r="R262" s="5">
        <f t="shared" ca="1" si="43"/>
        <v>-2.4586875821761161E-3</v>
      </c>
    </row>
    <row r="263" spans="1:18">
      <c r="A263" s="42"/>
      <c r="B263" s="42"/>
      <c r="C263" s="42"/>
      <c r="D263" s="43">
        <f t="shared" si="44"/>
        <v>0</v>
      </c>
      <c r="E263" s="43">
        <f t="shared" si="44"/>
        <v>0</v>
      </c>
      <c r="F263" s="6">
        <f t="shared" si="45"/>
        <v>0</v>
      </c>
      <c r="G263" s="6">
        <f t="shared" si="45"/>
        <v>0</v>
      </c>
      <c r="H263" s="6">
        <f t="shared" si="46"/>
        <v>0</v>
      </c>
      <c r="I263" s="6">
        <f t="shared" si="47"/>
        <v>0</v>
      </c>
      <c r="J263" s="6">
        <f t="shared" si="48"/>
        <v>0</v>
      </c>
      <c r="K263" s="6">
        <f t="shared" si="49"/>
        <v>0</v>
      </c>
      <c r="L263" s="6">
        <f t="shared" si="50"/>
        <v>0</v>
      </c>
      <c r="M263" s="6">
        <f t="shared" ca="1" si="55"/>
        <v>2.4586875821761161E-3</v>
      </c>
      <c r="N263" s="6">
        <f t="shared" ca="1" si="51"/>
        <v>0</v>
      </c>
      <c r="O263" s="48">
        <f t="shared" ca="1" si="52"/>
        <v>0</v>
      </c>
      <c r="P263" s="6">
        <f t="shared" ca="1" si="53"/>
        <v>0</v>
      </c>
      <c r="Q263" s="6">
        <f t="shared" ca="1" si="54"/>
        <v>0</v>
      </c>
      <c r="R263" s="5">
        <f t="shared" ca="1" si="43"/>
        <v>-2.4586875821761161E-3</v>
      </c>
    </row>
    <row r="264" spans="1:18">
      <c r="A264" s="42"/>
      <c r="B264" s="42"/>
      <c r="C264" s="42"/>
      <c r="D264" s="43">
        <f t="shared" si="44"/>
        <v>0</v>
      </c>
      <c r="E264" s="43">
        <f t="shared" si="44"/>
        <v>0</v>
      </c>
      <c r="F264" s="6">
        <f t="shared" si="45"/>
        <v>0</v>
      </c>
      <c r="G264" s="6">
        <f t="shared" si="45"/>
        <v>0</v>
      </c>
      <c r="H264" s="6">
        <f t="shared" si="46"/>
        <v>0</v>
      </c>
      <c r="I264" s="6">
        <f t="shared" si="47"/>
        <v>0</v>
      </c>
      <c r="J264" s="6">
        <f t="shared" si="48"/>
        <v>0</v>
      </c>
      <c r="K264" s="6">
        <f t="shared" si="49"/>
        <v>0</v>
      </c>
      <c r="L264" s="6">
        <f t="shared" si="50"/>
        <v>0</v>
      </c>
      <c r="M264" s="6">
        <f t="shared" ca="1" si="55"/>
        <v>2.4586875821761161E-3</v>
      </c>
      <c r="N264" s="6">
        <f t="shared" ca="1" si="51"/>
        <v>0</v>
      </c>
      <c r="O264" s="48">
        <f t="shared" ca="1" si="52"/>
        <v>0</v>
      </c>
      <c r="P264" s="6">
        <f t="shared" ca="1" si="53"/>
        <v>0</v>
      </c>
      <c r="Q264" s="6">
        <f t="shared" ca="1" si="54"/>
        <v>0</v>
      </c>
      <c r="R264" s="5">
        <f t="shared" ca="1" si="43"/>
        <v>-2.4586875821761161E-3</v>
      </c>
    </row>
    <row r="265" spans="1:18">
      <c r="A265" s="42"/>
      <c r="B265" s="42"/>
      <c r="C265" s="42"/>
      <c r="D265" s="43">
        <f t="shared" si="44"/>
        <v>0</v>
      </c>
      <c r="E265" s="43">
        <f t="shared" si="44"/>
        <v>0</v>
      </c>
      <c r="F265" s="6">
        <f t="shared" si="45"/>
        <v>0</v>
      </c>
      <c r="G265" s="6">
        <f t="shared" si="45"/>
        <v>0</v>
      </c>
      <c r="H265" s="6">
        <f t="shared" si="46"/>
        <v>0</v>
      </c>
      <c r="I265" s="6">
        <f t="shared" si="47"/>
        <v>0</v>
      </c>
      <c r="J265" s="6">
        <f t="shared" si="48"/>
        <v>0</v>
      </c>
      <c r="K265" s="6">
        <f t="shared" si="49"/>
        <v>0</v>
      </c>
      <c r="L265" s="6">
        <f t="shared" si="50"/>
        <v>0</v>
      </c>
      <c r="M265" s="6">
        <f t="shared" ca="1" si="55"/>
        <v>2.4586875821761161E-3</v>
      </c>
      <c r="N265" s="6">
        <f t="shared" ca="1" si="51"/>
        <v>0</v>
      </c>
      <c r="O265" s="48">
        <f t="shared" ca="1" si="52"/>
        <v>0</v>
      </c>
      <c r="P265" s="6">
        <f t="shared" ca="1" si="53"/>
        <v>0</v>
      </c>
      <c r="Q265" s="6">
        <f t="shared" ca="1" si="54"/>
        <v>0</v>
      </c>
      <c r="R265" s="5">
        <f t="shared" ca="1" si="43"/>
        <v>-2.4586875821761161E-3</v>
      </c>
    </row>
    <row r="266" spans="1:18">
      <c r="A266" s="42"/>
      <c r="B266" s="42"/>
      <c r="C266" s="42"/>
      <c r="D266" s="43">
        <f t="shared" si="44"/>
        <v>0</v>
      </c>
      <c r="E266" s="43">
        <f t="shared" si="44"/>
        <v>0</v>
      </c>
      <c r="F266" s="6">
        <f t="shared" si="45"/>
        <v>0</v>
      </c>
      <c r="G266" s="6">
        <f t="shared" si="45"/>
        <v>0</v>
      </c>
      <c r="H266" s="6">
        <f t="shared" si="46"/>
        <v>0</v>
      </c>
      <c r="I266" s="6">
        <f t="shared" si="47"/>
        <v>0</v>
      </c>
      <c r="J266" s="6">
        <f t="shared" si="48"/>
        <v>0</v>
      </c>
      <c r="K266" s="6">
        <f t="shared" si="49"/>
        <v>0</v>
      </c>
      <c r="L266" s="6">
        <f t="shared" si="50"/>
        <v>0</v>
      </c>
      <c r="M266" s="6">
        <f t="shared" ca="1" si="55"/>
        <v>2.4586875821761161E-3</v>
      </c>
      <c r="N266" s="6">
        <f t="shared" ca="1" si="51"/>
        <v>0</v>
      </c>
      <c r="O266" s="48">
        <f t="shared" ca="1" si="52"/>
        <v>0</v>
      </c>
      <c r="P266" s="6">
        <f t="shared" ca="1" si="53"/>
        <v>0</v>
      </c>
      <c r="Q266" s="6">
        <f t="shared" ca="1" si="54"/>
        <v>0</v>
      </c>
      <c r="R266" s="5">
        <f t="shared" ca="1" si="43"/>
        <v>-2.4586875821761161E-3</v>
      </c>
    </row>
    <row r="267" spans="1:18">
      <c r="A267" s="42"/>
      <c r="B267" s="42"/>
      <c r="C267" s="42"/>
      <c r="D267" s="43">
        <f t="shared" si="44"/>
        <v>0</v>
      </c>
      <c r="E267" s="43">
        <f t="shared" si="44"/>
        <v>0</v>
      </c>
      <c r="F267" s="6">
        <f t="shared" si="45"/>
        <v>0</v>
      </c>
      <c r="G267" s="6">
        <f t="shared" si="45"/>
        <v>0</v>
      </c>
      <c r="H267" s="6">
        <f t="shared" si="46"/>
        <v>0</v>
      </c>
      <c r="I267" s="6">
        <f t="shared" si="47"/>
        <v>0</v>
      </c>
      <c r="J267" s="6">
        <f t="shared" si="48"/>
        <v>0</v>
      </c>
      <c r="K267" s="6">
        <f t="shared" si="49"/>
        <v>0</v>
      </c>
      <c r="L267" s="6">
        <f t="shared" si="50"/>
        <v>0</v>
      </c>
      <c r="M267" s="6">
        <f t="shared" ca="1" si="55"/>
        <v>2.4586875821761161E-3</v>
      </c>
      <c r="N267" s="6">
        <f t="shared" ca="1" si="51"/>
        <v>0</v>
      </c>
      <c r="O267" s="48">
        <f t="shared" ca="1" si="52"/>
        <v>0</v>
      </c>
      <c r="P267" s="6">
        <f t="shared" ca="1" si="53"/>
        <v>0</v>
      </c>
      <c r="Q267" s="6">
        <f t="shared" ca="1" si="54"/>
        <v>0</v>
      </c>
      <c r="R267" s="5">
        <f t="shared" ca="1" si="43"/>
        <v>-2.4586875821761161E-3</v>
      </c>
    </row>
    <row r="268" spans="1:18">
      <c r="A268" s="42"/>
      <c r="B268" s="42"/>
      <c r="C268" s="42"/>
      <c r="D268" s="43">
        <f t="shared" si="44"/>
        <v>0</v>
      </c>
      <c r="E268" s="43">
        <f t="shared" si="44"/>
        <v>0</v>
      </c>
      <c r="F268" s="6">
        <f t="shared" si="45"/>
        <v>0</v>
      </c>
      <c r="G268" s="6">
        <f t="shared" si="45"/>
        <v>0</v>
      </c>
      <c r="H268" s="6">
        <f t="shared" si="46"/>
        <v>0</v>
      </c>
      <c r="I268" s="6">
        <f t="shared" si="47"/>
        <v>0</v>
      </c>
      <c r="J268" s="6">
        <f t="shared" si="48"/>
        <v>0</v>
      </c>
      <c r="K268" s="6">
        <f t="shared" si="49"/>
        <v>0</v>
      </c>
      <c r="L268" s="6">
        <f t="shared" si="50"/>
        <v>0</v>
      </c>
      <c r="M268" s="6">
        <f t="shared" ca="1" si="55"/>
        <v>2.4586875821761161E-3</v>
      </c>
      <c r="N268" s="6">
        <f t="shared" ca="1" si="51"/>
        <v>0</v>
      </c>
      <c r="O268" s="48">
        <f t="shared" ca="1" si="52"/>
        <v>0</v>
      </c>
      <c r="P268" s="6">
        <f t="shared" ca="1" si="53"/>
        <v>0</v>
      </c>
      <c r="Q268" s="6">
        <f t="shared" ca="1" si="54"/>
        <v>0</v>
      </c>
      <c r="R268" s="5">
        <f t="shared" ca="1" si="43"/>
        <v>-2.4586875821761161E-3</v>
      </c>
    </row>
    <row r="269" spans="1:18">
      <c r="A269" s="42"/>
      <c r="B269" s="42"/>
      <c r="C269" s="42"/>
      <c r="D269" s="43">
        <f t="shared" si="44"/>
        <v>0</v>
      </c>
      <c r="E269" s="43">
        <f t="shared" si="44"/>
        <v>0</v>
      </c>
      <c r="F269" s="6">
        <f t="shared" si="45"/>
        <v>0</v>
      </c>
      <c r="G269" s="6">
        <f t="shared" si="45"/>
        <v>0</v>
      </c>
      <c r="H269" s="6">
        <f t="shared" si="46"/>
        <v>0</v>
      </c>
      <c r="I269" s="6">
        <f t="shared" si="47"/>
        <v>0</v>
      </c>
      <c r="J269" s="6">
        <f t="shared" si="48"/>
        <v>0</v>
      </c>
      <c r="K269" s="6">
        <f t="shared" si="49"/>
        <v>0</v>
      </c>
      <c r="L269" s="6">
        <f t="shared" si="50"/>
        <v>0</v>
      </c>
      <c r="M269" s="6">
        <f t="shared" ca="1" si="55"/>
        <v>2.4586875821761161E-3</v>
      </c>
      <c r="N269" s="6">
        <f t="shared" ca="1" si="51"/>
        <v>0</v>
      </c>
      <c r="O269" s="48">
        <f t="shared" ca="1" si="52"/>
        <v>0</v>
      </c>
      <c r="P269" s="6">
        <f t="shared" ca="1" si="53"/>
        <v>0</v>
      </c>
      <c r="Q269" s="6">
        <f t="shared" ca="1" si="54"/>
        <v>0</v>
      </c>
      <c r="R269" s="5">
        <f t="shared" ca="1" si="43"/>
        <v>-2.4586875821761161E-3</v>
      </c>
    </row>
    <row r="270" spans="1:18">
      <c r="A270" s="42"/>
      <c r="B270" s="42"/>
      <c r="C270" s="42"/>
      <c r="D270" s="43">
        <f t="shared" si="44"/>
        <v>0</v>
      </c>
      <c r="E270" s="43">
        <f t="shared" si="44"/>
        <v>0</v>
      </c>
      <c r="F270" s="6">
        <f t="shared" si="45"/>
        <v>0</v>
      </c>
      <c r="G270" s="6">
        <f t="shared" si="45"/>
        <v>0</v>
      </c>
      <c r="H270" s="6">
        <f t="shared" si="46"/>
        <v>0</v>
      </c>
      <c r="I270" s="6">
        <f t="shared" si="47"/>
        <v>0</v>
      </c>
      <c r="J270" s="6">
        <f t="shared" si="48"/>
        <v>0</v>
      </c>
      <c r="K270" s="6">
        <f t="shared" si="49"/>
        <v>0</v>
      </c>
      <c r="L270" s="6">
        <f t="shared" si="50"/>
        <v>0</v>
      </c>
      <c r="M270" s="6">
        <f t="shared" ca="1" si="55"/>
        <v>2.4586875821761161E-3</v>
      </c>
      <c r="N270" s="6">
        <f t="shared" ca="1" si="51"/>
        <v>0</v>
      </c>
      <c r="O270" s="48">
        <f t="shared" ca="1" si="52"/>
        <v>0</v>
      </c>
      <c r="P270" s="6">
        <f t="shared" ca="1" si="53"/>
        <v>0</v>
      </c>
      <c r="Q270" s="6">
        <f t="shared" ca="1" si="54"/>
        <v>0</v>
      </c>
      <c r="R270" s="5">
        <f t="shared" ref="R270:R335" ca="1" si="56">+E270-M270</f>
        <v>-2.4586875821761161E-3</v>
      </c>
    </row>
    <row r="271" spans="1:18">
      <c r="A271" s="42"/>
      <c r="B271" s="42"/>
      <c r="C271" s="42"/>
      <c r="D271" s="43">
        <f t="shared" ref="D271:E334" si="57">A271/A$18</f>
        <v>0</v>
      </c>
      <c r="E271" s="43">
        <f t="shared" si="57"/>
        <v>0</v>
      </c>
      <c r="F271" s="6">
        <f t="shared" ref="F271:G334" si="58">$C271*D271</f>
        <v>0</v>
      </c>
      <c r="G271" s="6">
        <f t="shared" si="58"/>
        <v>0</v>
      </c>
      <c r="H271" s="6">
        <f t="shared" ref="H271:H334" si="59">C271*D271*D271</f>
        <v>0</v>
      </c>
      <c r="I271" s="6">
        <f t="shared" ref="I271:I334" si="60">C271*D271*D271*D271</f>
        <v>0</v>
      </c>
      <c r="J271" s="6">
        <f t="shared" ref="J271:J334" si="61">C271*D271*D271*D271*D271</f>
        <v>0</v>
      </c>
      <c r="K271" s="6">
        <f t="shared" ref="K271:K334" si="62">C271*E271*D271</f>
        <v>0</v>
      </c>
      <c r="L271" s="6">
        <f t="shared" ref="L271:L334" si="63">C271*E271*D271*D271</f>
        <v>0</v>
      </c>
      <c r="M271" s="6">
        <f t="shared" ca="1" si="55"/>
        <v>2.4586875821761161E-3</v>
      </c>
      <c r="N271" s="6">
        <f t="shared" ref="N271:N334" ca="1" si="64">C271*(M271-E271)^2</f>
        <v>0</v>
      </c>
      <c r="O271" s="48">
        <f t="shared" ref="O271:O334" ca="1" si="65">(C271*O$1-O$2*F271+O$3*H271)^2</f>
        <v>0</v>
      </c>
      <c r="P271" s="6">
        <f t="shared" ref="P271:P334" ca="1" si="66">(-C271*O$2+O$4*F271-O$5*H271)^2</f>
        <v>0</v>
      </c>
      <c r="Q271" s="6">
        <f t="shared" ref="Q271:Q334" ca="1" si="67">+(C271*O$3-F271*O$5+H271*O$6)^2</f>
        <v>0</v>
      </c>
      <c r="R271" s="5">
        <f t="shared" ca="1" si="56"/>
        <v>-2.4586875821761161E-3</v>
      </c>
    </row>
    <row r="272" spans="1:18">
      <c r="A272" s="42"/>
      <c r="B272" s="42"/>
      <c r="C272" s="42"/>
      <c r="D272" s="43">
        <f t="shared" si="57"/>
        <v>0</v>
      </c>
      <c r="E272" s="43">
        <f t="shared" si="57"/>
        <v>0</v>
      </c>
      <c r="F272" s="6">
        <f t="shared" si="58"/>
        <v>0</v>
      </c>
      <c r="G272" s="6">
        <f t="shared" si="58"/>
        <v>0</v>
      </c>
      <c r="H272" s="6">
        <f t="shared" si="59"/>
        <v>0</v>
      </c>
      <c r="I272" s="6">
        <f t="shared" si="60"/>
        <v>0</v>
      </c>
      <c r="J272" s="6">
        <f t="shared" si="61"/>
        <v>0</v>
      </c>
      <c r="K272" s="6">
        <f t="shared" si="62"/>
        <v>0</v>
      </c>
      <c r="L272" s="6">
        <f t="shared" si="63"/>
        <v>0</v>
      </c>
      <c r="M272" s="6">
        <f t="shared" ca="1" si="55"/>
        <v>2.4586875821761161E-3</v>
      </c>
      <c r="N272" s="6">
        <f t="shared" ca="1" si="64"/>
        <v>0</v>
      </c>
      <c r="O272" s="48">
        <f t="shared" ca="1" si="65"/>
        <v>0</v>
      </c>
      <c r="P272" s="6">
        <f t="shared" ca="1" si="66"/>
        <v>0</v>
      </c>
      <c r="Q272" s="6">
        <f t="shared" ca="1" si="67"/>
        <v>0</v>
      </c>
      <c r="R272" s="5">
        <f t="shared" ca="1" si="56"/>
        <v>-2.4586875821761161E-3</v>
      </c>
    </row>
    <row r="273" spans="1:18">
      <c r="A273" s="42"/>
      <c r="B273" s="42"/>
      <c r="C273" s="42"/>
      <c r="D273" s="43">
        <f t="shared" si="57"/>
        <v>0</v>
      </c>
      <c r="E273" s="43">
        <f t="shared" si="57"/>
        <v>0</v>
      </c>
      <c r="F273" s="6">
        <f t="shared" si="58"/>
        <v>0</v>
      </c>
      <c r="G273" s="6">
        <f t="shared" si="58"/>
        <v>0</v>
      </c>
      <c r="H273" s="6">
        <f t="shared" si="59"/>
        <v>0</v>
      </c>
      <c r="I273" s="6">
        <f t="shared" si="60"/>
        <v>0</v>
      </c>
      <c r="J273" s="6">
        <f t="shared" si="61"/>
        <v>0</v>
      </c>
      <c r="K273" s="6">
        <f t="shared" si="62"/>
        <v>0</v>
      </c>
      <c r="L273" s="6">
        <f t="shared" si="63"/>
        <v>0</v>
      </c>
      <c r="M273" s="6">
        <f t="shared" ca="1" si="55"/>
        <v>2.4586875821761161E-3</v>
      </c>
      <c r="N273" s="6">
        <f t="shared" ca="1" si="64"/>
        <v>0</v>
      </c>
      <c r="O273" s="48">
        <f t="shared" ca="1" si="65"/>
        <v>0</v>
      </c>
      <c r="P273" s="6">
        <f t="shared" ca="1" si="66"/>
        <v>0</v>
      </c>
      <c r="Q273" s="6">
        <f t="shared" ca="1" si="67"/>
        <v>0</v>
      </c>
      <c r="R273" s="5">
        <f t="shared" ca="1" si="56"/>
        <v>-2.4586875821761161E-3</v>
      </c>
    </row>
    <row r="274" spans="1:18">
      <c r="A274" s="42"/>
      <c r="B274" s="42"/>
      <c r="C274" s="42"/>
      <c r="D274" s="43">
        <f t="shared" si="57"/>
        <v>0</v>
      </c>
      <c r="E274" s="43">
        <f t="shared" si="57"/>
        <v>0</v>
      </c>
      <c r="F274" s="6">
        <f t="shared" si="58"/>
        <v>0</v>
      </c>
      <c r="G274" s="6">
        <f t="shared" si="58"/>
        <v>0</v>
      </c>
      <c r="H274" s="6">
        <f t="shared" si="59"/>
        <v>0</v>
      </c>
      <c r="I274" s="6">
        <f t="shared" si="60"/>
        <v>0</v>
      </c>
      <c r="J274" s="6">
        <f t="shared" si="61"/>
        <v>0</v>
      </c>
      <c r="K274" s="6">
        <f t="shared" si="62"/>
        <v>0</v>
      </c>
      <c r="L274" s="6">
        <f t="shared" si="63"/>
        <v>0</v>
      </c>
      <c r="M274" s="6">
        <f t="shared" ca="1" si="55"/>
        <v>2.4586875821761161E-3</v>
      </c>
      <c r="N274" s="6">
        <f t="shared" ca="1" si="64"/>
        <v>0</v>
      </c>
      <c r="O274" s="48">
        <f t="shared" ca="1" si="65"/>
        <v>0</v>
      </c>
      <c r="P274" s="6">
        <f t="shared" ca="1" si="66"/>
        <v>0</v>
      </c>
      <c r="Q274" s="6">
        <f t="shared" ca="1" si="67"/>
        <v>0</v>
      </c>
      <c r="R274" s="5">
        <f t="shared" ca="1" si="56"/>
        <v>-2.4586875821761161E-3</v>
      </c>
    </row>
    <row r="275" spans="1:18">
      <c r="A275" s="42"/>
      <c r="B275" s="42"/>
      <c r="C275" s="42"/>
      <c r="D275" s="43">
        <f t="shared" si="57"/>
        <v>0</v>
      </c>
      <c r="E275" s="43">
        <f t="shared" si="57"/>
        <v>0</v>
      </c>
      <c r="F275" s="6">
        <f t="shared" si="58"/>
        <v>0</v>
      </c>
      <c r="G275" s="6">
        <f t="shared" si="58"/>
        <v>0</v>
      </c>
      <c r="H275" s="6">
        <f t="shared" si="59"/>
        <v>0</v>
      </c>
      <c r="I275" s="6">
        <f t="shared" si="60"/>
        <v>0</v>
      </c>
      <c r="J275" s="6">
        <f t="shared" si="61"/>
        <v>0</v>
      </c>
      <c r="K275" s="6">
        <f t="shared" si="62"/>
        <v>0</v>
      </c>
      <c r="L275" s="6">
        <f t="shared" si="63"/>
        <v>0</v>
      </c>
      <c r="M275" s="6">
        <f t="shared" ca="1" si="55"/>
        <v>2.4586875821761161E-3</v>
      </c>
      <c r="N275" s="6">
        <f t="shared" ca="1" si="64"/>
        <v>0</v>
      </c>
      <c r="O275" s="48">
        <f t="shared" ca="1" si="65"/>
        <v>0</v>
      </c>
      <c r="P275" s="6">
        <f t="shared" ca="1" si="66"/>
        <v>0</v>
      </c>
      <c r="Q275" s="6">
        <f t="shared" ca="1" si="67"/>
        <v>0</v>
      </c>
      <c r="R275" s="5">
        <f t="shared" ca="1" si="56"/>
        <v>-2.4586875821761161E-3</v>
      </c>
    </row>
    <row r="276" spans="1:18">
      <c r="A276" s="42"/>
      <c r="B276" s="42"/>
      <c r="C276" s="42"/>
      <c r="D276" s="43">
        <f t="shared" si="57"/>
        <v>0</v>
      </c>
      <c r="E276" s="43">
        <f t="shared" si="57"/>
        <v>0</v>
      </c>
      <c r="F276" s="6">
        <f t="shared" si="58"/>
        <v>0</v>
      </c>
      <c r="G276" s="6">
        <f t="shared" si="58"/>
        <v>0</v>
      </c>
      <c r="H276" s="6">
        <f t="shared" si="59"/>
        <v>0</v>
      </c>
      <c r="I276" s="6">
        <f t="shared" si="60"/>
        <v>0</v>
      </c>
      <c r="J276" s="6">
        <f t="shared" si="61"/>
        <v>0</v>
      </c>
      <c r="K276" s="6">
        <f t="shared" si="62"/>
        <v>0</v>
      </c>
      <c r="L276" s="6">
        <f t="shared" si="63"/>
        <v>0</v>
      </c>
      <c r="M276" s="6">
        <f t="shared" ref="M276:M335" ca="1" si="68">+E$4+E$5*D276+E$6*D276^2</f>
        <v>2.4586875821761161E-3</v>
      </c>
      <c r="N276" s="6">
        <f t="shared" ca="1" si="64"/>
        <v>0</v>
      </c>
      <c r="O276" s="48">
        <f t="shared" ca="1" si="65"/>
        <v>0</v>
      </c>
      <c r="P276" s="6">
        <f t="shared" ca="1" si="66"/>
        <v>0</v>
      </c>
      <c r="Q276" s="6">
        <f t="shared" ca="1" si="67"/>
        <v>0</v>
      </c>
      <c r="R276" s="5">
        <f t="shared" ca="1" si="56"/>
        <v>-2.4586875821761161E-3</v>
      </c>
    </row>
    <row r="277" spans="1:18">
      <c r="A277" s="42"/>
      <c r="B277" s="42"/>
      <c r="C277" s="42"/>
      <c r="D277" s="43">
        <f t="shared" si="57"/>
        <v>0</v>
      </c>
      <c r="E277" s="43">
        <f t="shared" si="57"/>
        <v>0</v>
      </c>
      <c r="F277" s="6">
        <f t="shared" si="58"/>
        <v>0</v>
      </c>
      <c r="G277" s="6">
        <f t="shared" si="58"/>
        <v>0</v>
      </c>
      <c r="H277" s="6">
        <f t="shared" si="59"/>
        <v>0</v>
      </c>
      <c r="I277" s="6">
        <f t="shared" si="60"/>
        <v>0</v>
      </c>
      <c r="J277" s="6">
        <f t="shared" si="61"/>
        <v>0</v>
      </c>
      <c r="K277" s="6">
        <f t="shared" si="62"/>
        <v>0</v>
      </c>
      <c r="L277" s="6">
        <f t="shared" si="63"/>
        <v>0</v>
      </c>
      <c r="M277" s="6">
        <f t="shared" ca="1" si="68"/>
        <v>2.4586875821761161E-3</v>
      </c>
      <c r="N277" s="6">
        <f t="shared" ca="1" si="64"/>
        <v>0</v>
      </c>
      <c r="O277" s="48">
        <f t="shared" ca="1" si="65"/>
        <v>0</v>
      </c>
      <c r="P277" s="6">
        <f t="shared" ca="1" si="66"/>
        <v>0</v>
      </c>
      <c r="Q277" s="6">
        <f t="shared" ca="1" si="67"/>
        <v>0</v>
      </c>
      <c r="R277" s="5">
        <f t="shared" ca="1" si="56"/>
        <v>-2.4586875821761161E-3</v>
      </c>
    </row>
    <row r="278" spans="1:18">
      <c r="A278" s="42"/>
      <c r="B278" s="42"/>
      <c r="C278" s="42"/>
      <c r="D278" s="43">
        <f t="shared" si="57"/>
        <v>0</v>
      </c>
      <c r="E278" s="43">
        <f t="shared" si="57"/>
        <v>0</v>
      </c>
      <c r="F278" s="6">
        <f t="shared" si="58"/>
        <v>0</v>
      </c>
      <c r="G278" s="6">
        <f t="shared" si="58"/>
        <v>0</v>
      </c>
      <c r="H278" s="6">
        <f t="shared" si="59"/>
        <v>0</v>
      </c>
      <c r="I278" s="6">
        <f t="shared" si="60"/>
        <v>0</v>
      </c>
      <c r="J278" s="6">
        <f t="shared" si="61"/>
        <v>0</v>
      </c>
      <c r="K278" s="6">
        <f t="shared" si="62"/>
        <v>0</v>
      </c>
      <c r="L278" s="6">
        <f t="shared" si="63"/>
        <v>0</v>
      </c>
      <c r="M278" s="6">
        <f t="shared" ca="1" si="68"/>
        <v>2.4586875821761161E-3</v>
      </c>
      <c r="N278" s="6">
        <f t="shared" ca="1" si="64"/>
        <v>0</v>
      </c>
      <c r="O278" s="48">
        <f t="shared" ca="1" si="65"/>
        <v>0</v>
      </c>
      <c r="P278" s="6">
        <f t="shared" ca="1" si="66"/>
        <v>0</v>
      </c>
      <c r="Q278" s="6">
        <f t="shared" ca="1" si="67"/>
        <v>0</v>
      </c>
      <c r="R278" s="5">
        <f t="shared" ca="1" si="56"/>
        <v>-2.4586875821761161E-3</v>
      </c>
    </row>
    <row r="279" spans="1:18">
      <c r="A279" s="42"/>
      <c r="B279" s="42"/>
      <c r="C279" s="42"/>
      <c r="D279" s="43">
        <f t="shared" si="57"/>
        <v>0</v>
      </c>
      <c r="E279" s="43">
        <f t="shared" si="57"/>
        <v>0</v>
      </c>
      <c r="F279" s="6">
        <f t="shared" si="58"/>
        <v>0</v>
      </c>
      <c r="G279" s="6">
        <f t="shared" si="58"/>
        <v>0</v>
      </c>
      <c r="H279" s="6">
        <f t="shared" si="59"/>
        <v>0</v>
      </c>
      <c r="I279" s="6">
        <f t="shared" si="60"/>
        <v>0</v>
      </c>
      <c r="J279" s="6">
        <f t="shared" si="61"/>
        <v>0</v>
      </c>
      <c r="K279" s="6">
        <f t="shared" si="62"/>
        <v>0</v>
      </c>
      <c r="L279" s="6">
        <f t="shared" si="63"/>
        <v>0</v>
      </c>
      <c r="M279" s="6">
        <f t="shared" ca="1" si="68"/>
        <v>2.4586875821761161E-3</v>
      </c>
      <c r="N279" s="6">
        <f t="shared" ca="1" si="64"/>
        <v>0</v>
      </c>
      <c r="O279" s="48">
        <f t="shared" ca="1" si="65"/>
        <v>0</v>
      </c>
      <c r="P279" s="6">
        <f t="shared" ca="1" si="66"/>
        <v>0</v>
      </c>
      <c r="Q279" s="6">
        <f t="shared" ca="1" si="67"/>
        <v>0</v>
      </c>
      <c r="R279" s="5">
        <f t="shared" ca="1" si="56"/>
        <v>-2.4586875821761161E-3</v>
      </c>
    </row>
    <row r="280" spans="1:18">
      <c r="A280" s="42"/>
      <c r="B280" s="42"/>
      <c r="C280" s="42"/>
      <c r="D280" s="43">
        <f t="shared" si="57"/>
        <v>0</v>
      </c>
      <c r="E280" s="43">
        <f t="shared" si="57"/>
        <v>0</v>
      </c>
      <c r="F280" s="6">
        <f t="shared" si="58"/>
        <v>0</v>
      </c>
      <c r="G280" s="6">
        <f t="shared" si="58"/>
        <v>0</v>
      </c>
      <c r="H280" s="6">
        <f t="shared" si="59"/>
        <v>0</v>
      </c>
      <c r="I280" s="6">
        <f t="shared" si="60"/>
        <v>0</v>
      </c>
      <c r="J280" s="6">
        <f t="shared" si="61"/>
        <v>0</v>
      </c>
      <c r="K280" s="6">
        <f t="shared" si="62"/>
        <v>0</v>
      </c>
      <c r="L280" s="6">
        <f t="shared" si="63"/>
        <v>0</v>
      </c>
      <c r="M280" s="6">
        <f t="shared" ca="1" si="68"/>
        <v>2.4586875821761161E-3</v>
      </c>
      <c r="N280" s="6">
        <f t="shared" ca="1" si="64"/>
        <v>0</v>
      </c>
      <c r="O280" s="48">
        <f t="shared" ca="1" si="65"/>
        <v>0</v>
      </c>
      <c r="P280" s="6">
        <f t="shared" ca="1" si="66"/>
        <v>0</v>
      </c>
      <c r="Q280" s="6">
        <f t="shared" ca="1" si="67"/>
        <v>0</v>
      </c>
      <c r="R280" s="5">
        <f t="shared" ca="1" si="56"/>
        <v>-2.4586875821761161E-3</v>
      </c>
    </row>
    <row r="281" spans="1:18">
      <c r="A281" s="42"/>
      <c r="B281" s="42"/>
      <c r="C281" s="42"/>
      <c r="D281" s="43">
        <f t="shared" si="57"/>
        <v>0</v>
      </c>
      <c r="E281" s="43">
        <f t="shared" si="57"/>
        <v>0</v>
      </c>
      <c r="F281" s="6">
        <f t="shared" si="58"/>
        <v>0</v>
      </c>
      <c r="G281" s="6">
        <f t="shared" si="58"/>
        <v>0</v>
      </c>
      <c r="H281" s="6">
        <f t="shared" si="59"/>
        <v>0</v>
      </c>
      <c r="I281" s="6">
        <f t="shared" si="60"/>
        <v>0</v>
      </c>
      <c r="J281" s="6">
        <f t="shared" si="61"/>
        <v>0</v>
      </c>
      <c r="K281" s="6">
        <f t="shared" si="62"/>
        <v>0</v>
      </c>
      <c r="L281" s="6">
        <f t="shared" si="63"/>
        <v>0</v>
      </c>
      <c r="M281" s="6">
        <f t="shared" ca="1" si="68"/>
        <v>2.4586875821761161E-3</v>
      </c>
      <c r="N281" s="6">
        <f t="shared" ca="1" si="64"/>
        <v>0</v>
      </c>
      <c r="O281" s="48">
        <f t="shared" ca="1" si="65"/>
        <v>0</v>
      </c>
      <c r="P281" s="6">
        <f t="shared" ca="1" si="66"/>
        <v>0</v>
      </c>
      <c r="Q281" s="6">
        <f t="shared" ca="1" si="67"/>
        <v>0</v>
      </c>
      <c r="R281" s="5">
        <f t="shared" ca="1" si="56"/>
        <v>-2.4586875821761161E-3</v>
      </c>
    </row>
    <row r="282" spans="1:18">
      <c r="A282" s="42"/>
      <c r="B282" s="42"/>
      <c r="C282" s="42"/>
      <c r="D282" s="43">
        <f t="shared" si="57"/>
        <v>0</v>
      </c>
      <c r="E282" s="43">
        <f t="shared" si="57"/>
        <v>0</v>
      </c>
      <c r="F282" s="6">
        <f t="shared" si="58"/>
        <v>0</v>
      </c>
      <c r="G282" s="6">
        <f t="shared" si="58"/>
        <v>0</v>
      </c>
      <c r="H282" s="6">
        <f t="shared" si="59"/>
        <v>0</v>
      </c>
      <c r="I282" s="6">
        <f t="shared" si="60"/>
        <v>0</v>
      </c>
      <c r="J282" s="6">
        <f t="shared" si="61"/>
        <v>0</v>
      </c>
      <c r="K282" s="6">
        <f t="shared" si="62"/>
        <v>0</v>
      </c>
      <c r="L282" s="6">
        <f t="shared" si="63"/>
        <v>0</v>
      </c>
      <c r="M282" s="6">
        <f t="shared" ca="1" si="68"/>
        <v>2.4586875821761161E-3</v>
      </c>
      <c r="N282" s="6">
        <f t="shared" ca="1" si="64"/>
        <v>0</v>
      </c>
      <c r="O282" s="48">
        <f t="shared" ca="1" si="65"/>
        <v>0</v>
      </c>
      <c r="P282" s="6">
        <f t="shared" ca="1" si="66"/>
        <v>0</v>
      </c>
      <c r="Q282" s="6">
        <f t="shared" ca="1" si="67"/>
        <v>0</v>
      </c>
      <c r="R282" s="5">
        <f t="shared" ca="1" si="56"/>
        <v>-2.4586875821761161E-3</v>
      </c>
    </row>
    <row r="283" spans="1:18">
      <c r="A283" s="42"/>
      <c r="B283" s="42"/>
      <c r="C283" s="42"/>
      <c r="D283" s="43">
        <f t="shared" si="57"/>
        <v>0</v>
      </c>
      <c r="E283" s="43">
        <f t="shared" si="57"/>
        <v>0</v>
      </c>
      <c r="F283" s="6">
        <f t="shared" si="58"/>
        <v>0</v>
      </c>
      <c r="G283" s="6">
        <f t="shared" si="58"/>
        <v>0</v>
      </c>
      <c r="H283" s="6">
        <f t="shared" si="59"/>
        <v>0</v>
      </c>
      <c r="I283" s="6">
        <f t="shared" si="60"/>
        <v>0</v>
      </c>
      <c r="J283" s="6">
        <f t="shared" si="61"/>
        <v>0</v>
      </c>
      <c r="K283" s="6">
        <f t="shared" si="62"/>
        <v>0</v>
      </c>
      <c r="L283" s="6">
        <f t="shared" si="63"/>
        <v>0</v>
      </c>
      <c r="M283" s="6">
        <f t="shared" ca="1" si="68"/>
        <v>2.4586875821761161E-3</v>
      </c>
      <c r="N283" s="6">
        <f t="shared" ca="1" si="64"/>
        <v>0</v>
      </c>
      <c r="O283" s="48">
        <f t="shared" ca="1" si="65"/>
        <v>0</v>
      </c>
      <c r="P283" s="6">
        <f t="shared" ca="1" si="66"/>
        <v>0</v>
      </c>
      <c r="Q283" s="6">
        <f t="shared" ca="1" si="67"/>
        <v>0</v>
      </c>
      <c r="R283" s="5">
        <f t="shared" ca="1" si="56"/>
        <v>-2.4586875821761161E-3</v>
      </c>
    </row>
    <row r="284" spans="1:18">
      <c r="A284" s="42"/>
      <c r="B284" s="42"/>
      <c r="C284" s="42"/>
      <c r="D284" s="43">
        <f t="shared" si="57"/>
        <v>0</v>
      </c>
      <c r="E284" s="43">
        <f t="shared" si="57"/>
        <v>0</v>
      </c>
      <c r="F284" s="6">
        <f t="shared" si="58"/>
        <v>0</v>
      </c>
      <c r="G284" s="6">
        <f t="shared" si="58"/>
        <v>0</v>
      </c>
      <c r="H284" s="6">
        <f t="shared" si="59"/>
        <v>0</v>
      </c>
      <c r="I284" s="6">
        <f t="shared" si="60"/>
        <v>0</v>
      </c>
      <c r="J284" s="6">
        <f t="shared" si="61"/>
        <v>0</v>
      </c>
      <c r="K284" s="6">
        <f t="shared" si="62"/>
        <v>0</v>
      </c>
      <c r="L284" s="6">
        <f t="shared" si="63"/>
        <v>0</v>
      </c>
      <c r="M284" s="6">
        <f t="shared" ca="1" si="68"/>
        <v>2.4586875821761161E-3</v>
      </c>
      <c r="N284" s="6">
        <f t="shared" ca="1" si="64"/>
        <v>0</v>
      </c>
      <c r="O284" s="48">
        <f t="shared" ca="1" si="65"/>
        <v>0</v>
      </c>
      <c r="P284" s="6">
        <f t="shared" ca="1" si="66"/>
        <v>0</v>
      </c>
      <c r="Q284" s="6">
        <f t="shared" ca="1" si="67"/>
        <v>0</v>
      </c>
      <c r="R284" s="5">
        <f t="shared" ca="1" si="56"/>
        <v>-2.4586875821761161E-3</v>
      </c>
    </row>
    <row r="285" spans="1:18">
      <c r="A285" s="42"/>
      <c r="B285" s="42"/>
      <c r="C285" s="42"/>
      <c r="D285" s="43">
        <f t="shared" si="57"/>
        <v>0</v>
      </c>
      <c r="E285" s="43">
        <f t="shared" si="57"/>
        <v>0</v>
      </c>
      <c r="F285" s="6">
        <f t="shared" si="58"/>
        <v>0</v>
      </c>
      <c r="G285" s="6">
        <f t="shared" si="58"/>
        <v>0</v>
      </c>
      <c r="H285" s="6">
        <f t="shared" si="59"/>
        <v>0</v>
      </c>
      <c r="I285" s="6">
        <f t="shared" si="60"/>
        <v>0</v>
      </c>
      <c r="J285" s="6">
        <f t="shared" si="61"/>
        <v>0</v>
      </c>
      <c r="K285" s="6">
        <f t="shared" si="62"/>
        <v>0</v>
      </c>
      <c r="L285" s="6">
        <f t="shared" si="63"/>
        <v>0</v>
      </c>
      <c r="M285" s="6">
        <f t="shared" ca="1" si="68"/>
        <v>2.4586875821761161E-3</v>
      </c>
      <c r="N285" s="6">
        <f t="shared" ca="1" si="64"/>
        <v>0</v>
      </c>
      <c r="O285" s="48">
        <f t="shared" ca="1" si="65"/>
        <v>0</v>
      </c>
      <c r="P285" s="6">
        <f t="shared" ca="1" si="66"/>
        <v>0</v>
      </c>
      <c r="Q285" s="6">
        <f t="shared" ca="1" si="67"/>
        <v>0</v>
      </c>
      <c r="R285" s="5">
        <f t="shared" ca="1" si="56"/>
        <v>-2.4586875821761161E-3</v>
      </c>
    </row>
    <row r="286" spans="1:18">
      <c r="A286" s="42"/>
      <c r="B286" s="42"/>
      <c r="C286" s="42"/>
      <c r="D286" s="43">
        <f t="shared" si="57"/>
        <v>0</v>
      </c>
      <c r="E286" s="43">
        <f t="shared" si="57"/>
        <v>0</v>
      </c>
      <c r="F286" s="6">
        <f t="shared" si="58"/>
        <v>0</v>
      </c>
      <c r="G286" s="6">
        <f t="shared" si="58"/>
        <v>0</v>
      </c>
      <c r="H286" s="6">
        <f t="shared" si="59"/>
        <v>0</v>
      </c>
      <c r="I286" s="6">
        <f t="shared" si="60"/>
        <v>0</v>
      </c>
      <c r="J286" s="6">
        <f t="shared" si="61"/>
        <v>0</v>
      </c>
      <c r="K286" s="6">
        <f t="shared" si="62"/>
        <v>0</v>
      </c>
      <c r="L286" s="6">
        <f t="shared" si="63"/>
        <v>0</v>
      </c>
      <c r="M286" s="6">
        <f t="shared" ca="1" si="68"/>
        <v>2.4586875821761161E-3</v>
      </c>
      <c r="N286" s="6">
        <f t="shared" ca="1" si="64"/>
        <v>0</v>
      </c>
      <c r="O286" s="48">
        <f t="shared" ca="1" si="65"/>
        <v>0</v>
      </c>
      <c r="P286" s="6">
        <f t="shared" ca="1" si="66"/>
        <v>0</v>
      </c>
      <c r="Q286" s="6">
        <f t="shared" ca="1" si="67"/>
        <v>0</v>
      </c>
      <c r="R286" s="5">
        <f t="shared" ca="1" si="56"/>
        <v>-2.4586875821761161E-3</v>
      </c>
    </row>
    <row r="287" spans="1:18">
      <c r="A287" s="42"/>
      <c r="B287" s="42"/>
      <c r="C287" s="42"/>
      <c r="D287" s="43">
        <f t="shared" si="57"/>
        <v>0</v>
      </c>
      <c r="E287" s="43">
        <f t="shared" si="57"/>
        <v>0</v>
      </c>
      <c r="F287" s="6">
        <f t="shared" si="58"/>
        <v>0</v>
      </c>
      <c r="G287" s="6">
        <f t="shared" si="58"/>
        <v>0</v>
      </c>
      <c r="H287" s="6">
        <f t="shared" si="59"/>
        <v>0</v>
      </c>
      <c r="I287" s="6">
        <f t="shared" si="60"/>
        <v>0</v>
      </c>
      <c r="J287" s="6">
        <f t="shared" si="61"/>
        <v>0</v>
      </c>
      <c r="K287" s="6">
        <f t="shared" si="62"/>
        <v>0</v>
      </c>
      <c r="L287" s="6">
        <f t="shared" si="63"/>
        <v>0</v>
      </c>
      <c r="M287" s="6">
        <f t="shared" ca="1" si="68"/>
        <v>2.4586875821761161E-3</v>
      </c>
      <c r="N287" s="6">
        <f t="shared" ca="1" si="64"/>
        <v>0</v>
      </c>
      <c r="O287" s="48">
        <f t="shared" ca="1" si="65"/>
        <v>0</v>
      </c>
      <c r="P287" s="6">
        <f t="shared" ca="1" si="66"/>
        <v>0</v>
      </c>
      <c r="Q287" s="6">
        <f t="shared" ca="1" si="67"/>
        <v>0</v>
      </c>
      <c r="R287" s="5">
        <f t="shared" ca="1" si="56"/>
        <v>-2.4586875821761161E-3</v>
      </c>
    </row>
    <row r="288" spans="1:18">
      <c r="A288" s="42"/>
      <c r="B288" s="42"/>
      <c r="C288" s="42"/>
      <c r="D288" s="43">
        <f t="shared" si="57"/>
        <v>0</v>
      </c>
      <c r="E288" s="43">
        <f t="shared" si="57"/>
        <v>0</v>
      </c>
      <c r="F288" s="6">
        <f t="shared" si="58"/>
        <v>0</v>
      </c>
      <c r="G288" s="6">
        <f t="shared" si="58"/>
        <v>0</v>
      </c>
      <c r="H288" s="6">
        <f t="shared" si="59"/>
        <v>0</v>
      </c>
      <c r="I288" s="6">
        <f t="shared" si="60"/>
        <v>0</v>
      </c>
      <c r="J288" s="6">
        <f t="shared" si="61"/>
        <v>0</v>
      </c>
      <c r="K288" s="6">
        <f t="shared" si="62"/>
        <v>0</v>
      </c>
      <c r="L288" s="6">
        <f t="shared" si="63"/>
        <v>0</v>
      </c>
      <c r="M288" s="6">
        <f t="shared" ca="1" si="68"/>
        <v>2.4586875821761161E-3</v>
      </c>
      <c r="N288" s="6">
        <f t="shared" ca="1" si="64"/>
        <v>0</v>
      </c>
      <c r="O288" s="48">
        <f t="shared" ca="1" si="65"/>
        <v>0</v>
      </c>
      <c r="P288" s="6">
        <f t="shared" ca="1" si="66"/>
        <v>0</v>
      </c>
      <c r="Q288" s="6">
        <f t="shared" ca="1" si="67"/>
        <v>0</v>
      </c>
      <c r="R288" s="5">
        <f t="shared" ca="1" si="56"/>
        <v>-2.4586875821761161E-3</v>
      </c>
    </row>
    <row r="289" spans="1:18">
      <c r="A289" s="42"/>
      <c r="B289" s="42"/>
      <c r="C289" s="42"/>
      <c r="D289" s="43">
        <f t="shared" si="57"/>
        <v>0</v>
      </c>
      <c r="E289" s="43">
        <f t="shared" si="57"/>
        <v>0</v>
      </c>
      <c r="F289" s="6">
        <f t="shared" si="58"/>
        <v>0</v>
      </c>
      <c r="G289" s="6">
        <f t="shared" si="58"/>
        <v>0</v>
      </c>
      <c r="H289" s="6">
        <f t="shared" si="59"/>
        <v>0</v>
      </c>
      <c r="I289" s="6">
        <f t="shared" si="60"/>
        <v>0</v>
      </c>
      <c r="J289" s="6">
        <f t="shared" si="61"/>
        <v>0</v>
      </c>
      <c r="K289" s="6">
        <f t="shared" si="62"/>
        <v>0</v>
      </c>
      <c r="L289" s="6">
        <f t="shared" si="63"/>
        <v>0</v>
      </c>
      <c r="M289" s="6">
        <f t="shared" ca="1" si="68"/>
        <v>2.4586875821761161E-3</v>
      </c>
      <c r="N289" s="6">
        <f t="shared" ca="1" si="64"/>
        <v>0</v>
      </c>
      <c r="O289" s="48">
        <f t="shared" ca="1" si="65"/>
        <v>0</v>
      </c>
      <c r="P289" s="6">
        <f t="shared" ca="1" si="66"/>
        <v>0</v>
      </c>
      <c r="Q289" s="6">
        <f t="shared" ca="1" si="67"/>
        <v>0</v>
      </c>
      <c r="R289" s="5">
        <f t="shared" ca="1" si="56"/>
        <v>-2.4586875821761161E-3</v>
      </c>
    </row>
    <row r="290" spans="1:18">
      <c r="A290" s="42"/>
      <c r="B290" s="42"/>
      <c r="C290" s="42"/>
      <c r="D290" s="43">
        <f t="shared" si="57"/>
        <v>0</v>
      </c>
      <c r="E290" s="43">
        <f t="shared" si="57"/>
        <v>0</v>
      </c>
      <c r="F290" s="6">
        <f t="shared" si="58"/>
        <v>0</v>
      </c>
      <c r="G290" s="6">
        <f t="shared" si="58"/>
        <v>0</v>
      </c>
      <c r="H290" s="6">
        <f t="shared" si="59"/>
        <v>0</v>
      </c>
      <c r="I290" s="6">
        <f t="shared" si="60"/>
        <v>0</v>
      </c>
      <c r="J290" s="6">
        <f t="shared" si="61"/>
        <v>0</v>
      </c>
      <c r="K290" s="6">
        <f t="shared" si="62"/>
        <v>0</v>
      </c>
      <c r="L290" s="6">
        <f t="shared" si="63"/>
        <v>0</v>
      </c>
      <c r="M290" s="6">
        <f t="shared" ca="1" si="68"/>
        <v>2.4586875821761161E-3</v>
      </c>
      <c r="N290" s="6">
        <f t="shared" ca="1" si="64"/>
        <v>0</v>
      </c>
      <c r="O290" s="48">
        <f t="shared" ca="1" si="65"/>
        <v>0</v>
      </c>
      <c r="P290" s="6">
        <f t="shared" ca="1" si="66"/>
        <v>0</v>
      </c>
      <c r="Q290" s="6">
        <f t="shared" ca="1" si="67"/>
        <v>0</v>
      </c>
      <c r="R290" s="5">
        <f t="shared" ca="1" si="56"/>
        <v>-2.4586875821761161E-3</v>
      </c>
    </row>
    <row r="291" spans="1:18">
      <c r="A291" s="42"/>
      <c r="B291" s="42"/>
      <c r="C291" s="42"/>
      <c r="D291" s="43">
        <f t="shared" si="57"/>
        <v>0</v>
      </c>
      <c r="E291" s="43">
        <f t="shared" si="57"/>
        <v>0</v>
      </c>
      <c r="F291" s="6">
        <f t="shared" si="58"/>
        <v>0</v>
      </c>
      <c r="G291" s="6">
        <f t="shared" si="58"/>
        <v>0</v>
      </c>
      <c r="H291" s="6">
        <f t="shared" si="59"/>
        <v>0</v>
      </c>
      <c r="I291" s="6">
        <f t="shared" si="60"/>
        <v>0</v>
      </c>
      <c r="J291" s="6">
        <f t="shared" si="61"/>
        <v>0</v>
      </c>
      <c r="K291" s="6">
        <f t="shared" si="62"/>
        <v>0</v>
      </c>
      <c r="L291" s="6">
        <f t="shared" si="63"/>
        <v>0</v>
      </c>
      <c r="M291" s="6">
        <f t="shared" ca="1" si="68"/>
        <v>2.4586875821761161E-3</v>
      </c>
      <c r="N291" s="6">
        <f t="shared" ca="1" si="64"/>
        <v>0</v>
      </c>
      <c r="O291" s="48">
        <f t="shared" ca="1" si="65"/>
        <v>0</v>
      </c>
      <c r="P291" s="6">
        <f t="shared" ca="1" si="66"/>
        <v>0</v>
      </c>
      <c r="Q291" s="6">
        <f t="shared" ca="1" si="67"/>
        <v>0</v>
      </c>
      <c r="R291" s="5">
        <f t="shared" ca="1" si="56"/>
        <v>-2.4586875821761161E-3</v>
      </c>
    </row>
    <row r="292" spans="1:18">
      <c r="A292" s="42"/>
      <c r="B292" s="42"/>
      <c r="C292" s="42"/>
      <c r="D292" s="43">
        <f t="shared" si="57"/>
        <v>0</v>
      </c>
      <c r="E292" s="43">
        <f t="shared" si="57"/>
        <v>0</v>
      </c>
      <c r="F292" s="6">
        <f t="shared" si="58"/>
        <v>0</v>
      </c>
      <c r="G292" s="6">
        <f t="shared" si="58"/>
        <v>0</v>
      </c>
      <c r="H292" s="6">
        <f t="shared" si="59"/>
        <v>0</v>
      </c>
      <c r="I292" s="6">
        <f t="shared" si="60"/>
        <v>0</v>
      </c>
      <c r="J292" s="6">
        <f t="shared" si="61"/>
        <v>0</v>
      </c>
      <c r="K292" s="6">
        <f t="shared" si="62"/>
        <v>0</v>
      </c>
      <c r="L292" s="6">
        <f t="shared" si="63"/>
        <v>0</v>
      </c>
      <c r="M292" s="6">
        <f t="shared" ca="1" si="68"/>
        <v>2.4586875821761161E-3</v>
      </c>
      <c r="N292" s="6">
        <f t="shared" ca="1" si="64"/>
        <v>0</v>
      </c>
      <c r="O292" s="48">
        <f t="shared" ca="1" si="65"/>
        <v>0</v>
      </c>
      <c r="P292" s="6">
        <f t="shared" ca="1" si="66"/>
        <v>0</v>
      </c>
      <c r="Q292" s="6">
        <f t="shared" ca="1" si="67"/>
        <v>0</v>
      </c>
      <c r="R292" s="5">
        <f t="shared" ca="1" si="56"/>
        <v>-2.4586875821761161E-3</v>
      </c>
    </row>
    <row r="293" spans="1:18">
      <c r="A293" s="42"/>
      <c r="B293" s="42"/>
      <c r="C293" s="42"/>
      <c r="D293" s="43">
        <f t="shared" si="57"/>
        <v>0</v>
      </c>
      <c r="E293" s="43">
        <f t="shared" si="57"/>
        <v>0</v>
      </c>
      <c r="F293" s="6">
        <f t="shared" si="58"/>
        <v>0</v>
      </c>
      <c r="G293" s="6">
        <f t="shared" si="58"/>
        <v>0</v>
      </c>
      <c r="H293" s="6">
        <f t="shared" si="59"/>
        <v>0</v>
      </c>
      <c r="I293" s="6">
        <f t="shared" si="60"/>
        <v>0</v>
      </c>
      <c r="J293" s="6">
        <f t="shared" si="61"/>
        <v>0</v>
      </c>
      <c r="K293" s="6">
        <f t="shared" si="62"/>
        <v>0</v>
      </c>
      <c r="L293" s="6">
        <f t="shared" si="63"/>
        <v>0</v>
      </c>
      <c r="M293" s="6">
        <f t="shared" ca="1" si="68"/>
        <v>2.4586875821761161E-3</v>
      </c>
      <c r="N293" s="6">
        <f t="shared" ca="1" si="64"/>
        <v>0</v>
      </c>
      <c r="O293" s="48">
        <f t="shared" ca="1" si="65"/>
        <v>0</v>
      </c>
      <c r="P293" s="6">
        <f t="shared" ca="1" si="66"/>
        <v>0</v>
      </c>
      <c r="Q293" s="6">
        <f t="shared" ca="1" si="67"/>
        <v>0</v>
      </c>
      <c r="R293" s="5">
        <f t="shared" ca="1" si="56"/>
        <v>-2.4586875821761161E-3</v>
      </c>
    </row>
    <row r="294" spans="1:18">
      <c r="A294" s="42"/>
      <c r="B294" s="42"/>
      <c r="C294" s="42"/>
      <c r="D294" s="43">
        <f t="shared" si="57"/>
        <v>0</v>
      </c>
      <c r="E294" s="43">
        <f t="shared" si="57"/>
        <v>0</v>
      </c>
      <c r="F294" s="6">
        <f t="shared" si="58"/>
        <v>0</v>
      </c>
      <c r="G294" s="6">
        <f t="shared" si="58"/>
        <v>0</v>
      </c>
      <c r="H294" s="6">
        <f t="shared" si="59"/>
        <v>0</v>
      </c>
      <c r="I294" s="6">
        <f t="shared" si="60"/>
        <v>0</v>
      </c>
      <c r="J294" s="6">
        <f t="shared" si="61"/>
        <v>0</v>
      </c>
      <c r="K294" s="6">
        <f t="shared" si="62"/>
        <v>0</v>
      </c>
      <c r="L294" s="6">
        <f t="shared" si="63"/>
        <v>0</v>
      </c>
      <c r="M294" s="6">
        <f t="shared" ca="1" si="68"/>
        <v>2.4586875821761161E-3</v>
      </c>
      <c r="N294" s="6">
        <f t="shared" ca="1" si="64"/>
        <v>0</v>
      </c>
      <c r="O294" s="48">
        <f t="shared" ca="1" si="65"/>
        <v>0</v>
      </c>
      <c r="P294" s="6">
        <f t="shared" ca="1" si="66"/>
        <v>0</v>
      </c>
      <c r="Q294" s="6">
        <f t="shared" ca="1" si="67"/>
        <v>0</v>
      </c>
      <c r="R294" s="5">
        <f t="shared" ca="1" si="56"/>
        <v>-2.4586875821761161E-3</v>
      </c>
    </row>
    <row r="295" spans="1:18">
      <c r="A295" s="42"/>
      <c r="B295" s="42"/>
      <c r="C295" s="42"/>
      <c r="D295" s="43">
        <f t="shared" si="57"/>
        <v>0</v>
      </c>
      <c r="E295" s="43">
        <f t="shared" si="57"/>
        <v>0</v>
      </c>
      <c r="F295" s="6">
        <f t="shared" si="58"/>
        <v>0</v>
      </c>
      <c r="G295" s="6">
        <f t="shared" si="58"/>
        <v>0</v>
      </c>
      <c r="H295" s="6">
        <f t="shared" si="59"/>
        <v>0</v>
      </c>
      <c r="I295" s="6">
        <f t="shared" si="60"/>
        <v>0</v>
      </c>
      <c r="J295" s="6">
        <f t="shared" si="61"/>
        <v>0</v>
      </c>
      <c r="K295" s="6">
        <f t="shared" si="62"/>
        <v>0</v>
      </c>
      <c r="L295" s="6">
        <f t="shared" si="63"/>
        <v>0</v>
      </c>
      <c r="M295" s="6">
        <f t="shared" ca="1" si="68"/>
        <v>2.4586875821761161E-3</v>
      </c>
      <c r="N295" s="6">
        <f t="shared" ca="1" si="64"/>
        <v>0</v>
      </c>
      <c r="O295" s="48">
        <f t="shared" ca="1" si="65"/>
        <v>0</v>
      </c>
      <c r="P295" s="6">
        <f t="shared" ca="1" si="66"/>
        <v>0</v>
      </c>
      <c r="Q295" s="6">
        <f t="shared" ca="1" si="67"/>
        <v>0</v>
      </c>
      <c r="R295" s="5">
        <f t="shared" ca="1" si="56"/>
        <v>-2.4586875821761161E-3</v>
      </c>
    </row>
    <row r="296" spans="1:18">
      <c r="A296" s="42"/>
      <c r="B296" s="42"/>
      <c r="C296" s="42"/>
      <c r="D296" s="43">
        <f t="shared" si="57"/>
        <v>0</v>
      </c>
      <c r="E296" s="43">
        <f t="shared" si="57"/>
        <v>0</v>
      </c>
      <c r="F296" s="6">
        <f t="shared" si="58"/>
        <v>0</v>
      </c>
      <c r="G296" s="6">
        <f t="shared" si="58"/>
        <v>0</v>
      </c>
      <c r="H296" s="6">
        <f t="shared" si="59"/>
        <v>0</v>
      </c>
      <c r="I296" s="6">
        <f t="shared" si="60"/>
        <v>0</v>
      </c>
      <c r="J296" s="6">
        <f t="shared" si="61"/>
        <v>0</v>
      </c>
      <c r="K296" s="6">
        <f t="shared" si="62"/>
        <v>0</v>
      </c>
      <c r="L296" s="6">
        <f t="shared" si="63"/>
        <v>0</v>
      </c>
      <c r="M296" s="6">
        <f t="shared" ca="1" si="68"/>
        <v>2.4586875821761161E-3</v>
      </c>
      <c r="N296" s="6">
        <f t="shared" ca="1" si="64"/>
        <v>0</v>
      </c>
      <c r="O296" s="48">
        <f t="shared" ca="1" si="65"/>
        <v>0</v>
      </c>
      <c r="P296" s="6">
        <f t="shared" ca="1" si="66"/>
        <v>0</v>
      </c>
      <c r="Q296" s="6">
        <f t="shared" ca="1" si="67"/>
        <v>0</v>
      </c>
      <c r="R296" s="5">
        <f t="shared" ca="1" si="56"/>
        <v>-2.4586875821761161E-3</v>
      </c>
    </row>
    <row r="297" spans="1:18">
      <c r="A297" s="42"/>
      <c r="B297" s="42"/>
      <c r="C297" s="42"/>
      <c r="D297" s="43">
        <f t="shared" si="57"/>
        <v>0</v>
      </c>
      <c r="E297" s="43">
        <f t="shared" si="57"/>
        <v>0</v>
      </c>
      <c r="F297" s="6">
        <f t="shared" si="58"/>
        <v>0</v>
      </c>
      <c r="G297" s="6">
        <f t="shared" si="58"/>
        <v>0</v>
      </c>
      <c r="H297" s="6">
        <f t="shared" si="59"/>
        <v>0</v>
      </c>
      <c r="I297" s="6">
        <f t="shared" si="60"/>
        <v>0</v>
      </c>
      <c r="J297" s="6">
        <f t="shared" si="61"/>
        <v>0</v>
      </c>
      <c r="K297" s="6">
        <f t="shared" si="62"/>
        <v>0</v>
      </c>
      <c r="L297" s="6">
        <f t="shared" si="63"/>
        <v>0</v>
      </c>
      <c r="M297" s="6">
        <f t="shared" ca="1" si="68"/>
        <v>2.4586875821761161E-3</v>
      </c>
      <c r="N297" s="6">
        <f t="shared" ca="1" si="64"/>
        <v>0</v>
      </c>
      <c r="O297" s="48">
        <f t="shared" ca="1" si="65"/>
        <v>0</v>
      </c>
      <c r="P297" s="6">
        <f t="shared" ca="1" si="66"/>
        <v>0</v>
      </c>
      <c r="Q297" s="6">
        <f t="shared" ca="1" si="67"/>
        <v>0</v>
      </c>
      <c r="R297" s="5">
        <f t="shared" ca="1" si="56"/>
        <v>-2.4586875821761161E-3</v>
      </c>
    </row>
    <row r="298" spans="1:18">
      <c r="A298" s="42"/>
      <c r="B298" s="42"/>
      <c r="C298" s="42"/>
      <c r="D298" s="43">
        <f t="shared" si="57"/>
        <v>0</v>
      </c>
      <c r="E298" s="43">
        <f t="shared" si="57"/>
        <v>0</v>
      </c>
      <c r="F298" s="6">
        <f t="shared" si="58"/>
        <v>0</v>
      </c>
      <c r="G298" s="6">
        <f t="shared" si="58"/>
        <v>0</v>
      </c>
      <c r="H298" s="6">
        <f t="shared" si="59"/>
        <v>0</v>
      </c>
      <c r="I298" s="6">
        <f t="shared" si="60"/>
        <v>0</v>
      </c>
      <c r="J298" s="6">
        <f t="shared" si="61"/>
        <v>0</v>
      </c>
      <c r="K298" s="6">
        <f t="shared" si="62"/>
        <v>0</v>
      </c>
      <c r="L298" s="6">
        <f t="shared" si="63"/>
        <v>0</v>
      </c>
      <c r="M298" s="6">
        <f t="shared" ca="1" si="68"/>
        <v>2.4586875821761161E-3</v>
      </c>
      <c r="N298" s="6">
        <f t="shared" ca="1" si="64"/>
        <v>0</v>
      </c>
      <c r="O298" s="48">
        <f t="shared" ca="1" si="65"/>
        <v>0</v>
      </c>
      <c r="P298" s="6">
        <f t="shared" ca="1" si="66"/>
        <v>0</v>
      </c>
      <c r="Q298" s="6">
        <f t="shared" ca="1" si="67"/>
        <v>0</v>
      </c>
      <c r="R298" s="5">
        <f t="shared" ca="1" si="56"/>
        <v>-2.4586875821761161E-3</v>
      </c>
    </row>
    <row r="299" spans="1:18">
      <c r="A299" s="42"/>
      <c r="B299" s="42"/>
      <c r="C299" s="42"/>
      <c r="D299" s="43">
        <f t="shared" si="57"/>
        <v>0</v>
      </c>
      <c r="E299" s="43">
        <f t="shared" si="57"/>
        <v>0</v>
      </c>
      <c r="F299" s="6">
        <f t="shared" si="58"/>
        <v>0</v>
      </c>
      <c r="G299" s="6">
        <f t="shared" si="58"/>
        <v>0</v>
      </c>
      <c r="H299" s="6">
        <f t="shared" si="59"/>
        <v>0</v>
      </c>
      <c r="I299" s="6">
        <f t="shared" si="60"/>
        <v>0</v>
      </c>
      <c r="J299" s="6">
        <f t="shared" si="61"/>
        <v>0</v>
      </c>
      <c r="K299" s="6">
        <f t="shared" si="62"/>
        <v>0</v>
      </c>
      <c r="L299" s="6">
        <f t="shared" si="63"/>
        <v>0</v>
      </c>
      <c r="M299" s="6">
        <f t="shared" ca="1" si="68"/>
        <v>2.4586875821761161E-3</v>
      </c>
      <c r="N299" s="6">
        <f t="shared" ca="1" si="64"/>
        <v>0</v>
      </c>
      <c r="O299" s="48">
        <f t="shared" ca="1" si="65"/>
        <v>0</v>
      </c>
      <c r="P299" s="6">
        <f t="shared" ca="1" si="66"/>
        <v>0</v>
      </c>
      <c r="Q299" s="6">
        <f t="shared" ca="1" si="67"/>
        <v>0</v>
      </c>
      <c r="R299" s="5">
        <f t="shared" ca="1" si="56"/>
        <v>-2.4586875821761161E-3</v>
      </c>
    </row>
    <row r="300" spans="1:18">
      <c r="A300" s="42"/>
      <c r="B300" s="42"/>
      <c r="C300" s="42"/>
      <c r="D300" s="43">
        <f t="shared" si="57"/>
        <v>0</v>
      </c>
      <c r="E300" s="43">
        <f t="shared" si="57"/>
        <v>0</v>
      </c>
      <c r="F300" s="6">
        <f t="shared" si="58"/>
        <v>0</v>
      </c>
      <c r="G300" s="6">
        <f t="shared" si="58"/>
        <v>0</v>
      </c>
      <c r="H300" s="6">
        <f t="shared" si="59"/>
        <v>0</v>
      </c>
      <c r="I300" s="6">
        <f t="shared" si="60"/>
        <v>0</v>
      </c>
      <c r="J300" s="6">
        <f t="shared" si="61"/>
        <v>0</v>
      </c>
      <c r="K300" s="6">
        <f t="shared" si="62"/>
        <v>0</v>
      </c>
      <c r="L300" s="6">
        <f t="shared" si="63"/>
        <v>0</v>
      </c>
      <c r="M300" s="6">
        <f t="shared" ca="1" si="68"/>
        <v>2.4586875821761161E-3</v>
      </c>
      <c r="N300" s="6">
        <f t="shared" ca="1" si="64"/>
        <v>0</v>
      </c>
      <c r="O300" s="48">
        <f t="shared" ca="1" si="65"/>
        <v>0</v>
      </c>
      <c r="P300" s="6">
        <f t="shared" ca="1" si="66"/>
        <v>0</v>
      </c>
      <c r="Q300" s="6">
        <f t="shared" ca="1" si="67"/>
        <v>0</v>
      </c>
      <c r="R300" s="5">
        <f t="shared" ca="1" si="56"/>
        <v>-2.4586875821761161E-3</v>
      </c>
    </row>
    <row r="301" spans="1:18">
      <c r="A301" s="42"/>
      <c r="B301" s="42"/>
      <c r="C301" s="42"/>
      <c r="D301" s="43">
        <f t="shared" si="57"/>
        <v>0</v>
      </c>
      <c r="E301" s="43">
        <f t="shared" si="57"/>
        <v>0</v>
      </c>
      <c r="F301" s="6">
        <f t="shared" si="58"/>
        <v>0</v>
      </c>
      <c r="G301" s="6">
        <f t="shared" si="58"/>
        <v>0</v>
      </c>
      <c r="H301" s="6">
        <f t="shared" si="59"/>
        <v>0</v>
      </c>
      <c r="I301" s="6">
        <f t="shared" si="60"/>
        <v>0</v>
      </c>
      <c r="J301" s="6">
        <f t="shared" si="61"/>
        <v>0</v>
      </c>
      <c r="K301" s="6">
        <f t="shared" si="62"/>
        <v>0</v>
      </c>
      <c r="L301" s="6">
        <f t="shared" si="63"/>
        <v>0</v>
      </c>
      <c r="M301" s="6">
        <f t="shared" ca="1" si="68"/>
        <v>2.4586875821761161E-3</v>
      </c>
      <c r="N301" s="6">
        <f t="shared" ca="1" si="64"/>
        <v>0</v>
      </c>
      <c r="O301" s="48">
        <f t="shared" ca="1" si="65"/>
        <v>0</v>
      </c>
      <c r="P301" s="6">
        <f t="shared" ca="1" si="66"/>
        <v>0</v>
      </c>
      <c r="Q301" s="6">
        <f t="shared" ca="1" si="67"/>
        <v>0</v>
      </c>
      <c r="R301" s="5">
        <f t="shared" ca="1" si="56"/>
        <v>-2.4586875821761161E-3</v>
      </c>
    </row>
    <row r="302" spans="1:18">
      <c r="A302" s="42"/>
      <c r="B302" s="42"/>
      <c r="C302" s="42"/>
      <c r="D302" s="43">
        <f t="shared" si="57"/>
        <v>0</v>
      </c>
      <c r="E302" s="43">
        <f t="shared" si="57"/>
        <v>0</v>
      </c>
      <c r="F302" s="6">
        <f t="shared" si="58"/>
        <v>0</v>
      </c>
      <c r="G302" s="6">
        <f t="shared" si="58"/>
        <v>0</v>
      </c>
      <c r="H302" s="6">
        <f t="shared" si="59"/>
        <v>0</v>
      </c>
      <c r="I302" s="6">
        <f t="shared" si="60"/>
        <v>0</v>
      </c>
      <c r="J302" s="6">
        <f t="shared" si="61"/>
        <v>0</v>
      </c>
      <c r="K302" s="6">
        <f t="shared" si="62"/>
        <v>0</v>
      </c>
      <c r="L302" s="6">
        <f t="shared" si="63"/>
        <v>0</v>
      </c>
      <c r="M302" s="6">
        <f t="shared" ca="1" si="68"/>
        <v>2.4586875821761161E-3</v>
      </c>
      <c r="N302" s="6">
        <f t="shared" ca="1" si="64"/>
        <v>0</v>
      </c>
      <c r="O302" s="48">
        <f t="shared" ca="1" si="65"/>
        <v>0</v>
      </c>
      <c r="P302" s="6">
        <f t="shared" ca="1" si="66"/>
        <v>0</v>
      </c>
      <c r="Q302" s="6">
        <f t="shared" ca="1" si="67"/>
        <v>0</v>
      </c>
      <c r="R302" s="5">
        <f t="shared" ca="1" si="56"/>
        <v>-2.4586875821761161E-3</v>
      </c>
    </row>
    <row r="303" spans="1:18">
      <c r="A303" s="42"/>
      <c r="B303" s="42"/>
      <c r="C303" s="42"/>
      <c r="D303" s="43">
        <f t="shared" si="57"/>
        <v>0</v>
      </c>
      <c r="E303" s="43">
        <f t="shared" si="57"/>
        <v>0</v>
      </c>
      <c r="F303" s="6">
        <f t="shared" si="58"/>
        <v>0</v>
      </c>
      <c r="G303" s="6">
        <f t="shared" si="58"/>
        <v>0</v>
      </c>
      <c r="H303" s="6">
        <f t="shared" si="59"/>
        <v>0</v>
      </c>
      <c r="I303" s="6">
        <f t="shared" si="60"/>
        <v>0</v>
      </c>
      <c r="J303" s="6">
        <f t="shared" si="61"/>
        <v>0</v>
      </c>
      <c r="K303" s="6">
        <f t="shared" si="62"/>
        <v>0</v>
      </c>
      <c r="L303" s="6">
        <f t="shared" si="63"/>
        <v>0</v>
      </c>
      <c r="M303" s="6">
        <f t="shared" ca="1" si="68"/>
        <v>2.4586875821761161E-3</v>
      </c>
      <c r="N303" s="6">
        <f t="shared" ca="1" si="64"/>
        <v>0</v>
      </c>
      <c r="O303" s="48">
        <f t="shared" ca="1" si="65"/>
        <v>0</v>
      </c>
      <c r="P303" s="6">
        <f t="shared" ca="1" si="66"/>
        <v>0</v>
      </c>
      <c r="Q303" s="6">
        <f t="shared" ca="1" si="67"/>
        <v>0</v>
      </c>
      <c r="R303" s="5">
        <f t="shared" ca="1" si="56"/>
        <v>-2.4586875821761161E-3</v>
      </c>
    </row>
    <row r="304" spans="1:18">
      <c r="A304" s="42"/>
      <c r="B304" s="42"/>
      <c r="C304" s="42"/>
      <c r="D304" s="43">
        <f t="shared" si="57"/>
        <v>0</v>
      </c>
      <c r="E304" s="43">
        <f t="shared" si="57"/>
        <v>0</v>
      </c>
      <c r="F304" s="6">
        <f t="shared" si="58"/>
        <v>0</v>
      </c>
      <c r="G304" s="6">
        <f t="shared" si="58"/>
        <v>0</v>
      </c>
      <c r="H304" s="6">
        <f t="shared" si="59"/>
        <v>0</v>
      </c>
      <c r="I304" s="6">
        <f t="shared" si="60"/>
        <v>0</v>
      </c>
      <c r="J304" s="6">
        <f t="shared" si="61"/>
        <v>0</v>
      </c>
      <c r="K304" s="6">
        <f t="shared" si="62"/>
        <v>0</v>
      </c>
      <c r="L304" s="6">
        <f t="shared" si="63"/>
        <v>0</v>
      </c>
      <c r="M304" s="6">
        <f t="shared" ca="1" si="68"/>
        <v>2.4586875821761161E-3</v>
      </c>
      <c r="N304" s="6">
        <f t="shared" ca="1" si="64"/>
        <v>0</v>
      </c>
      <c r="O304" s="48">
        <f t="shared" ca="1" si="65"/>
        <v>0</v>
      </c>
      <c r="P304" s="6">
        <f t="shared" ca="1" si="66"/>
        <v>0</v>
      </c>
      <c r="Q304" s="6">
        <f t="shared" ca="1" si="67"/>
        <v>0</v>
      </c>
      <c r="R304" s="5">
        <f t="shared" ca="1" si="56"/>
        <v>-2.4586875821761161E-3</v>
      </c>
    </row>
    <row r="305" spans="1:18">
      <c r="A305" s="42"/>
      <c r="B305" s="42"/>
      <c r="C305" s="42"/>
      <c r="D305" s="43">
        <f t="shared" si="57"/>
        <v>0</v>
      </c>
      <c r="E305" s="43">
        <f t="shared" si="57"/>
        <v>0</v>
      </c>
      <c r="F305" s="6">
        <f t="shared" si="58"/>
        <v>0</v>
      </c>
      <c r="G305" s="6">
        <f t="shared" si="58"/>
        <v>0</v>
      </c>
      <c r="H305" s="6">
        <f t="shared" si="59"/>
        <v>0</v>
      </c>
      <c r="I305" s="6">
        <f t="shared" si="60"/>
        <v>0</v>
      </c>
      <c r="J305" s="6">
        <f t="shared" si="61"/>
        <v>0</v>
      </c>
      <c r="K305" s="6">
        <f t="shared" si="62"/>
        <v>0</v>
      </c>
      <c r="L305" s="6">
        <f t="shared" si="63"/>
        <v>0</v>
      </c>
      <c r="M305" s="6">
        <f t="shared" ca="1" si="68"/>
        <v>2.4586875821761161E-3</v>
      </c>
      <c r="N305" s="6">
        <f t="shared" ca="1" si="64"/>
        <v>0</v>
      </c>
      <c r="O305" s="48">
        <f t="shared" ca="1" si="65"/>
        <v>0</v>
      </c>
      <c r="P305" s="6">
        <f t="shared" ca="1" si="66"/>
        <v>0</v>
      </c>
      <c r="Q305" s="6">
        <f t="shared" ca="1" si="67"/>
        <v>0</v>
      </c>
      <c r="R305" s="5">
        <f t="shared" ca="1" si="56"/>
        <v>-2.4586875821761161E-3</v>
      </c>
    </row>
    <row r="306" spans="1:18">
      <c r="A306" s="42"/>
      <c r="B306" s="42"/>
      <c r="C306" s="42"/>
      <c r="D306" s="43">
        <f t="shared" si="57"/>
        <v>0</v>
      </c>
      <c r="E306" s="43">
        <f t="shared" si="57"/>
        <v>0</v>
      </c>
      <c r="F306" s="6">
        <f t="shared" si="58"/>
        <v>0</v>
      </c>
      <c r="G306" s="6">
        <f t="shared" si="58"/>
        <v>0</v>
      </c>
      <c r="H306" s="6">
        <f t="shared" si="59"/>
        <v>0</v>
      </c>
      <c r="I306" s="6">
        <f t="shared" si="60"/>
        <v>0</v>
      </c>
      <c r="J306" s="6">
        <f t="shared" si="61"/>
        <v>0</v>
      </c>
      <c r="K306" s="6">
        <f t="shared" si="62"/>
        <v>0</v>
      </c>
      <c r="L306" s="6">
        <f t="shared" si="63"/>
        <v>0</v>
      </c>
      <c r="M306" s="6">
        <f t="shared" ca="1" si="68"/>
        <v>2.4586875821761161E-3</v>
      </c>
      <c r="N306" s="6">
        <f t="shared" ca="1" si="64"/>
        <v>0</v>
      </c>
      <c r="O306" s="48">
        <f t="shared" ca="1" si="65"/>
        <v>0</v>
      </c>
      <c r="P306" s="6">
        <f t="shared" ca="1" si="66"/>
        <v>0</v>
      </c>
      <c r="Q306" s="6">
        <f t="shared" ca="1" si="67"/>
        <v>0</v>
      </c>
      <c r="R306" s="5">
        <f t="shared" ca="1" si="56"/>
        <v>-2.4586875821761161E-3</v>
      </c>
    </row>
    <row r="307" spans="1:18">
      <c r="A307" s="42"/>
      <c r="B307" s="42"/>
      <c r="C307" s="42"/>
      <c r="D307" s="43">
        <f t="shared" si="57"/>
        <v>0</v>
      </c>
      <c r="E307" s="43">
        <f t="shared" si="57"/>
        <v>0</v>
      </c>
      <c r="F307" s="6">
        <f t="shared" si="58"/>
        <v>0</v>
      </c>
      <c r="G307" s="6">
        <f t="shared" si="58"/>
        <v>0</v>
      </c>
      <c r="H307" s="6">
        <f t="shared" si="59"/>
        <v>0</v>
      </c>
      <c r="I307" s="6">
        <f t="shared" si="60"/>
        <v>0</v>
      </c>
      <c r="J307" s="6">
        <f t="shared" si="61"/>
        <v>0</v>
      </c>
      <c r="K307" s="6">
        <f t="shared" si="62"/>
        <v>0</v>
      </c>
      <c r="L307" s="6">
        <f t="shared" si="63"/>
        <v>0</v>
      </c>
      <c r="M307" s="6">
        <f t="shared" ca="1" si="68"/>
        <v>2.4586875821761161E-3</v>
      </c>
      <c r="N307" s="6">
        <f t="shared" ca="1" si="64"/>
        <v>0</v>
      </c>
      <c r="O307" s="48">
        <f t="shared" ca="1" si="65"/>
        <v>0</v>
      </c>
      <c r="P307" s="6">
        <f t="shared" ca="1" si="66"/>
        <v>0</v>
      </c>
      <c r="Q307" s="6">
        <f t="shared" ca="1" si="67"/>
        <v>0</v>
      </c>
      <c r="R307" s="5">
        <f t="shared" ca="1" si="56"/>
        <v>-2.4586875821761161E-3</v>
      </c>
    </row>
    <row r="308" spans="1:18">
      <c r="A308" s="42"/>
      <c r="B308" s="42"/>
      <c r="C308" s="42"/>
      <c r="D308" s="43">
        <f t="shared" si="57"/>
        <v>0</v>
      </c>
      <c r="E308" s="43">
        <f t="shared" si="57"/>
        <v>0</v>
      </c>
      <c r="F308" s="6">
        <f t="shared" si="58"/>
        <v>0</v>
      </c>
      <c r="G308" s="6">
        <f t="shared" si="58"/>
        <v>0</v>
      </c>
      <c r="H308" s="6">
        <f t="shared" si="59"/>
        <v>0</v>
      </c>
      <c r="I308" s="6">
        <f t="shared" si="60"/>
        <v>0</v>
      </c>
      <c r="J308" s="6">
        <f t="shared" si="61"/>
        <v>0</v>
      </c>
      <c r="K308" s="6">
        <f t="shared" si="62"/>
        <v>0</v>
      </c>
      <c r="L308" s="6">
        <f t="shared" si="63"/>
        <v>0</v>
      </c>
      <c r="M308" s="6">
        <f t="shared" ca="1" si="68"/>
        <v>2.4586875821761161E-3</v>
      </c>
      <c r="N308" s="6">
        <f t="shared" ca="1" si="64"/>
        <v>0</v>
      </c>
      <c r="O308" s="48">
        <f t="shared" ca="1" si="65"/>
        <v>0</v>
      </c>
      <c r="P308" s="6">
        <f t="shared" ca="1" si="66"/>
        <v>0</v>
      </c>
      <c r="Q308" s="6">
        <f t="shared" ca="1" si="67"/>
        <v>0</v>
      </c>
      <c r="R308" s="5">
        <f t="shared" ca="1" si="56"/>
        <v>-2.4586875821761161E-3</v>
      </c>
    </row>
    <row r="309" spans="1:18">
      <c r="A309" s="42"/>
      <c r="B309" s="42"/>
      <c r="C309" s="42"/>
      <c r="D309" s="43">
        <f t="shared" si="57"/>
        <v>0</v>
      </c>
      <c r="E309" s="43">
        <f t="shared" si="57"/>
        <v>0</v>
      </c>
      <c r="F309" s="6">
        <f t="shared" si="58"/>
        <v>0</v>
      </c>
      <c r="G309" s="6">
        <f t="shared" si="58"/>
        <v>0</v>
      </c>
      <c r="H309" s="6">
        <f t="shared" si="59"/>
        <v>0</v>
      </c>
      <c r="I309" s="6">
        <f t="shared" si="60"/>
        <v>0</v>
      </c>
      <c r="J309" s="6">
        <f t="shared" si="61"/>
        <v>0</v>
      </c>
      <c r="K309" s="6">
        <f t="shared" si="62"/>
        <v>0</v>
      </c>
      <c r="L309" s="6">
        <f t="shared" si="63"/>
        <v>0</v>
      </c>
      <c r="M309" s="6">
        <f t="shared" ca="1" si="68"/>
        <v>2.4586875821761161E-3</v>
      </c>
      <c r="N309" s="6">
        <f t="shared" ca="1" si="64"/>
        <v>0</v>
      </c>
      <c r="O309" s="48">
        <f t="shared" ca="1" si="65"/>
        <v>0</v>
      </c>
      <c r="P309" s="6">
        <f t="shared" ca="1" si="66"/>
        <v>0</v>
      </c>
      <c r="Q309" s="6">
        <f t="shared" ca="1" si="67"/>
        <v>0</v>
      </c>
      <c r="R309" s="5">
        <f t="shared" ca="1" si="56"/>
        <v>-2.4586875821761161E-3</v>
      </c>
    </row>
    <row r="310" spans="1:18">
      <c r="A310" s="42"/>
      <c r="B310" s="42"/>
      <c r="C310" s="42"/>
      <c r="D310" s="43">
        <f t="shared" si="57"/>
        <v>0</v>
      </c>
      <c r="E310" s="43">
        <f t="shared" si="57"/>
        <v>0</v>
      </c>
      <c r="F310" s="6">
        <f t="shared" si="58"/>
        <v>0</v>
      </c>
      <c r="G310" s="6">
        <f t="shared" si="58"/>
        <v>0</v>
      </c>
      <c r="H310" s="6">
        <f t="shared" si="59"/>
        <v>0</v>
      </c>
      <c r="I310" s="6">
        <f t="shared" si="60"/>
        <v>0</v>
      </c>
      <c r="J310" s="6">
        <f t="shared" si="61"/>
        <v>0</v>
      </c>
      <c r="K310" s="6">
        <f t="shared" si="62"/>
        <v>0</v>
      </c>
      <c r="L310" s="6">
        <f t="shared" si="63"/>
        <v>0</v>
      </c>
      <c r="M310" s="6">
        <f t="shared" ca="1" si="68"/>
        <v>2.4586875821761161E-3</v>
      </c>
      <c r="N310" s="6">
        <f t="shared" ca="1" si="64"/>
        <v>0</v>
      </c>
      <c r="O310" s="48">
        <f t="shared" ca="1" si="65"/>
        <v>0</v>
      </c>
      <c r="P310" s="6">
        <f t="shared" ca="1" si="66"/>
        <v>0</v>
      </c>
      <c r="Q310" s="6">
        <f t="shared" ca="1" si="67"/>
        <v>0</v>
      </c>
      <c r="R310" s="5">
        <f t="shared" ca="1" si="56"/>
        <v>-2.4586875821761161E-3</v>
      </c>
    </row>
    <row r="311" spans="1:18">
      <c r="A311" s="42"/>
      <c r="B311" s="42"/>
      <c r="C311" s="42"/>
      <c r="D311" s="43">
        <f t="shared" si="57"/>
        <v>0</v>
      </c>
      <c r="E311" s="43">
        <f t="shared" si="57"/>
        <v>0</v>
      </c>
      <c r="F311" s="6">
        <f t="shared" si="58"/>
        <v>0</v>
      </c>
      <c r="G311" s="6">
        <f t="shared" si="58"/>
        <v>0</v>
      </c>
      <c r="H311" s="6">
        <f t="shared" si="59"/>
        <v>0</v>
      </c>
      <c r="I311" s="6">
        <f t="shared" si="60"/>
        <v>0</v>
      </c>
      <c r="J311" s="6">
        <f t="shared" si="61"/>
        <v>0</v>
      </c>
      <c r="K311" s="6">
        <f t="shared" si="62"/>
        <v>0</v>
      </c>
      <c r="L311" s="6">
        <f t="shared" si="63"/>
        <v>0</v>
      </c>
      <c r="M311" s="6">
        <f t="shared" ca="1" si="68"/>
        <v>2.4586875821761161E-3</v>
      </c>
      <c r="N311" s="6">
        <f t="shared" ca="1" si="64"/>
        <v>0</v>
      </c>
      <c r="O311" s="48">
        <f t="shared" ca="1" si="65"/>
        <v>0</v>
      </c>
      <c r="P311" s="6">
        <f t="shared" ca="1" si="66"/>
        <v>0</v>
      </c>
      <c r="Q311" s="6">
        <f t="shared" ca="1" si="67"/>
        <v>0</v>
      </c>
      <c r="R311" s="5">
        <f t="shared" ca="1" si="56"/>
        <v>-2.4586875821761161E-3</v>
      </c>
    </row>
    <row r="312" spans="1:18">
      <c r="A312" s="42"/>
      <c r="B312" s="42"/>
      <c r="C312" s="42"/>
      <c r="D312" s="43">
        <f t="shared" si="57"/>
        <v>0</v>
      </c>
      <c r="E312" s="43">
        <f t="shared" si="57"/>
        <v>0</v>
      </c>
      <c r="F312" s="6">
        <f t="shared" si="58"/>
        <v>0</v>
      </c>
      <c r="G312" s="6">
        <f t="shared" si="58"/>
        <v>0</v>
      </c>
      <c r="H312" s="6">
        <f t="shared" si="59"/>
        <v>0</v>
      </c>
      <c r="I312" s="6">
        <f t="shared" si="60"/>
        <v>0</v>
      </c>
      <c r="J312" s="6">
        <f t="shared" si="61"/>
        <v>0</v>
      </c>
      <c r="K312" s="6">
        <f t="shared" si="62"/>
        <v>0</v>
      </c>
      <c r="L312" s="6">
        <f t="shared" si="63"/>
        <v>0</v>
      </c>
      <c r="M312" s="6">
        <f t="shared" ca="1" si="68"/>
        <v>2.4586875821761161E-3</v>
      </c>
      <c r="N312" s="6">
        <f t="shared" ca="1" si="64"/>
        <v>0</v>
      </c>
      <c r="O312" s="48">
        <f t="shared" ca="1" si="65"/>
        <v>0</v>
      </c>
      <c r="P312" s="6">
        <f t="shared" ca="1" si="66"/>
        <v>0</v>
      </c>
      <c r="Q312" s="6">
        <f t="shared" ca="1" si="67"/>
        <v>0</v>
      </c>
      <c r="R312" s="5">
        <f t="shared" ca="1" si="56"/>
        <v>-2.4586875821761161E-3</v>
      </c>
    </row>
    <row r="313" spans="1:18">
      <c r="A313" s="42"/>
      <c r="B313" s="42"/>
      <c r="C313" s="42"/>
      <c r="D313" s="43">
        <f t="shared" si="57"/>
        <v>0</v>
      </c>
      <c r="E313" s="43">
        <f t="shared" si="57"/>
        <v>0</v>
      </c>
      <c r="F313" s="6">
        <f t="shared" si="58"/>
        <v>0</v>
      </c>
      <c r="G313" s="6">
        <f t="shared" si="58"/>
        <v>0</v>
      </c>
      <c r="H313" s="6">
        <f t="shared" si="59"/>
        <v>0</v>
      </c>
      <c r="I313" s="6">
        <f t="shared" si="60"/>
        <v>0</v>
      </c>
      <c r="J313" s="6">
        <f t="shared" si="61"/>
        <v>0</v>
      </c>
      <c r="K313" s="6">
        <f t="shared" si="62"/>
        <v>0</v>
      </c>
      <c r="L313" s="6">
        <f t="shared" si="63"/>
        <v>0</v>
      </c>
      <c r="M313" s="6">
        <f t="shared" ca="1" si="68"/>
        <v>2.4586875821761161E-3</v>
      </c>
      <c r="N313" s="6">
        <f t="shared" ca="1" si="64"/>
        <v>0</v>
      </c>
      <c r="O313" s="48">
        <f t="shared" ca="1" si="65"/>
        <v>0</v>
      </c>
      <c r="P313" s="6">
        <f t="shared" ca="1" si="66"/>
        <v>0</v>
      </c>
      <c r="Q313" s="6">
        <f t="shared" ca="1" si="67"/>
        <v>0</v>
      </c>
      <c r="R313" s="5">
        <f t="shared" ca="1" si="56"/>
        <v>-2.4586875821761161E-3</v>
      </c>
    </row>
    <row r="314" spans="1:18">
      <c r="A314" s="42"/>
      <c r="B314" s="42"/>
      <c r="C314" s="42"/>
      <c r="D314" s="43">
        <f t="shared" si="57"/>
        <v>0</v>
      </c>
      <c r="E314" s="43">
        <f t="shared" si="57"/>
        <v>0</v>
      </c>
      <c r="F314" s="6">
        <f t="shared" si="58"/>
        <v>0</v>
      </c>
      <c r="G314" s="6">
        <f t="shared" si="58"/>
        <v>0</v>
      </c>
      <c r="H314" s="6">
        <f t="shared" si="59"/>
        <v>0</v>
      </c>
      <c r="I314" s="6">
        <f t="shared" si="60"/>
        <v>0</v>
      </c>
      <c r="J314" s="6">
        <f t="shared" si="61"/>
        <v>0</v>
      </c>
      <c r="K314" s="6">
        <f t="shared" si="62"/>
        <v>0</v>
      </c>
      <c r="L314" s="6">
        <f t="shared" si="63"/>
        <v>0</v>
      </c>
      <c r="M314" s="6">
        <f t="shared" ca="1" si="68"/>
        <v>2.4586875821761161E-3</v>
      </c>
      <c r="N314" s="6">
        <f t="shared" ca="1" si="64"/>
        <v>0</v>
      </c>
      <c r="O314" s="48">
        <f t="shared" ca="1" si="65"/>
        <v>0</v>
      </c>
      <c r="P314" s="6">
        <f t="shared" ca="1" si="66"/>
        <v>0</v>
      </c>
      <c r="Q314" s="6">
        <f t="shared" ca="1" si="67"/>
        <v>0</v>
      </c>
      <c r="R314" s="5">
        <f t="shared" ca="1" si="56"/>
        <v>-2.4586875821761161E-3</v>
      </c>
    </row>
    <row r="315" spans="1:18">
      <c r="A315" s="42"/>
      <c r="B315" s="42"/>
      <c r="C315" s="42"/>
      <c r="D315" s="43">
        <f t="shared" si="57"/>
        <v>0</v>
      </c>
      <c r="E315" s="43">
        <f t="shared" si="57"/>
        <v>0</v>
      </c>
      <c r="F315" s="6">
        <f t="shared" si="58"/>
        <v>0</v>
      </c>
      <c r="G315" s="6">
        <f t="shared" si="58"/>
        <v>0</v>
      </c>
      <c r="H315" s="6">
        <f t="shared" si="59"/>
        <v>0</v>
      </c>
      <c r="I315" s="6">
        <f t="shared" si="60"/>
        <v>0</v>
      </c>
      <c r="J315" s="6">
        <f t="shared" si="61"/>
        <v>0</v>
      </c>
      <c r="K315" s="6">
        <f t="shared" si="62"/>
        <v>0</v>
      </c>
      <c r="L315" s="6">
        <f t="shared" si="63"/>
        <v>0</v>
      </c>
      <c r="M315" s="6">
        <f t="shared" ca="1" si="68"/>
        <v>2.4586875821761161E-3</v>
      </c>
      <c r="N315" s="6">
        <f t="shared" ca="1" si="64"/>
        <v>0</v>
      </c>
      <c r="O315" s="48">
        <f t="shared" ca="1" si="65"/>
        <v>0</v>
      </c>
      <c r="P315" s="6">
        <f t="shared" ca="1" si="66"/>
        <v>0</v>
      </c>
      <c r="Q315" s="6">
        <f t="shared" ca="1" si="67"/>
        <v>0</v>
      </c>
      <c r="R315" s="5">
        <f t="shared" ca="1" si="56"/>
        <v>-2.4586875821761161E-3</v>
      </c>
    </row>
    <row r="316" spans="1:18">
      <c r="A316" s="42"/>
      <c r="B316" s="42"/>
      <c r="C316" s="42"/>
      <c r="D316" s="43">
        <f t="shared" si="57"/>
        <v>0</v>
      </c>
      <c r="E316" s="43">
        <f t="shared" si="57"/>
        <v>0</v>
      </c>
      <c r="F316" s="6">
        <f t="shared" si="58"/>
        <v>0</v>
      </c>
      <c r="G316" s="6">
        <f t="shared" si="58"/>
        <v>0</v>
      </c>
      <c r="H316" s="6">
        <f t="shared" si="59"/>
        <v>0</v>
      </c>
      <c r="I316" s="6">
        <f t="shared" si="60"/>
        <v>0</v>
      </c>
      <c r="J316" s="6">
        <f t="shared" si="61"/>
        <v>0</v>
      </c>
      <c r="K316" s="6">
        <f t="shared" si="62"/>
        <v>0</v>
      </c>
      <c r="L316" s="6">
        <f t="shared" si="63"/>
        <v>0</v>
      </c>
      <c r="M316" s="6">
        <f t="shared" ca="1" si="68"/>
        <v>2.4586875821761161E-3</v>
      </c>
      <c r="N316" s="6">
        <f t="shared" ca="1" si="64"/>
        <v>0</v>
      </c>
      <c r="O316" s="48">
        <f t="shared" ca="1" si="65"/>
        <v>0</v>
      </c>
      <c r="P316" s="6">
        <f t="shared" ca="1" si="66"/>
        <v>0</v>
      </c>
      <c r="Q316" s="6">
        <f t="shared" ca="1" si="67"/>
        <v>0</v>
      </c>
      <c r="R316" s="5">
        <f t="shared" ca="1" si="56"/>
        <v>-2.4586875821761161E-3</v>
      </c>
    </row>
    <row r="317" spans="1:18">
      <c r="A317" s="42"/>
      <c r="B317" s="42"/>
      <c r="C317" s="42"/>
      <c r="D317" s="43">
        <f t="shared" si="57"/>
        <v>0</v>
      </c>
      <c r="E317" s="43">
        <f t="shared" si="57"/>
        <v>0</v>
      </c>
      <c r="F317" s="6">
        <f t="shared" si="58"/>
        <v>0</v>
      </c>
      <c r="G317" s="6">
        <f t="shared" si="58"/>
        <v>0</v>
      </c>
      <c r="H317" s="6">
        <f t="shared" si="59"/>
        <v>0</v>
      </c>
      <c r="I317" s="6">
        <f t="shared" si="60"/>
        <v>0</v>
      </c>
      <c r="J317" s="6">
        <f t="shared" si="61"/>
        <v>0</v>
      </c>
      <c r="K317" s="6">
        <f t="shared" si="62"/>
        <v>0</v>
      </c>
      <c r="L317" s="6">
        <f t="shared" si="63"/>
        <v>0</v>
      </c>
      <c r="M317" s="6">
        <f t="shared" ca="1" si="68"/>
        <v>2.4586875821761161E-3</v>
      </c>
      <c r="N317" s="6">
        <f t="shared" ca="1" si="64"/>
        <v>0</v>
      </c>
      <c r="O317" s="48">
        <f t="shared" ca="1" si="65"/>
        <v>0</v>
      </c>
      <c r="P317" s="6">
        <f t="shared" ca="1" si="66"/>
        <v>0</v>
      </c>
      <c r="Q317" s="6">
        <f t="shared" ca="1" si="67"/>
        <v>0</v>
      </c>
      <c r="R317" s="5">
        <f t="shared" ca="1" si="56"/>
        <v>-2.4586875821761161E-3</v>
      </c>
    </row>
    <row r="318" spans="1:18">
      <c r="A318" s="42"/>
      <c r="B318" s="42"/>
      <c r="C318" s="42"/>
      <c r="D318" s="43">
        <f t="shared" si="57"/>
        <v>0</v>
      </c>
      <c r="E318" s="43">
        <f t="shared" si="57"/>
        <v>0</v>
      </c>
      <c r="F318" s="6">
        <f t="shared" si="58"/>
        <v>0</v>
      </c>
      <c r="G318" s="6">
        <f t="shared" si="58"/>
        <v>0</v>
      </c>
      <c r="H318" s="6">
        <f t="shared" si="59"/>
        <v>0</v>
      </c>
      <c r="I318" s="6">
        <f t="shared" si="60"/>
        <v>0</v>
      </c>
      <c r="J318" s="6">
        <f t="shared" si="61"/>
        <v>0</v>
      </c>
      <c r="K318" s="6">
        <f t="shared" si="62"/>
        <v>0</v>
      </c>
      <c r="L318" s="6">
        <f t="shared" si="63"/>
        <v>0</v>
      </c>
      <c r="M318" s="6">
        <f t="shared" ca="1" si="68"/>
        <v>2.4586875821761161E-3</v>
      </c>
      <c r="N318" s="6">
        <f t="shared" ca="1" si="64"/>
        <v>0</v>
      </c>
      <c r="O318" s="48">
        <f t="shared" ca="1" si="65"/>
        <v>0</v>
      </c>
      <c r="P318" s="6">
        <f t="shared" ca="1" si="66"/>
        <v>0</v>
      </c>
      <c r="Q318" s="6">
        <f t="shared" ca="1" si="67"/>
        <v>0</v>
      </c>
      <c r="R318" s="5">
        <f t="shared" ca="1" si="56"/>
        <v>-2.4586875821761161E-3</v>
      </c>
    </row>
    <row r="319" spans="1:18">
      <c r="A319" s="42"/>
      <c r="B319" s="42"/>
      <c r="C319" s="42"/>
      <c r="D319" s="43">
        <f t="shared" si="57"/>
        <v>0</v>
      </c>
      <c r="E319" s="43">
        <f t="shared" si="57"/>
        <v>0</v>
      </c>
      <c r="F319" s="6">
        <f t="shared" si="58"/>
        <v>0</v>
      </c>
      <c r="G319" s="6">
        <f t="shared" si="58"/>
        <v>0</v>
      </c>
      <c r="H319" s="6">
        <f t="shared" si="59"/>
        <v>0</v>
      </c>
      <c r="I319" s="6">
        <f t="shared" si="60"/>
        <v>0</v>
      </c>
      <c r="J319" s="6">
        <f t="shared" si="61"/>
        <v>0</v>
      </c>
      <c r="K319" s="6">
        <f t="shared" si="62"/>
        <v>0</v>
      </c>
      <c r="L319" s="6">
        <f t="shared" si="63"/>
        <v>0</v>
      </c>
      <c r="M319" s="6">
        <f t="shared" ca="1" si="68"/>
        <v>2.4586875821761161E-3</v>
      </c>
      <c r="N319" s="6">
        <f t="shared" ca="1" si="64"/>
        <v>0</v>
      </c>
      <c r="O319" s="48">
        <f t="shared" ca="1" si="65"/>
        <v>0</v>
      </c>
      <c r="P319" s="6">
        <f t="shared" ca="1" si="66"/>
        <v>0</v>
      </c>
      <c r="Q319" s="6">
        <f t="shared" ca="1" si="67"/>
        <v>0</v>
      </c>
      <c r="R319" s="5">
        <f t="shared" ca="1" si="56"/>
        <v>-2.4586875821761161E-3</v>
      </c>
    </row>
    <row r="320" spans="1:18">
      <c r="A320" s="42"/>
      <c r="B320" s="42"/>
      <c r="C320" s="42"/>
      <c r="D320" s="43">
        <f t="shared" si="57"/>
        <v>0</v>
      </c>
      <c r="E320" s="43">
        <f t="shared" si="57"/>
        <v>0</v>
      </c>
      <c r="F320" s="6">
        <f t="shared" si="58"/>
        <v>0</v>
      </c>
      <c r="G320" s="6">
        <f t="shared" si="58"/>
        <v>0</v>
      </c>
      <c r="H320" s="6">
        <f t="shared" si="59"/>
        <v>0</v>
      </c>
      <c r="I320" s="6">
        <f t="shared" si="60"/>
        <v>0</v>
      </c>
      <c r="J320" s="6">
        <f t="shared" si="61"/>
        <v>0</v>
      </c>
      <c r="K320" s="6">
        <f t="shared" si="62"/>
        <v>0</v>
      </c>
      <c r="L320" s="6">
        <f t="shared" si="63"/>
        <v>0</v>
      </c>
      <c r="M320" s="6">
        <f t="shared" ca="1" si="68"/>
        <v>2.4586875821761161E-3</v>
      </c>
      <c r="N320" s="6">
        <f t="shared" ca="1" si="64"/>
        <v>0</v>
      </c>
      <c r="O320" s="48">
        <f t="shared" ca="1" si="65"/>
        <v>0</v>
      </c>
      <c r="P320" s="6">
        <f t="shared" ca="1" si="66"/>
        <v>0</v>
      </c>
      <c r="Q320" s="6">
        <f t="shared" ca="1" si="67"/>
        <v>0</v>
      </c>
      <c r="R320" s="5">
        <f t="shared" ca="1" si="56"/>
        <v>-2.4586875821761161E-3</v>
      </c>
    </row>
    <row r="321" spans="1:18">
      <c r="A321" s="42"/>
      <c r="B321" s="42"/>
      <c r="C321" s="42"/>
      <c r="D321" s="43">
        <f t="shared" si="57"/>
        <v>0</v>
      </c>
      <c r="E321" s="43">
        <f t="shared" si="57"/>
        <v>0</v>
      </c>
      <c r="F321" s="6">
        <f t="shared" si="58"/>
        <v>0</v>
      </c>
      <c r="G321" s="6">
        <f t="shared" si="58"/>
        <v>0</v>
      </c>
      <c r="H321" s="6">
        <f t="shared" si="59"/>
        <v>0</v>
      </c>
      <c r="I321" s="6">
        <f t="shared" si="60"/>
        <v>0</v>
      </c>
      <c r="J321" s="6">
        <f t="shared" si="61"/>
        <v>0</v>
      </c>
      <c r="K321" s="6">
        <f t="shared" si="62"/>
        <v>0</v>
      </c>
      <c r="L321" s="6">
        <f t="shared" si="63"/>
        <v>0</v>
      </c>
      <c r="M321" s="6">
        <f t="shared" ca="1" si="68"/>
        <v>2.4586875821761161E-3</v>
      </c>
      <c r="N321" s="6">
        <f t="shared" ca="1" si="64"/>
        <v>0</v>
      </c>
      <c r="O321" s="48">
        <f t="shared" ca="1" si="65"/>
        <v>0</v>
      </c>
      <c r="P321" s="6">
        <f t="shared" ca="1" si="66"/>
        <v>0</v>
      </c>
      <c r="Q321" s="6">
        <f t="shared" ca="1" si="67"/>
        <v>0</v>
      </c>
      <c r="R321" s="5">
        <f t="shared" ca="1" si="56"/>
        <v>-2.4586875821761161E-3</v>
      </c>
    </row>
    <row r="322" spans="1:18">
      <c r="A322" s="42"/>
      <c r="B322" s="42"/>
      <c r="C322" s="42"/>
      <c r="D322" s="43">
        <f t="shared" si="57"/>
        <v>0</v>
      </c>
      <c r="E322" s="43">
        <f t="shared" si="57"/>
        <v>0</v>
      </c>
      <c r="F322" s="6">
        <f t="shared" si="58"/>
        <v>0</v>
      </c>
      <c r="G322" s="6">
        <f t="shared" si="58"/>
        <v>0</v>
      </c>
      <c r="H322" s="6">
        <f t="shared" si="59"/>
        <v>0</v>
      </c>
      <c r="I322" s="6">
        <f t="shared" si="60"/>
        <v>0</v>
      </c>
      <c r="J322" s="6">
        <f t="shared" si="61"/>
        <v>0</v>
      </c>
      <c r="K322" s="6">
        <f t="shared" si="62"/>
        <v>0</v>
      </c>
      <c r="L322" s="6">
        <f t="shared" si="63"/>
        <v>0</v>
      </c>
      <c r="M322" s="6">
        <f t="shared" ca="1" si="68"/>
        <v>2.4586875821761161E-3</v>
      </c>
      <c r="N322" s="6">
        <f t="shared" ca="1" si="64"/>
        <v>0</v>
      </c>
      <c r="O322" s="48">
        <f t="shared" ca="1" si="65"/>
        <v>0</v>
      </c>
      <c r="P322" s="6">
        <f t="shared" ca="1" si="66"/>
        <v>0</v>
      </c>
      <c r="Q322" s="6">
        <f t="shared" ca="1" si="67"/>
        <v>0</v>
      </c>
      <c r="R322" s="5">
        <f t="shared" ca="1" si="56"/>
        <v>-2.4586875821761161E-3</v>
      </c>
    </row>
    <row r="323" spans="1:18">
      <c r="A323" s="42"/>
      <c r="B323" s="42"/>
      <c r="C323" s="42"/>
      <c r="D323" s="43">
        <f t="shared" si="57"/>
        <v>0</v>
      </c>
      <c r="E323" s="43">
        <f t="shared" si="57"/>
        <v>0</v>
      </c>
      <c r="F323" s="6">
        <f t="shared" si="58"/>
        <v>0</v>
      </c>
      <c r="G323" s="6">
        <f t="shared" si="58"/>
        <v>0</v>
      </c>
      <c r="H323" s="6">
        <f t="shared" si="59"/>
        <v>0</v>
      </c>
      <c r="I323" s="6">
        <f t="shared" si="60"/>
        <v>0</v>
      </c>
      <c r="J323" s="6">
        <f t="shared" si="61"/>
        <v>0</v>
      </c>
      <c r="K323" s="6">
        <f t="shared" si="62"/>
        <v>0</v>
      </c>
      <c r="L323" s="6">
        <f t="shared" si="63"/>
        <v>0</v>
      </c>
      <c r="M323" s="6">
        <f t="shared" ca="1" si="68"/>
        <v>2.4586875821761161E-3</v>
      </c>
      <c r="N323" s="6">
        <f t="shared" ca="1" si="64"/>
        <v>0</v>
      </c>
      <c r="O323" s="48">
        <f t="shared" ca="1" si="65"/>
        <v>0</v>
      </c>
      <c r="P323" s="6">
        <f t="shared" ca="1" si="66"/>
        <v>0</v>
      </c>
      <c r="Q323" s="6">
        <f t="shared" ca="1" si="67"/>
        <v>0</v>
      </c>
      <c r="R323" s="5">
        <f t="shared" ca="1" si="56"/>
        <v>-2.4586875821761161E-3</v>
      </c>
    </row>
    <row r="324" spans="1:18">
      <c r="A324" s="42"/>
      <c r="B324" s="42"/>
      <c r="C324" s="42"/>
      <c r="D324" s="43">
        <f t="shared" si="57"/>
        <v>0</v>
      </c>
      <c r="E324" s="43">
        <f t="shared" si="57"/>
        <v>0</v>
      </c>
      <c r="F324" s="6">
        <f t="shared" si="58"/>
        <v>0</v>
      </c>
      <c r="G324" s="6">
        <f t="shared" si="58"/>
        <v>0</v>
      </c>
      <c r="H324" s="6">
        <f t="shared" si="59"/>
        <v>0</v>
      </c>
      <c r="I324" s="6">
        <f t="shared" si="60"/>
        <v>0</v>
      </c>
      <c r="J324" s="6">
        <f t="shared" si="61"/>
        <v>0</v>
      </c>
      <c r="K324" s="6">
        <f t="shared" si="62"/>
        <v>0</v>
      </c>
      <c r="L324" s="6">
        <f t="shared" si="63"/>
        <v>0</v>
      </c>
      <c r="M324" s="6">
        <f t="shared" ca="1" si="68"/>
        <v>2.4586875821761161E-3</v>
      </c>
      <c r="N324" s="6">
        <f t="shared" ca="1" si="64"/>
        <v>0</v>
      </c>
      <c r="O324" s="48">
        <f t="shared" ca="1" si="65"/>
        <v>0</v>
      </c>
      <c r="P324" s="6">
        <f t="shared" ca="1" si="66"/>
        <v>0</v>
      </c>
      <c r="Q324" s="6">
        <f t="shared" ca="1" si="67"/>
        <v>0</v>
      </c>
      <c r="R324" s="5">
        <f t="shared" ca="1" si="56"/>
        <v>-2.4586875821761161E-3</v>
      </c>
    </row>
    <row r="325" spans="1:18">
      <c r="A325" s="42"/>
      <c r="B325" s="42"/>
      <c r="C325" s="42"/>
      <c r="D325" s="43">
        <f t="shared" si="57"/>
        <v>0</v>
      </c>
      <c r="E325" s="43">
        <f t="shared" si="57"/>
        <v>0</v>
      </c>
      <c r="F325" s="6">
        <f t="shared" si="58"/>
        <v>0</v>
      </c>
      <c r="G325" s="6">
        <f t="shared" si="58"/>
        <v>0</v>
      </c>
      <c r="H325" s="6">
        <f t="shared" si="59"/>
        <v>0</v>
      </c>
      <c r="I325" s="6">
        <f t="shared" si="60"/>
        <v>0</v>
      </c>
      <c r="J325" s="6">
        <f t="shared" si="61"/>
        <v>0</v>
      </c>
      <c r="K325" s="6">
        <f t="shared" si="62"/>
        <v>0</v>
      </c>
      <c r="L325" s="6">
        <f t="shared" si="63"/>
        <v>0</v>
      </c>
      <c r="M325" s="6">
        <f t="shared" ca="1" si="68"/>
        <v>2.4586875821761161E-3</v>
      </c>
      <c r="N325" s="6">
        <f t="shared" ca="1" si="64"/>
        <v>0</v>
      </c>
      <c r="O325" s="48">
        <f t="shared" ca="1" si="65"/>
        <v>0</v>
      </c>
      <c r="P325" s="6">
        <f t="shared" ca="1" si="66"/>
        <v>0</v>
      </c>
      <c r="Q325" s="6">
        <f t="shared" ca="1" si="67"/>
        <v>0</v>
      </c>
      <c r="R325" s="5">
        <f t="shared" ca="1" si="56"/>
        <v>-2.4586875821761161E-3</v>
      </c>
    </row>
    <row r="326" spans="1:18">
      <c r="A326" s="42"/>
      <c r="B326" s="42"/>
      <c r="C326" s="42"/>
      <c r="D326" s="43">
        <f t="shared" si="57"/>
        <v>0</v>
      </c>
      <c r="E326" s="43">
        <f t="shared" si="57"/>
        <v>0</v>
      </c>
      <c r="F326" s="6">
        <f t="shared" si="58"/>
        <v>0</v>
      </c>
      <c r="G326" s="6">
        <f t="shared" si="58"/>
        <v>0</v>
      </c>
      <c r="H326" s="6">
        <f t="shared" si="59"/>
        <v>0</v>
      </c>
      <c r="I326" s="6">
        <f t="shared" si="60"/>
        <v>0</v>
      </c>
      <c r="J326" s="6">
        <f t="shared" si="61"/>
        <v>0</v>
      </c>
      <c r="K326" s="6">
        <f t="shared" si="62"/>
        <v>0</v>
      </c>
      <c r="L326" s="6">
        <f t="shared" si="63"/>
        <v>0</v>
      </c>
      <c r="M326" s="6">
        <f t="shared" ca="1" si="68"/>
        <v>2.4586875821761161E-3</v>
      </c>
      <c r="N326" s="6">
        <f t="shared" ca="1" si="64"/>
        <v>0</v>
      </c>
      <c r="O326" s="48">
        <f t="shared" ca="1" si="65"/>
        <v>0</v>
      </c>
      <c r="P326" s="6">
        <f t="shared" ca="1" si="66"/>
        <v>0</v>
      </c>
      <c r="Q326" s="6">
        <f t="shared" ca="1" si="67"/>
        <v>0</v>
      </c>
      <c r="R326" s="5">
        <f t="shared" ca="1" si="56"/>
        <v>-2.4586875821761161E-3</v>
      </c>
    </row>
    <row r="327" spans="1:18">
      <c r="A327" s="42"/>
      <c r="B327" s="42"/>
      <c r="C327" s="42"/>
      <c r="D327" s="43">
        <f t="shared" si="57"/>
        <v>0</v>
      </c>
      <c r="E327" s="43">
        <f t="shared" si="57"/>
        <v>0</v>
      </c>
      <c r="F327" s="6">
        <f t="shared" si="58"/>
        <v>0</v>
      </c>
      <c r="G327" s="6">
        <f t="shared" si="58"/>
        <v>0</v>
      </c>
      <c r="H327" s="6">
        <f t="shared" si="59"/>
        <v>0</v>
      </c>
      <c r="I327" s="6">
        <f t="shared" si="60"/>
        <v>0</v>
      </c>
      <c r="J327" s="6">
        <f t="shared" si="61"/>
        <v>0</v>
      </c>
      <c r="K327" s="6">
        <f t="shared" si="62"/>
        <v>0</v>
      </c>
      <c r="L327" s="6">
        <f t="shared" si="63"/>
        <v>0</v>
      </c>
      <c r="M327" s="6">
        <f t="shared" ca="1" si="68"/>
        <v>2.4586875821761161E-3</v>
      </c>
      <c r="N327" s="6">
        <f t="shared" ca="1" si="64"/>
        <v>0</v>
      </c>
      <c r="O327" s="48">
        <f t="shared" ca="1" si="65"/>
        <v>0</v>
      </c>
      <c r="P327" s="6">
        <f t="shared" ca="1" si="66"/>
        <v>0</v>
      </c>
      <c r="Q327" s="6">
        <f t="shared" ca="1" si="67"/>
        <v>0</v>
      </c>
      <c r="R327" s="5">
        <f t="shared" ca="1" si="56"/>
        <v>-2.4586875821761161E-3</v>
      </c>
    </row>
    <row r="328" spans="1:18">
      <c r="A328" s="42"/>
      <c r="B328" s="42"/>
      <c r="C328" s="42"/>
      <c r="D328" s="43">
        <f t="shared" si="57"/>
        <v>0</v>
      </c>
      <c r="E328" s="43">
        <f t="shared" si="57"/>
        <v>0</v>
      </c>
      <c r="F328" s="6">
        <f t="shared" si="58"/>
        <v>0</v>
      </c>
      <c r="G328" s="6">
        <f t="shared" si="58"/>
        <v>0</v>
      </c>
      <c r="H328" s="6">
        <f t="shared" si="59"/>
        <v>0</v>
      </c>
      <c r="I328" s="6">
        <f t="shared" si="60"/>
        <v>0</v>
      </c>
      <c r="J328" s="6">
        <f t="shared" si="61"/>
        <v>0</v>
      </c>
      <c r="K328" s="6">
        <f t="shared" si="62"/>
        <v>0</v>
      </c>
      <c r="L328" s="6">
        <f t="shared" si="63"/>
        <v>0</v>
      </c>
      <c r="M328" s="6">
        <f t="shared" ca="1" si="68"/>
        <v>2.4586875821761161E-3</v>
      </c>
      <c r="N328" s="6">
        <f t="shared" ca="1" si="64"/>
        <v>0</v>
      </c>
      <c r="O328" s="48">
        <f t="shared" ca="1" si="65"/>
        <v>0</v>
      </c>
      <c r="P328" s="6">
        <f t="shared" ca="1" si="66"/>
        <v>0</v>
      </c>
      <c r="Q328" s="6">
        <f t="shared" ca="1" si="67"/>
        <v>0</v>
      </c>
      <c r="R328" s="5">
        <f t="shared" ca="1" si="56"/>
        <v>-2.4586875821761161E-3</v>
      </c>
    </row>
    <row r="329" spans="1:18">
      <c r="A329" s="42"/>
      <c r="B329" s="42"/>
      <c r="C329" s="42"/>
      <c r="D329" s="43">
        <f t="shared" si="57"/>
        <v>0</v>
      </c>
      <c r="E329" s="43">
        <f t="shared" si="57"/>
        <v>0</v>
      </c>
      <c r="F329" s="6">
        <f t="shared" si="58"/>
        <v>0</v>
      </c>
      <c r="G329" s="6">
        <f t="shared" si="58"/>
        <v>0</v>
      </c>
      <c r="H329" s="6">
        <f t="shared" si="59"/>
        <v>0</v>
      </c>
      <c r="I329" s="6">
        <f t="shared" si="60"/>
        <v>0</v>
      </c>
      <c r="J329" s="6">
        <f t="shared" si="61"/>
        <v>0</v>
      </c>
      <c r="K329" s="6">
        <f t="shared" si="62"/>
        <v>0</v>
      </c>
      <c r="L329" s="6">
        <f t="shared" si="63"/>
        <v>0</v>
      </c>
      <c r="M329" s="6">
        <f t="shared" ca="1" si="68"/>
        <v>2.4586875821761161E-3</v>
      </c>
      <c r="N329" s="6">
        <f t="shared" ca="1" si="64"/>
        <v>0</v>
      </c>
      <c r="O329" s="48">
        <f t="shared" ca="1" si="65"/>
        <v>0</v>
      </c>
      <c r="P329" s="6">
        <f t="shared" ca="1" si="66"/>
        <v>0</v>
      </c>
      <c r="Q329" s="6">
        <f t="shared" ca="1" si="67"/>
        <v>0</v>
      </c>
      <c r="R329" s="5">
        <f t="shared" ca="1" si="56"/>
        <v>-2.4586875821761161E-3</v>
      </c>
    </row>
    <row r="330" spans="1:18">
      <c r="A330" s="42"/>
      <c r="B330" s="42"/>
      <c r="C330" s="42"/>
      <c r="D330" s="43">
        <f t="shared" si="57"/>
        <v>0</v>
      </c>
      <c r="E330" s="43">
        <f t="shared" si="57"/>
        <v>0</v>
      </c>
      <c r="F330" s="6">
        <f t="shared" si="58"/>
        <v>0</v>
      </c>
      <c r="G330" s="6">
        <f t="shared" si="58"/>
        <v>0</v>
      </c>
      <c r="H330" s="6">
        <f t="shared" si="59"/>
        <v>0</v>
      </c>
      <c r="I330" s="6">
        <f t="shared" si="60"/>
        <v>0</v>
      </c>
      <c r="J330" s="6">
        <f t="shared" si="61"/>
        <v>0</v>
      </c>
      <c r="K330" s="6">
        <f t="shared" si="62"/>
        <v>0</v>
      </c>
      <c r="L330" s="6">
        <f t="shared" si="63"/>
        <v>0</v>
      </c>
      <c r="M330" s="6">
        <f t="shared" ca="1" si="68"/>
        <v>2.4586875821761161E-3</v>
      </c>
      <c r="N330" s="6">
        <f t="shared" ca="1" si="64"/>
        <v>0</v>
      </c>
      <c r="O330" s="48">
        <f t="shared" ca="1" si="65"/>
        <v>0</v>
      </c>
      <c r="P330" s="6">
        <f t="shared" ca="1" si="66"/>
        <v>0</v>
      </c>
      <c r="Q330" s="6">
        <f t="shared" ca="1" si="67"/>
        <v>0</v>
      </c>
      <c r="R330" s="5">
        <f t="shared" ca="1" si="56"/>
        <v>-2.4586875821761161E-3</v>
      </c>
    </row>
    <row r="331" spans="1:18">
      <c r="A331" s="42"/>
      <c r="B331" s="42"/>
      <c r="C331" s="42"/>
      <c r="D331" s="43">
        <f t="shared" si="57"/>
        <v>0</v>
      </c>
      <c r="E331" s="43">
        <f t="shared" si="57"/>
        <v>0</v>
      </c>
      <c r="F331" s="6">
        <f t="shared" si="58"/>
        <v>0</v>
      </c>
      <c r="G331" s="6">
        <f t="shared" si="58"/>
        <v>0</v>
      </c>
      <c r="H331" s="6">
        <f t="shared" si="59"/>
        <v>0</v>
      </c>
      <c r="I331" s="6">
        <f t="shared" si="60"/>
        <v>0</v>
      </c>
      <c r="J331" s="6">
        <f t="shared" si="61"/>
        <v>0</v>
      </c>
      <c r="K331" s="6">
        <f t="shared" si="62"/>
        <v>0</v>
      </c>
      <c r="L331" s="6">
        <f t="shared" si="63"/>
        <v>0</v>
      </c>
      <c r="M331" s="6">
        <f t="shared" ca="1" si="68"/>
        <v>2.4586875821761161E-3</v>
      </c>
      <c r="N331" s="6">
        <f t="shared" ca="1" si="64"/>
        <v>0</v>
      </c>
      <c r="O331" s="48">
        <f t="shared" ca="1" si="65"/>
        <v>0</v>
      </c>
      <c r="P331" s="6">
        <f t="shared" ca="1" si="66"/>
        <v>0</v>
      </c>
      <c r="Q331" s="6">
        <f t="shared" ca="1" si="67"/>
        <v>0</v>
      </c>
      <c r="R331" s="5">
        <f t="shared" ca="1" si="56"/>
        <v>-2.4586875821761161E-3</v>
      </c>
    </row>
    <row r="332" spans="1:18">
      <c r="A332" s="42"/>
      <c r="B332" s="42"/>
      <c r="C332" s="42"/>
      <c r="D332" s="43">
        <f t="shared" si="57"/>
        <v>0</v>
      </c>
      <c r="E332" s="43">
        <f t="shared" si="57"/>
        <v>0</v>
      </c>
      <c r="F332" s="6">
        <f t="shared" si="58"/>
        <v>0</v>
      </c>
      <c r="G332" s="6">
        <f t="shared" si="58"/>
        <v>0</v>
      </c>
      <c r="H332" s="6">
        <f t="shared" si="59"/>
        <v>0</v>
      </c>
      <c r="I332" s="6">
        <f t="shared" si="60"/>
        <v>0</v>
      </c>
      <c r="J332" s="6">
        <f t="shared" si="61"/>
        <v>0</v>
      </c>
      <c r="K332" s="6">
        <f t="shared" si="62"/>
        <v>0</v>
      </c>
      <c r="L332" s="6">
        <f t="shared" si="63"/>
        <v>0</v>
      </c>
      <c r="M332" s="6">
        <f t="shared" ca="1" si="68"/>
        <v>2.4586875821761161E-3</v>
      </c>
      <c r="N332" s="6">
        <f t="shared" ca="1" si="64"/>
        <v>0</v>
      </c>
      <c r="O332" s="48">
        <f t="shared" ca="1" si="65"/>
        <v>0</v>
      </c>
      <c r="P332" s="6">
        <f t="shared" ca="1" si="66"/>
        <v>0</v>
      </c>
      <c r="Q332" s="6">
        <f t="shared" ca="1" si="67"/>
        <v>0</v>
      </c>
      <c r="R332" s="5">
        <f t="shared" ca="1" si="56"/>
        <v>-2.4586875821761161E-3</v>
      </c>
    </row>
    <row r="333" spans="1:18">
      <c r="A333" s="42"/>
      <c r="B333" s="42"/>
      <c r="C333" s="42"/>
      <c r="D333" s="43">
        <f t="shared" si="57"/>
        <v>0</v>
      </c>
      <c r="E333" s="43">
        <f t="shared" si="57"/>
        <v>0</v>
      </c>
      <c r="F333" s="6">
        <f t="shared" si="58"/>
        <v>0</v>
      </c>
      <c r="G333" s="6">
        <f t="shared" si="58"/>
        <v>0</v>
      </c>
      <c r="H333" s="6">
        <f t="shared" si="59"/>
        <v>0</v>
      </c>
      <c r="I333" s="6">
        <f t="shared" si="60"/>
        <v>0</v>
      </c>
      <c r="J333" s="6">
        <f t="shared" si="61"/>
        <v>0</v>
      </c>
      <c r="K333" s="6">
        <f t="shared" si="62"/>
        <v>0</v>
      </c>
      <c r="L333" s="6">
        <f t="shared" si="63"/>
        <v>0</v>
      </c>
      <c r="M333" s="6">
        <f t="shared" ca="1" si="68"/>
        <v>2.4586875821761161E-3</v>
      </c>
      <c r="N333" s="6">
        <f t="shared" ca="1" si="64"/>
        <v>0</v>
      </c>
      <c r="O333" s="48">
        <f t="shared" ca="1" si="65"/>
        <v>0</v>
      </c>
      <c r="P333" s="6">
        <f t="shared" ca="1" si="66"/>
        <v>0</v>
      </c>
      <c r="Q333" s="6">
        <f t="shared" ca="1" si="67"/>
        <v>0</v>
      </c>
      <c r="R333" s="5">
        <f t="shared" ca="1" si="56"/>
        <v>-2.4586875821761161E-3</v>
      </c>
    </row>
    <row r="334" spans="1:18">
      <c r="A334" s="42"/>
      <c r="B334" s="42"/>
      <c r="C334" s="42"/>
      <c r="D334" s="43">
        <f t="shared" si="57"/>
        <v>0</v>
      </c>
      <c r="E334" s="43">
        <f t="shared" si="57"/>
        <v>0</v>
      </c>
      <c r="F334" s="6">
        <f t="shared" si="58"/>
        <v>0</v>
      </c>
      <c r="G334" s="6">
        <f t="shared" si="58"/>
        <v>0</v>
      </c>
      <c r="H334" s="6">
        <f t="shared" si="59"/>
        <v>0</v>
      </c>
      <c r="I334" s="6">
        <f t="shared" si="60"/>
        <v>0</v>
      </c>
      <c r="J334" s="6">
        <f t="shared" si="61"/>
        <v>0</v>
      </c>
      <c r="K334" s="6">
        <f t="shared" si="62"/>
        <v>0</v>
      </c>
      <c r="L334" s="6">
        <f t="shared" si="63"/>
        <v>0</v>
      </c>
      <c r="M334" s="6">
        <f t="shared" ca="1" si="68"/>
        <v>2.4586875821761161E-3</v>
      </c>
      <c r="N334" s="6">
        <f t="shared" ca="1" si="64"/>
        <v>0</v>
      </c>
      <c r="O334" s="48">
        <f t="shared" ca="1" si="65"/>
        <v>0</v>
      </c>
      <c r="P334" s="6">
        <f t="shared" ca="1" si="66"/>
        <v>0</v>
      </c>
      <c r="Q334" s="6">
        <f t="shared" ca="1" si="67"/>
        <v>0</v>
      </c>
      <c r="R334" s="5">
        <f t="shared" ca="1" si="56"/>
        <v>-2.4586875821761161E-3</v>
      </c>
    </row>
    <row r="335" spans="1:18">
      <c r="A335" s="42"/>
      <c r="B335" s="42"/>
      <c r="C335" s="42"/>
      <c r="D335" s="43">
        <f>A335/A$18</f>
        <v>0</v>
      </c>
      <c r="E335" s="43">
        <f>B335/B$18</f>
        <v>0</v>
      </c>
      <c r="F335" s="6">
        <f>$C335*D335</f>
        <v>0</v>
      </c>
      <c r="G335" s="6">
        <f>$C335*E335</f>
        <v>0</v>
      </c>
      <c r="H335" s="6">
        <f>C335*D335*D335</f>
        <v>0</v>
      </c>
      <c r="I335" s="6">
        <f>C335*D335*D335*D335</f>
        <v>0</v>
      </c>
      <c r="J335" s="6">
        <f>C335*D335*D335*D335*D335</f>
        <v>0</v>
      </c>
      <c r="K335" s="6">
        <f>C335*E335*D335</f>
        <v>0</v>
      </c>
      <c r="L335" s="6">
        <f>C335*E335*D335*D335</f>
        <v>0</v>
      </c>
      <c r="M335" s="6">
        <f t="shared" ca="1" si="68"/>
        <v>2.4586875821761161E-3</v>
      </c>
      <c r="N335" s="6">
        <f ca="1">C335*(M335-E335)^2</f>
        <v>0</v>
      </c>
      <c r="O335" s="48">
        <f ca="1">(C335*O$1-O$2*F335+O$3*H335)^2</f>
        <v>0</v>
      </c>
      <c r="P335" s="6">
        <f ca="1">(-C335*O$2+O$4*F335-O$5*H335)^2</f>
        <v>0</v>
      </c>
      <c r="Q335" s="6">
        <f ca="1">+(C335*O$3-F335*O$5+H335*O$6)^2</f>
        <v>0</v>
      </c>
      <c r="R335" s="5">
        <f t="shared" ca="1" si="56"/>
        <v>-2.4586875821761161E-3</v>
      </c>
    </row>
  </sheetData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39"/>
  <sheetViews>
    <sheetView topLeftCell="A37" workbookViewId="0">
      <selection activeCell="A54" sqref="A54:D54"/>
    </sheetView>
  </sheetViews>
  <sheetFormatPr defaultRowHeight="12.75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>
      <c r="A1" s="52" t="s">
        <v>161</v>
      </c>
      <c r="I1" s="53" t="s">
        <v>62</v>
      </c>
      <c r="J1" s="54" t="s">
        <v>157</v>
      </c>
    </row>
    <row r="2" spans="1:16">
      <c r="I2" s="55" t="s">
        <v>73</v>
      </c>
      <c r="J2" s="56" t="s">
        <v>152</v>
      </c>
    </row>
    <row r="3" spans="1:16">
      <c r="A3" s="57" t="s">
        <v>162</v>
      </c>
      <c r="I3" s="55" t="s">
        <v>77</v>
      </c>
      <c r="J3" s="56" t="s">
        <v>155</v>
      </c>
    </row>
    <row r="4" spans="1:16">
      <c r="I4" s="55" t="s">
        <v>92</v>
      </c>
      <c r="J4" s="56" t="s">
        <v>155</v>
      </c>
    </row>
    <row r="5" spans="1:16" ht="13.5" thickBot="1">
      <c r="I5" s="58" t="s">
        <v>116</v>
      </c>
      <c r="J5" s="59" t="s">
        <v>156</v>
      </c>
    </row>
    <row r="10" spans="1:16" ht="13.5" thickBot="1"/>
    <row r="11" spans="1:16" ht="12.75" customHeight="1" thickBot="1">
      <c r="A11" s="4" t="str">
        <f t="shared" ref="A11:A73" si="0">P11</f>
        <v> PZ 6.30 </v>
      </c>
      <c r="B11" s="2" t="str">
        <f t="shared" ref="B11:B73" si="1">IF(H11=INT(H11),"I","II")</f>
        <v>I</v>
      </c>
      <c r="C11" s="4">
        <f t="shared" ref="C11:C73" si="2">1*G11</f>
        <v>29321.61</v>
      </c>
      <c r="D11" s="5" t="str">
        <f t="shared" ref="D11:D73" si="3">VLOOKUP(F11,I$1:J$5,2,FALSE)</f>
        <v>vis</v>
      </c>
      <c r="E11" s="60">
        <f>VLOOKUP(C11,'Active 1'!C$21:E$973,3,FALSE)</f>
        <v>-26928.093771760799</v>
      </c>
      <c r="F11" s="2" t="s">
        <v>116</v>
      </c>
      <c r="G11" s="5" t="str">
        <f t="shared" ref="G11:G73" si="4">MID(I11,3,LEN(I11)-3)</f>
        <v>29321.61</v>
      </c>
      <c r="H11" s="4">
        <f t="shared" ref="H11:H73" si="5">1*K11</f>
        <v>-6090</v>
      </c>
      <c r="I11" s="61" t="s">
        <v>165</v>
      </c>
      <c r="J11" s="62" t="s">
        <v>166</v>
      </c>
      <c r="K11" s="61">
        <v>-6090</v>
      </c>
      <c r="L11" s="61" t="s">
        <v>167</v>
      </c>
      <c r="M11" s="62" t="s">
        <v>168</v>
      </c>
      <c r="N11" s="62"/>
      <c r="O11" s="63" t="s">
        <v>169</v>
      </c>
      <c r="P11" s="63" t="s">
        <v>170</v>
      </c>
    </row>
    <row r="12" spans="1:16" ht="12.75" customHeight="1" thickBot="1">
      <c r="A12" s="4" t="str">
        <f t="shared" si="0"/>
        <v> PZ 6.30 </v>
      </c>
      <c r="B12" s="2" t="str">
        <f t="shared" si="1"/>
        <v>I</v>
      </c>
      <c r="C12" s="4">
        <f t="shared" si="2"/>
        <v>29365.52</v>
      </c>
      <c r="D12" s="5" t="str">
        <f t="shared" si="3"/>
        <v>vis</v>
      </c>
      <c r="E12" s="60">
        <f>VLOOKUP(C12,'Active 1'!C$21:E$973,3,FALSE)</f>
        <v>-26877.081863250907</v>
      </c>
      <c r="F12" s="2" t="s">
        <v>116</v>
      </c>
      <c r="G12" s="5" t="str">
        <f t="shared" si="4"/>
        <v>29365.52</v>
      </c>
      <c r="H12" s="4">
        <f t="shared" si="5"/>
        <v>-6061</v>
      </c>
      <c r="I12" s="61" t="s">
        <v>171</v>
      </c>
      <c r="J12" s="62" t="s">
        <v>172</v>
      </c>
      <c r="K12" s="61">
        <v>-6061</v>
      </c>
      <c r="L12" s="61" t="s">
        <v>173</v>
      </c>
      <c r="M12" s="62" t="s">
        <v>168</v>
      </c>
      <c r="N12" s="62"/>
      <c r="O12" s="63" t="s">
        <v>169</v>
      </c>
      <c r="P12" s="63" t="s">
        <v>170</v>
      </c>
    </row>
    <row r="13" spans="1:16" ht="12.75" customHeight="1" thickBot="1">
      <c r="A13" s="4" t="str">
        <f t="shared" si="0"/>
        <v> PZ 6.30 </v>
      </c>
      <c r="B13" s="2" t="str">
        <f t="shared" si="1"/>
        <v>I</v>
      </c>
      <c r="C13" s="4">
        <f t="shared" si="2"/>
        <v>29403.41</v>
      </c>
      <c r="D13" s="5" t="str">
        <f t="shared" si="3"/>
        <v>vis</v>
      </c>
      <c r="E13" s="60">
        <f>VLOOKUP(C13,'Active 1'!C$21:E$973,3,FALSE)</f>
        <v>-26833.063616531716</v>
      </c>
      <c r="F13" s="2" t="s">
        <v>116</v>
      </c>
      <c r="G13" s="5" t="str">
        <f t="shared" si="4"/>
        <v>29403.41</v>
      </c>
      <c r="H13" s="4">
        <f t="shared" si="5"/>
        <v>-6036</v>
      </c>
      <c r="I13" s="61" t="s">
        <v>174</v>
      </c>
      <c r="J13" s="62" t="s">
        <v>175</v>
      </c>
      <c r="K13" s="61">
        <v>-6036</v>
      </c>
      <c r="L13" s="61" t="s">
        <v>176</v>
      </c>
      <c r="M13" s="62" t="s">
        <v>168</v>
      </c>
      <c r="N13" s="62"/>
      <c r="O13" s="63" t="s">
        <v>169</v>
      </c>
      <c r="P13" s="63" t="s">
        <v>170</v>
      </c>
    </row>
    <row r="14" spans="1:16" ht="12.75" customHeight="1" thickBot="1">
      <c r="A14" s="4" t="str">
        <f t="shared" si="0"/>
        <v> PZ 6.30 </v>
      </c>
      <c r="B14" s="2" t="str">
        <f t="shared" si="1"/>
        <v>I</v>
      </c>
      <c r="C14" s="4">
        <f t="shared" si="2"/>
        <v>29495.46</v>
      </c>
      <c r="D14" s="5" t="str">
        <f t="shared" si="3"/>
        <v>vis</v>
      </c>
      <c r="E14" s="60">
        <f>VLOOKUP(C14,'Active 1'!C$21:E$973,3,FALSE)</f>
        <v>-26726.12564845302</v>
      </c>
      <c r="F14" s="2" t="s">
        <v>116</v>
      </c>
      <c r="G14" s="5" t="str">
        <f t="shared" si="4"/>
        <v>29495.46</v>
      </c>
      <c r="H14" s="4">
        <f t="shared" si="5"/>
        <v>-5975</v>
      </c>
      <c r="I14" s="61" t="s">
        <v>177</v>
      </c>
      <c r="J14" s="62" t="s">
        <v>178</v>
      </c>
      <c r="K14" s="61">
        <v>-5975</v>
      </c>
      <c r="L14" s="61" t="s">
        <v>179</v>
      </c>
      <c r="M14" s="62" t="s">
        <v>168</v>
      </c>
      <c r="N14" s="62"/>
      <c r="O14" s="63" t="s">
        <v>169</v>
      </c>
      <c r="P14" s="63" t="s">
        <v>170</v>
      </c>
    </row>
    <row r="15" spans="1:16" ht="12.75" customHeight="1" thickBot="1">
      <c r="A15" s="4" t="str">
        <f t="shared" si="0"/>
        <v> PZ 6.30 </v>
      </c>
      <c r="B15" s="2" t="str">
        <f t="shared" si="1"/>
        <v>I</v>
      </c>
      <c r="C15" s="4">
        <f t="shared" si="2"/>
        <v>29515.29</v>
      </c>
      <c r="D15" s="5" t="str">
        <f t="shared" si="3"/>
        <v>vis</v>
      </c>
      <c r="E15" s="60">
        <f>VLOOKUP(C15,'Active 1'!C$21:E$973,3,FALSE)</f>
        <v>-26703.088387105916</v>
      </c>
      <c r="F15" s="2" t="s">
        <v>116</v>
      </c>
      <c r="G15" s="5" t="str">
        <f t="shared" si="4"/>
        <v>29515.29</v>
      </c>
      <c r="H15" s="4">
        <f t="shared" si="5"/>
        <v>-5962</v>
      </c>
      <c r="I15" s="61" t="s">
        <v>180</v>
      </c>
      <c r="J15" s="62" t="s">
        <v>181</v>
      </c>
      <c r="K15" s="61">
        <v>-5962</v>
      </c>
      <c r="L15" s="61" t="s">
        <v>182</v>
      </c>
      <c r="M15" s="62" t="s">
        <v>168</v>
      </c>
      <c r="N15" s="62"/>
      <c r="O15" s="63" t="s">
        <v>169</v>
      </c>
      <c r="P15" s="63" t="s">
        <v>170</v>
      </c>
    </row>
    <row r="16" spans="1:16" ht="12.75" customHeight="1" thickBot="1">
      <c r="A16" s="4" t="str">
        <f t="shared" si="0"/>
        <v> PZ 6.30 </v>
      </c>
      <c r="B16" s="2" t="str">
        <f t="shared" si="1"/>
        <v>I</v>
      </c>
      <c r="C16" s="4">
        <f t="shared" si="2"/>
        <v>29527.360000000001</v>
      </c>
      <c r="D16" s="5" t="str">
        <f t="shared" si="3"/>
        <v>vis</v>
      </c>
      <c r="E16" s="60">
        <f>VLOOKUP(C16,'Active 1'!C$21:E$973,3,FALSE)</f>
        <v>-26689.066211389352</v>
      </c>
      <c r="F16" s="2" t="s">
        <v>116</v>
      </c>
      <c r="G16" s="5" t="str">
        <f t="shared" si="4"/>
        <v>29527.36</v>
      </c>
      <c r="H16" s="4">
        <f t="shared" si="5"/>
        <v>-5954</v>
      </c>
      <c r="I16" s="61" t="s">
        <v>183</v>
      </c>
      <c r="J16" s="62" t="s">
        <v>184</v>
      </c>
      <c r="K16" s="61">
        <v>-5954</v>
      </c>
      <c r="L16" s="61" t="s">
        <v>185</v>
      </c>
      <c r="M16" s="62" t="s">
        <v>168</v>
      </c>
      <c r="N16" s="62"/>
      <c r="O16" s="63" t="s">
        <v>169</v>
      </c>
      <c r="P16" s="63" t="s">
        <v>170</v>
      </c>
    </row>
    <row r="17" spans="1:16" ht="12.75" customHeight="1" thickBot="1">
      <c r="A17" s="4" t="str">
        <f t="shared" si="0"/>
        <v> MVS 5.129 </v>
      </c>
      <c r="B17" s="2" t="str">
        <f t="shared" si="1"/>
        <v>I</v>
      </c>
      <c r="C17" s="4">
        <f t="shared" si="2"/>
        <v>38525.54</v>
      </c>
      <c r="D17" s="5" t="str">
        <f t="shared" si="3"/>
        <v>vis</v>
      </c>
      <c r="E17" s="60">
        <f>VLOOKUP(C17,'Active 1'!C$21:E$973,3,FALSE)</f>
        <v>-16235.54002337881</v>
      </c>
      <c r="F17" s="2" t="s">
        <v>116</v>
      </c>
      <c r="G17" s="5" t="str">
        <f t="shared" si="4"/>
        <v>38525.540</v>
      </c>
      <c r="H17" s="4">
        <f t="shared" si="5"/>
        <v>0</v>
      </c>
      <c r="I17" s="61" t="s">
        <v>186</v>
      </c>
      <c r="J17" s="62" t="s">
        <v>187</v>
      </c>
      <c r="K17" s="61">
        <v>0</v>
      </c>
      <c r="L17" s="61" t="s">
        <v>188</v>
      </c>
      <c r="M17" s="62" t="s">
        <v>168</v>
      </c>
      <c r="N17" s="62"/>
      <c r="O17" s="63" t="s">
        <v>189</v>
      </c>
      <c r="P17" s="63" t="s">
        <v>190</v>
      </c>
    </row>
    <row r="18" spans="1:16" ht="12.75" customHeight="1" thickBot="1">
      <c r="A18" s="4" t="str">
        <f t="shared" si="0"/>
        <v> MVS 5.129 </v>
      </c>
      <c r="B18" s="2" t="str">
        <f t="shared" si="1"/>
        <v>I</v>
      </c>
      <c r="C18" s="4">
        <f t="shared" si="2"/>
        <v>38528.519999999997</v>
      </c>
      <c r="D18" s="5" t="str">
        <f t="shared" si="3"/>
        <v>vis</v>
      </c>
      <c r="E18" s="60">
        <f>VLOOKUP(C18,'Active 1'!C$21:E$973,3,FALSE)</f>
        <v>-16232.078044618636</v>
      </c>
      <c r="F18" s="2" t="s">
        <v>116</v>
      </c>
      <c r="G18" s="5" t="str">
        <f t="shared" si="4"/>
        <v>38528.520</v>
      </c>
      <c r="H18" s="4">
        <f t="shared" si="5"/>
        <v>2</v>
      </c>
      <c r="I18" s="61" t="s">
        <v>191</v>
      </c>
      <c r="J18" s="62" t="s">
        <v>192</v>
      </c>
      <c r="K18" s="61">
        <v>2</v>
      </c>
      <c r="L18" s="61" t="s">
        <v>163</v>
      </c>
      <c r="M18" s="62" t="s">
        <v>168</v>
      </c>
      <c r="N18" s="62"/>
      <c r="O18" s="63" t="s">
        <v>189</v>
      </c>
      <c r="P18" s="63" t="s">
        <v>190</v>
      </c>
    </row>
    <row r="19" spans="1:16" ht="12.75" customHeight="1" thickBot="1">
      <c r="A19" s="4" t="str">
        <f t="shared" si="0"/>
        <v> MVS 5.129 </v>
      </c>
      <c r="B19" s="2" t="str">
        <f t="shared" si="1"/>
        <v>II</v>
      </c>
      <c r="C19" s="4">
        <f t="shared" si="2"/>
        <v>38550.47</v>
      </c>
      <c r="D19" s="5" t="str">
        <f t="shared" si="3"/>
        <v>vis</v>
      </c>
      <c r="E19" s="60">
        <f>VLOOKUP(C19,'Active 1'!C$21:E$973,3,FALSE)</f>
        <v>-16206.57789905288</v>
      </c>
      <c r="F19" s="2" t="s">
        <v>116</v>
      </c>
      <c r="G19" s="5" t="str">
        <f t="shared" si="4"/>
        <v>38550.470</v>
      </c>
      <c r="H19" s="4">
        <f t="shared" si="5"/>
        <v>16.5</v>
      </c>
      <c r="I19" s="61" t="s">
        <v>193</v>
      </c>
      <c r="J19" s="62" t="s">
        <v>194</v>
      </c>
      <c r="K19" s="61">
        <v>16.5</v>
      </c>
      <c r="L19" s="61" t="s">
        <v>195</v>
      </c>
      <c r="M19" s="62" t="s">
        <v>168</v>
      </c>
      <c r="N19" s="62"/>
      <c r="O19" s="63" t="s">
        <v>189</v>
      </c>
      <c r="P19" s="63" t="s">
        <v>190</v>
      </c>
    </row>
    <row r="20" spans="1:16" ht="12.75" customHeight="1" thickBot="1">
      <c r="A20" s="4" t="str">
        <f t="shared" si="0"/>
        <v> MVS 5.129 </v>
      </c>
      <c r="B20" s="2" t="str">
        <f t="shared" si="1"/>
        <v>II</v>
      </c>
      <c r="C20" s="4">
        <f t="shared" si="2"/>
        <v>38553.47</v>
      </c>
      <c r="D20" s="5" t="str">
        <f t="shared" si="3"/>
        <v>vis</v>
      </c>
      <c r="E20" s="60">
        <f>VLOOKUP(C20,'Active 1'!C$21:E$973,3,FALSE)</f>
        <v>-16203.092685535919</v>
      </c>
      <c r="F20" s="2" t="s">
        <v>116</v>
      </c>
      <c r="G20" s="5" t="str">
        <f t="shared" si="4"/>
        <v>38553.470</v>
      </c>
      <c r="H20" s="4">
        <f t="shared" si="5"/>
        <v>18.5</v>
      </c>
      <c r="I20" s="61" t="s">
        <v>196</v>
      </c>
      <c r="J20" s="62" t="s">
        <v>197</v>
      </c>
      <c r="K20" s="61">
        <v>18.5</v>
      </c>
      <c r="L20" s="61" t="s">
        <v>198</v>
      </c>
      <c r="M20" s="62" t="s">
        <v>168</v>
      </c>
      <c r="N20" s="62"/>
      <c r="O20" s="63" t="s">
        <v>189</v>
      </c>
      <c r="P20" s="63" t="s">
        <v>190</v>
      </c>
    </row>
    <row r="21" spans="1:16" ht="12.75" customHeight="1" thickBot="1">
      <c r="A21" s="4" t="str">
        <f t="shared" si="0"/>
        <v> MVS 5.129 </v>
      </c>
      <c r="B21" s="2" t="str">
        <f t="shared" si="1"/>
        <v>II</v>
      </c>
      <c r="C21" s="4">
        <f t="shared" si="2"/>
        <v>38556.51</v>
      </c>
      <c r="D21" s="5" t="str">
        <f t="shared" si="3"/>
        <v>vis</v>
      </c>
      <c r="E21" s="60">
        <f>VLOOKUP(C21,'Active 1'!C$21:E$973,3,FALSE)</f>
        <v>-16199.561002505401</v>
      </c>
      <c r="F21" s="2" t="s">
        <v>116</v>
      </c>
      <c r="G21" s="5" t="str">
        <f t="shared" si="4"/>
        <v>38556.510</v>
      </c>
      <c r="H21" s="4">
        <f t="shared" si="5"/>
        <v>20.5</v>
      </c>
      <c r="I21" s="61" t="s">
        <v>199</v>
      </c>
      <c r="J21" s="62" t="s">
        <v>200</v>
      </c>
      <c r="K21" s="61">
        <v>20.5</v>
      </c>
      <c r="L21" s="61" t="s">
        <v>201</v>
      </c>
      <c r="M21" s="62" t="s">
        <v>168</v>
      </c>
      <c r="N21" s="62"/>
      <c r="O21" s="63" t="s">
        <v>189</v>
      </c>
      <c r="P21" s="63" t="s">
        <v>190</v>
      </c>
    </row>
    <row r="22" spans="1:16" ht="12.75" customHeight="1" thickBot="1">
      <c r="A22" s="4" t="str">
        <f t="shared" si="0"/>
        <v> MVS 5.129 </v>
      </c>
      <c r="B22" s="2" t="str">
        <f t="shared" si="1"/>
        <v>II</v>
      </c>
      <c r="C22" s="4">
        <f t="shared" si="2"/>
        <v>38559.51</v>
      </c>
      <c r="D22" s="5" t="str">
        <f t="shared" si="3"/>
        <v>vis</v>
      </c>
      <c r="E22" s="60">
        <f>VLOOKUP(C22,'Active 1'!C$21:E$973,3,FALSE)</f>
        <v>-16196.075788988441</v>
      </c>
      <c r="F22" s="2" t="s">
        <v>116</v>
      </c>
      <c r="G22" s="5" t="str">
        <f t="shared" si="4"/>
        <v>38559.510</v>
      </c>
      <c r="H22" s="4">
        <f t="shared" si="5"/>
        <v>22.5</v>
      </c>
      <c r="I22" s="61" t="s">
        <v>202</v>
      </c>
      <c r="J22" s="62" t="s">
        <v>203</v>
      </c>
      <c r="K22" s="61">
        <v>22.5</v>
      </c>
      <c r="L22" s="61" t="s">
        <v>204</v>
      </c>
      <c r="M22" s="62" t="s">
        <v>168</v>
      </c>
      <c r="N22" s="62"/>
      <c r="O22" s="63" t="s">
        <v>189</v>
      </c>
      <c r="P22" s="63" t="s">
        <v>190</v>
      </c>
    </row>
    <row r="23" spans="1:16" ht="12.75" customHeight="1" thickBot="1">
      <c r="A23" s="4" t="str">
        <f t="shared" si="0"/>
        <v> MVS 5.129 </v>
      </c>
      <c r="B23" s="2" t="str">
        <f t="shared" si="1"/>
        <v>I</v>
      </c>
      <c r="C23" s="4">
        <f t="shared" si="2"/>
        <v>38584.49</v>
      </c>
      <c r="D23" s="5" t="str">
        <f t="shared" si="3"/>
        <v>vis</v>
      </c>
      <c r="E23" s="60">
        <f>VLOOKUP(C23,'Active 1'!C$21:E$973,3,FALSE)</f>
        <v>-16167.055577770567</v>
      </c>
      <c r="F23" s="2" t="s">
        <v>116</v>
      </c>
      <c r="G23" s="5" t="str">
        <f t="shared" si="4"/>
        <v>38584.490</v>
      </c>
      <c r="H23" s="4">
        <f t="shared" si="5"/>
        <v>39</v>
      </c>
      <c r="I23" s="61" t="s">
        <v>205</v>
      </c>
      <c r="J23" s="62" t="s">
        <v>206</v>
      </c>
      <c r="K23" s="61">
        <v>39</v>
      </c>
      <c r="L23" s="61" t="s">
        <v>207</v>
      </c>
      <c r="M23" s="62" t="s">
        <v>168</v>
      </c>
      <c r="N23" s="62"/>
      <c r="O23" s="63" t="s">
        <v>189</v>
      </c>
      <c r="P23" s="63" t="s">
        <v>190</v>
      </c>
    </row>
    <row r="24" spans="1:16" ht="12.75" customHeight="1" thickBot="1">
      <c r="A24" s="4" t="str">
        <f t="shared" si="0"/>
        <v> MVS 5.129 </v>
      </c>
      <c r="B24" s="2" t="str">
        <f t="shared" si="1"/>
        <v>I</v>
      </c>
      <c r="C24" s="4">
        <f t="shared" si="2"/>
        <v>38587.519999999997</v>
      </c>
      <c r="D24" s="5" t="str">
        <f t="shared" si="3"/>
        <v>vis</v>
      </c>
      <c r="E24" s="60">
        <f>VLOOKUP(C24,'Active 1'!C$21:E$973,3,FALSE)</f>
        <v>-16163.535512118438</v>
      </c>
      <c r="F24" s="2" t="s">
        <v>116</v>
      </c>
      <c r="G24" s="5" t="str">
        <f t="shared" si="4"/>
        <v>38587.520</v>
      </c>
      <c r="H24" s="4">
        <f t="shared" si="5"/>
        <v>41</v>
      </c>
      <c r="I24" s="61" t="s">
        <v>208</v>
      </c>
      <c r="J24" s="62" t="s">
        <v>209</v>
      </c>
      <c r="K24" s="61">
        <v>41</v>
      </c>
      <c r="L24" s="61" t="s">
        <v>210</v>
      </c>
      <c r="M24" s="62" t="s">
        <v>168</v>
      </c>
      <c r="N24" s="62"/>
      <c r="O24" s="63" t="s">
        <v>189</v>
      </c>
      <c r="P24" s="63" t="s">
        <v>190</v>
      </c>
    </row>
    <row r="25" spans="1:16" ht="12.75" customHeight="1" thickBot="1">
      <c r="A25" s="4" t="str">
        <f t="shared" si="0"/>
        <v> MVS 5.129 </v>
      </c>
      <c r="B25" s="2" t="str">
        <f t="shared" si="1"/>
        <v>I</v>
      </c>
      <c r="C25" s="4">
        <f t="shared" si="2"/>
        <v>38640.423999999999</v>
      </c>
      <c r="D25" s="5" t="str">
        <f t="shared" si="3"/>
        <v>vis</v>
      </c>
      <c r="E25" s="60">
        <f>VLOOKUP(C25,'Active 1'!C$21:E$973,3,FALSE)</f>
        <v>-16102.074933484701</v>
      </c>
      <c r="F25" s="2" t="s">
        <v>116</v>
      </c>
      <c r="G25" s="5" t="str">
        <f t="shared" si="4"/>
        <v>38640.424</v>
      </c>
      <c r="H25" s="4">
        <f t="shared" si="5"/>
        <v>76</v>
      </c>
      <c r="I25" s="61" t="s">
        <v>211</v>
      </c>
      <c r="J25" s="62" t="s">
        <v>212</v>
      </c>
      <c r="K25" s="61">
        <v>76</v>
      </c>
      <c r="L25" s="61" t="s">
        <v>213</v>
      </c>
      <c r="M25" s="62" t="s">
        <v>168</v>
      </c>
      <c r="N25" s="62"/>
      <c r="O25" s="63" t="s">
        <v>189</v>
      </c>
      <c r="P25" s="63" t="s">
        <v>190</v>
      </c>
    </row>
    <row r="26" spans="1:16" ht="12.75" customHeight="1" thickBot="1">
      <c r="A26" s="4" t="str">
        <f t="shared" si="0"/>
        <v> MVS 5.129 </v>
      </c>
      <c r="B26" s="2" t="str">
        <f t="shared" si="1"/>
        <v>I</v>
      </c>
      <c r="C26" s="4">
        <f t="shared" si="2"/>
        <v>38883.57</v>
      </c>
      <c r="D26" s="5" t="str">
        <f t="shared" si="3"/>
        <v>vis</v>
      </c>
      <c r="E26" s="60">
        <f>VLOOKUP(C26,'Active 1'!C$21:E$973,3,FALSE)</f>
        <v>-15819.603024886515</v>
      </c>
      <c r="F26" s="2" t="s">
        <v>116</v>
      </c>
      <c r="G26" s="5" t="str">
        <f t="shared" si="4"/>
        <v>38883.570</v>
      </c>
      <c r="H26" s="4">
        <f t="shared" si="5"/>
        <v>237</v>
      </c>
      <c r="I26" s="61" t="s">
        <v>214</v>
      </c>
      <c r="J26" s="62" t="s">
        <v>215</v>
      </c>
      <c r="K26" s="61">
        <v>237</v>
      </c>
      <c r="L26" s="61" t="s">
        <v>216</v>
      </c>
      <c r="M26" s="62" t="s">
        <v>168</v>
      </c>
      <c r="N26" s="62"/>
      <c r="O26" s="63" t="s">
        <v>189</v>
      </c>
      <c r="P26" s="63" t="s">
        <v>190</v>
      </c>
    </row>
    <row r="27" spans="1:16" ht="12.75" customHeight="1" thickBot="1">
      <c r="A27" s="4" t="str">
        <f t="shared" si="0"/>
        <v> MVS 5.129 </v>
      </c>
      <c r="B27" s="2" t="str">
        <f t="shared" si="1"/>
        <v>I</v>
      </c>
      <c r="C27" s="4">
        <f t="shared" si="2"/>
        <v>39021.309000000001</v>
      </c>
      <c r="D27" s="5" t="str">
        <f t="shared" si="3"/>
        <v>vis</v>
      </c>
      <c r="E27" s="60">
        <f>VLOOKUP(C27,'Active 1'!C$21:E$973,3,FALSE)</f>
        <v>-15659.586416682367</v>
      </c>
      <c r="F27" s="2" t="s">
        <v>116</v>
      </c>
      <c r="G27" s="5" t="str">
        <f t="shared" si="4"/>
        <v>39021.309</v>
      </c>
      <c r="H27" s="4">
        <f t="shared" si="5"/>
        <v>328</v>
      </c>
      <c r="I27" s="61" t="s">
        <v>217</v>
      </c>
      <c r="J27" s="62" t="s">
        <v>218</v>
      </c>
      <c r="K27" s="61">
        <v>328</v>
      </c>
      <c r="L27" s="61" t="s">
        <v>219</v>
      </c>
      <c r="M27" s="62" t="s">
        <v>168</v>
      </c>
      <c r="N27" s="62"/>
      <c r="O27" s="63" t="s">
        <v>189</v>
      </c>
      <c r="P27" s="63" t="s">
        <v>190</v>
      </c>
    </row>
    <row r="28" spans="1:16" ht="12.75" customHeight="1" thickBot="1">
      <c r="A28" s="4" t="str">
        <f t="shared" si="0"/>
        <v> MVS 5.129 </v>
      </c>
      <c r="B28" s="2" t="str">
        <f t="shared" si="1"/>
        <v>I</v>
      </c>
      <c r="C28" s="4">
        <f t="shared" si="2"/>
        <v>39024.31</v>
      </c>
      <c r="D28" s="5" t="str">
        <f t="shared" si="3"/>
        <v>vis</v>
      </c>
      <c r="E28" s="60">
        <f>VLOOKUP(C28,'Active 1'!C$21:E$973,3,FALSE)</f>
        <v>-15656.100041427573</v>
      </c>
      <c r="F28" s="2" t="s">
        <v>116</v>
      </c>
      <c r="G28" s="5" t="str">
        <f t="shared" si="4"/>
        <v>39024.310</v>
      </c>
      <c r="H28" s="4">
        <f t="shared" si="5"/>
        <v>330</v>
      </c>
      <c r="I28" s="61" t="s">
        <v>220</v>
      </c>
      <c r="J28" s="62" t="s">
        <v>221</v>
      </c>
      <c r="K28" s="61">
        <v>330</v>
      </c>
      <c r="L28" s="61" t="s">
        <v>222</v>
      </c>
      <c r="M28" s="62" t="s">
        <v>168</v>
      </c>
      <c r="N28" s="62"/>
      <c r="O28" s="63" t="s">
        <v>189</v>
      </c>
      <c r="P28" s="63" t="s">
        <v>190</v>
      </c>
    </row>
    <row r="29" spans="1:16" ht="12.75" customHeight="1" thickBot="1">
      <c r="A29" s="4" t="str">
        <f t="shared" si="0"/>
        <v> MVS 5.129 </v>
      </c>
      <c r="B29" s="2" t="str">
        <f t="shared" si="1"/>
        <v>I</v>
      </c>
      <c r="C29" s="4">
        <f t="shared" si="2"/>
        <v>39027.347999999998</v>
      </c>
      <c r="D29" s="5" t="str">
        <f t="shared" si="3"/>
        <v>vis</v>
      </c>
      <c r="E29" s="60">
        <f>VLOOKUP(C29,'Active 1'!C$21:E$973,3,FALSE)</f>
        <v>-15652.570681872732</v>
      </c>
      <c r="F29" s="2" t="s">
        <v>116</v>
      </c>
      <c r="G29" s="5" t="str">
        <f t="shared" si="4"/>
        <v>39027.348</v>
      </c>
      <c r="H29" s="4">
        <f t="shared" si="5"/>
        <v>332</v>
      </c>
      <c r="I29" s="61" t="s">
        <v>223</v>
      </c>
      <c r="J29" s="62" t="s">
        <v>224</v>
      </c>
      <c r="K29" s="61">
        <v>332</v>
      </c>
      <c r="L29" s="61" t="s">
        <v>225</v>
      </c>
      <c r="M29" s="62" t="s">
        <v>168</v>
      </c>
      <c r="N29" s="62"/>
      <c r="O29" s="63" t="s">
        <v>189</v>
      </c>
      <c r="P29" s="63" t="s">
        <v>190</v>
      </c>
    </row>
    <row r="30" spans="1:16" ht="12.75" customHeight="1" thickBot="1">
      <c r="A30" s="4" t="str">
        <f t="shared" si="0"/>
        <v> MVS 5.129 </v>
      </c>
      <c r="B30" s="2" t="str">
        <f t="shared" si="1"/>
        <v>II</v>
      </c>
      <c r="C30" s="4">
        <f t="shared" si="2"/>
        <v>39052.300000000003</v>
      </c>
      <c r="D30" s="5" t="str">
        <f t="shared" si="3"/>
        <v>vis</v>
      </c>
      <c r="E30" s="60">
        <f>VLOOKUP(C30,'Active 1'!C$21:E$973,3,FALSE)</f>
        <v>-15623.582999314338</v>
      </c>
      <c r="F30" s="2" t="s">
        <v>116</v>
      </c>
      <c r="G30" s="5" t="str">
        <f t="shared" si="4"/>
        <v>39052.300</v>
      </c>
      <c r="H30" s="4">
        <f t="shared" si="5"/>
        <v>348.5</v>
      </c>
      <c r="I30" s="61" t="s">
        <v>226</v>
      </c>
      <c r="J30" s="62" t="s">
        <v>227</v>
      </c>
      <c r="K30" s="61">
        <v>348.5</v>
      </c>
      <c r="L30" s="61" t="s">
        <v>228</v>
      </c>
      <c r="M30" s="62" t="s">
        <v>168</v>
      </c>
      <c r="N30" s="62"/>
      <c r="O30" s="63" t="s">
        <v>189</v>
      </c>
      <c r="P30" s="63" t="s">
        <v>190</v>
      </c>
    </row>
    <row r="31" spans="1:16" ht="12.75" customHeight="1" thickBot="1">
      <c r="A31" s="4" t="str">
        <f t="shared" si="0"/>
        <v> MVS 5.129 </v>
      </c>
      <c r="B31" s="2" t="str">
        <f t="shared" si="1"/>
        <v>II</v>
      </c>
      <c r="C31" s="4">
        <f t="shared" si="2"/>
        <v>39286.500999999997</v>
      </c>
      <c r="D31" s="5" t="str">
        <f t="shared" si="3"/>
        <v>vis</v>
      </c>
      <c r="E31" s="60">
        <f>VLOOKUP(C31,'Active 1'!C$21:E$973,3,FALSE)</f>
        <v>-15351.502835685895</v>
      </c>
      <c r="F31" s="2" t="s">
        <v>116</v>
      </c>
      <c r="G31" s="5" t="str">
        <f t="shared" si="4"/>
        <v>39286.501</v>
      </c>
      <c r="H31" s="4">
        <f t="shared" si="5"/>
        <v>503.5</v>
      </c>
      <c r="I31" s="61" t="s">
        <v>229</v>
      </c>
      <c r="J31" s="62" t="s">
        <v>230</v>
      </c>
      <c r="K31" s="61">
        <v>503.5</v>
      </c>
      <c r="L31" s="61" t="s">
        <v>231</v>
      </c>
      <c r="M31" s="62" t="s">
        <v>168</v>
      </c>
      <c r="N31" s="62"/>
      <c r="O31" s="63" t="s">
        <v>189</v>
      </c>
      <c r="P31" s="63" t="s">
        <v>190</v>
      </c>
    </row>
    <row r="32" spans="1:16" ht="12.75" customHeight="1" thickBot="1">
      <c r="A32" s="4" t="str">
        <f t="shared" si="0"/>
        <v> MVS 5.129 </v>
      </c>
      <c r="B32" s="2" t="str">
        <f t="shared" si="1"/>
        <v>II</v>
      </c>
      <c r="C32" s="4">
        <f t="shared" si="2"/>
        <v>39289.502</v>
      </c>
      <c r="D32" s="5" t="str">
        <f t="shared" si="3"/>
        <v>vis</v>
      </c>
      <c r="E32" s="60">
        <f>VLOOKUP(C32,'Active 1'!C$21:E$973,3,FALSE)</f>
        <v>-15348.016460431092</v>
      </c>
      <c r="F32" s="2" t="s">
        <v>116</v>
      </c>
      <c r="G32" s="5" t="str">
        <f t="shared" si="4"/>
        <v>39289.502</v>
      </c>
      <c r="H32" s="4">
        <f t="shared" si="5"/>
        <v>505.5</v>
      </c>
      <c r="I32" s="61" t="s">
        <v>232</v>
      </c>
      <c r="J32" s="62" t="s">
        <v>233</v>
      </c>
      <c r="K32" s="61">
        <v>505.5</v>
      </c>
      <c r="L32" s="61" t="s">
        <v>188</v>
      </c>
      <c r="M32" s="62" t="s">
        <v>168</v>
      </c>
      <c r="N32" s="62"/>
      <c r="O32" s="63" t="s">
        <v>189</v>
      </c>
      <c r="P32" s="63" t="s">
        <v>190</v>
      </c>
    </row>
    <row r="33" spans="1:16" ht="12.75" customHeight="1" thickBot="1">
      <c r="A33" s="4" t="str">
        <f t="shared" si="0"/>
        <v> MVS 5.129 </v>
      </c>
      <c r="B33" s="2" t="str">
        <f t="shared" si="1"/>
        <v>II</v>
      </c>
      <c r="C33" s="4">
        <f t="shared" si="2"/>
        <v>39348.394999999997</v>
      </c>
      <c r="D33" s="5" t="str">
        <f t="shared" si="3"/>
        <v>vis</v>
      </c>
      <c r="E33" s="60">
        <f>VLOOKUP(C33,'Active 1'!C$21:E$973,3,FALSE)</f>
        <v>-15279.598233879671</v>
      </c>
      <c r="F33" s="2" t="s">
        <v>116</v>
      </c>
      <c r="G33" s="5" t="str">
        <f t="shared" si="4"/>
        <v>39348.395</v>
      </c>
      <c r="H33" s="4">
        <f t="shared" si="5"/>
        <v>544.5</v>
      </c>
      <c r="I33" s="61" t="s">
        <v>234</v>
      </c>
      <c r="J33" s="62" t="s">
        <v>235</v>
      </c>
      <c r="K33" s="61">
        <v>544.5</v>
      </c>
      <c r="L33" s="61" t="s">
        <v>236</v>
      </c>
      <c r="M33" s="62" t="s">
        <v>168</v>
      </c>
      <c r="N33" s="62"/>
      <c r="O33" s="63" t="s">
        <v>189</v>
      </c>
      <c r="P33" s="63" t="s">
        <v>190</v>
      </c>
    </row>
    <row r="34" spans="1:16" ht="12.75" customHeight="1" thickBot="1">
      <c r="A34" s="4" t="str">
        <f t="shared" si="0"/>
        <v> MVS 5.129 </v>
      </c>
      <c r="B34" s="2" t="str">
        <f t="shared" si="1"/>
        <v>II</v>
      </c>
      <c r="C34" s="4">
        <f t="shared" si="2"/>
        <v>39351.421999999999</v>
      </c>
      <c r="D34" s="5" t="str">
        <f t="shared" si="3"/>
        <v>vis</v>
      </c>
      <c r="E34" s="60">
        <f>VLOOKUP(C34,'Active 1'!C$21:E$973,3,FALSE)</f>
        <v>-15276.081653441057</v>
      </c>
      <c r="F34" s="2" t="s">
        <v>116</v>
      </c>
      <c r="G34" s="5" t="str">
        <f t="shared" si="4"/>
        <v>39351.422</v>
      </c>
      <c r="H34" s="4">
        <f t="shared" si="5"/>
        <v>546.5</v>
      </c>
      <c r="I34" s="61" t="s">
        <v>237</v>
      </c>
      <c r="J34" s="62" t="s">
        <v>238</v>
      </c>
      <c r="K34" s="61">
        <v>546.5</v>
      </c>
      <c r="L34" s="61" t="s">
        <v>163</v>
      </c>
      <c r="M34" s="62" t="s">
        <v>168</v>
      </c>
      <c r="N34" s="62"/>
      <c r="O34" s="63" t="s">
        <v>189</v>
      </c>
      <c r="P34" s="63" t="s">
        <v>190</v>
      </c>
    </row>
    <row r="35" spans="1:16" ht="12.75" customHeight="1" thickBot="1">
      <c r="A35" s="4" t="str">
        <f t="shared" si="0"/>
        <v> MVS 5.129 </v>
      </c>
      <c r="B35" s="2" t="str">
        <f t="shared" si="1"/>
        <v>I</v>
      </c>
      <c r="C35" s="4">
        <f t="shared" si="2"/>
        <v>39376.324999999997</v>
      </c>
      <c r="D35" s="5" t="str">
        <f t="shared" si="3"/>
        <v>vis</v>
      </c>
      <c r="E35" s="60">
        <f>VLOOKUP(C35,'Active 1'!C$21:E$973,3,FALSE)</f>
        <v>-15247.150896036781</v>
      </c>
      <c r="F35" s="2" t="s">
        <v>116</v>
      </c>
      <c r="G35" s="5" t="str">
        <f t="shared" si="4"/>
        <v>39376.325</v>
      </c>
      <c r="H35" s="4">
        <f t="shared" si="5"/>
        <v>563</v>
      </c>
      <c r="I35" s="61" t="s">
        <v>239</v>
      </c>
      <c r="J35" s="62" t="s">
        <v>240</v>
      </c>
      <c r="K35" s="61">
        <v>563</v>
      </c>
      <c r="L35" s="61" t="s">
        <v>241</v>
      </c>
      <c r="M35" s="62" t="s">
        <v>168</v>
      </c>
      <c r="N35" s="62"/>
      <c r="O35" s="63" t="s">
        <v>189</v>
      </c>
      <c r="P35" s="63" t="s">
        <v>190</v>
      </c>
    </row>
    <row r="36" spans="1:16" ht="12.75" customHeight="1" thickBot="1">
      <c r="A36" s="4" t="str">
        <f t="shared" si="0"/>
        <v> MVS 5.129 </v>
      </c>
      <c r="B36" s="2" t="str">
        <f t="shared" si="1"/>
        <v>I</v>
      </c>
      <c r="C36" s="4">
        <f t="shared" si="2"/>
        <v>39619.536</v>
      </c>
      <c r="D36" s="5" t="str">
        <f t="shared" si="3"/>
        <v>vis</v>
      </c>
      <c r="E36" s="60">
        <f>VLOOKUP(C36,'Active 1'!C$21:E$973,3,FALSE)</f>
        <v>-14964.603474479058</v>
      </c>
      <c r="F36" s="2" t="s">
        <v>116</v>
      </c>
      <c r="G36" s="5" t="str">
        <f t="shared" si="4"/>
        <v>39619.536</v>
      </c>
      <c r="H36" s="4">
        <f t="shared" si="5"/>
        <v>724</v>
      </c>
      <c r="I36" s="61" t="s">
        <v>242</v>
      </c>
      <c r="J36" s="62" t="s">
        <v>243</v>
      </c>
      <c r="K36" s="61">
        <v>724</v>
      </c>
      <c r="L36" s="61" t="s">
        <v>244</v>
      </c>
      <c r="M36" s="62" t="s">
        <v>168</v>
      </c>
      <c r="N36" s="62"/>
      <c r="O36" s="63" t="s">
        <v>189</v>
      </c>
      <c r="P36" s="63" t="s">
        <v>190</v>
      </c>
    </row>
    <row r="37" spans="1:16" ht="12.75" customHeight="1" thickBot="1">
      <c r="A37" s="4" t="str">
        <f t="shared" si="0"/>
        <v> MVS 5.129 </v>
      </c>
      <c r="B37" s="2" t="str">
        <f t="shared" si="1"/>
        <v>II</v>
      </c>
      <c r="C37" s="4">
        <f t="shared" si="2"/>
        <v>39709.485999999997</v>
      </c>
      <c r="D37" s="5" t="str">
        <f t="shared" si="3"/>
        <v>vis</v>
      </c>
      <c r="E37" s="60">
        <f>VLOOKUP(C37,'Active 1'!C$21:E$973,3,FALSE)</f>
        <v>-14860.105155862237</v>
      </c>
      <c r="F37" s="2" t="s">
        <v>116</v>
      </c>
      <c r="G37" s="5" t="str">
        <f t="shared" si="4"/>
        <v>39709.486</v>
      </c>
      <c r="H37" s="4">
        <f t="shared" si="5"/>
        <v>783.5</v>
      </c>
      <c r="I37" s="61" t="s">
        <v>245</v>
      </c>
      <c r="J37" s="62" t="s">
        <v>246</v>
      </c>
      <c r="K37" s="61">
        <v>783.5</v>
      </c>
      <c r="L37" s="61" t="s">
        <v>247</v>
      </c>
      <c r="M37" s="62" t="s">
        <v>168</v>
      </c>
      <c r="N37" s="62"/>
      <c r="O37" s="63" t="s">
        <v>189</v>
      </c>
      <c r="P37" s="63" t="s">
        <v>190</v>
      </c>
    </row>
    <row r="38" spans="1:16" ht="12.75" customHeight="1" thickBot="1">
      <c r="A38" s="4" t="str">
        <f t="shared" si="0"/>
        <v> MVS 5.129 </v>
      </c>
      <c r="B38" s="2" t="str">
        <f t="shared" si="1"/>
        <v>I</v>
      </c>
      <c r="C38" s="4">
        <f t="shared" si="2"/>
        <v>39760.294999999998</v>
      </c>
      <c r="D38" s="5" t="str">
        <f t="shared" si="3"/>
        <v>vis</v>
      </c>
      <c r="E38" s="60">
        <f>VLOOKUP(C38,'Active 1'!C$21:E$973,3,FALSE)</f>
        <v>-14801.078418001176</v>
      </c>
      <c r="F38" s="2" t="s">
        <v>116</v>
      </c>
      <c r="G38" s="5" t="str">
        <f t="shared" si="4"/>
        <v>39760.295</v>
      </c>
      <c r="H38" s="4">
        <f t="shared" si="5"/>
        <v>817</v>
      </c>
      <c r="I38" s="61" t="s">
        <v>248</v>
      </c>
      <c r="J38" s="62" t="s">
        <v>249</v>
      </c>
      <c r="K38" s="61">
        <v>817</v>
      </c>
      <c r="L38" s="61" t="s">
        <v>250</v>
      </c>
      <c r="M38" s="62" t="s">
        <v>168</v>
      </c>
      <c r="N38" s="62"/>
      <c r="O38" s="63" t="s">
        <v>189</v>
      </c>
      <c r="P38" s="63" t="s">
        <v>190</v>
      </c>
    </row>
    <row r="39" spans="1:16" ht="12.75" customHeight="1" thickBot="1">
      <c r="A39" s="4" t="str">
        <f t="shared" si="0"/>
        <v> MVS 5.129 </v>
      </c>
      <c r="B39" s="2" t="str">
        <f t="shared" si="1"/>
        <v>I</v>
      </c>
      <c r="C39" s="4">
        <f t="shared" si="2"/>
        <v>40150.273999999998</v>
      </c>
      <c r="D39" s="5" t="str">
        <f t="shared" si="3"/>
        <v>vis</v>
      </c>
      <c r="E39" s="60">
        <f>VLOOKUP(C39,'Active 1'!C$21:E$973,3,FALSE)</f>
        <v>-14348.025057291103</v>
      </c>
      <c r="F39" s="2" t="s">
        <v>116</v>
      </c>
      <c r="G39" s="5" t="str">
        <f t="shared" si="4"/>
        <v>40150.274</v>
      </c>
      <c r="H39" s="4">
        <f t="shared" si="5"/>
        <v>1075</v>
      </c>
      <c r="I39" s="61" t="s">
        <v>251</v>
      </c>
      <c r="J39" s="62" t="s">
        <v>252</v>
      </c>
      <c r="K39" s="61">
        <v>1075</v>
      </c>
      <c r="L39" s="61" t="s">
        <v>253</v>
      </c>
      <c r="M39" s="62" t="s">
        <v>168</v>
      </c>
      <c r="N39" s="62"/>
      <c r="O39" s="63" t="s">
        <v>189</v>
      </c>
      <c r="P39" s="63" t="s">
        <v>190</v>
      </c>
    </row>
    <row r="40" spans="1:16" ht="12.75" customHeight="1" thickBot="1">
      <c r="A40" s="4" t="str">
        <f t="shared" si="0"/>
        <v>BAVM 56 </v>
      </c>
      <c r="B40" s="2" t="str">
        <f t="shared" si="1"/>
        <v>II</v>
      </c>
      <c r="C40" s="4">
        <f t="shared" si="2"/>
        <v>47969.608999999997</v>
      </c>
      <c r="D40" s="5" t="str">
        <f t="shared" si="3"/>
        <v>vis</v>
      </c>
      <c r="E40" s="60">
        <f>VLOOKUP(C40,'Active 1'!C$21:E$973,3,FALSE)</f>
        <v>-5264.0077120804726</v>
      </c>
      <c r="F40" s="2" t="s">
        <v>116</v>
      </c>
      <c r="G40" s="5" t="str">
        <f t="shared" si="4"/>
        <v>47969.609</v>
      </c>
      <c r="H40" s="4">
        <f t="shared" si="5"/>
        <v>6248.5</v>
      </c>
      <c r="I40" s="61" t="s">
        <v>254</v>
      </c>
      <c r="J40" s="62" t="s">
        <v>255</v>
      </c>
      <c r="K40" s="61">
        <v>6248.5</v>
      </c>
      <c r="L40" s="61" t="s">
        <v>256</v>
      </c>
      <c r="M40" s="62" t="s">
        <v>164</v>
      </c>
      <c r="N40" s="62"/>
      <c r="O40" s="63" t="s">
        <v>257</v>
      </c>
      <c r="P40" s="64" t="s">
        <v>258</v>
      </c>
    </row>
    <row r="41" spans="1:16" ht="12.75" customHeight="1" thickBot="1">
      <c r="A41" s="4" t="str">
        <f t="shared" si="0"/>
        <v>BAVM 72 </v>
      </c>
      <c r="B41" s="2" t="str">
        <f t="shared" si="1"/>
        <v>II</v>
      </c>
      <c r="C41" s="4">
        <f t="shared" si="2"/>
        <v>48013.52</v>
      </c>
      <c r="D41" s="5" t="str">
        <f t="shared" si="3"/>
        <v>vis</v>
      </c>
      <c r="E41" s="60">
        <f>VLOOKUP(C41,'Active 1'!C$21:E$973,3,FALSE)</f>
        <v>-5212.9946418327418</v>
      </c>
      <c r="F41" s="2" t="s">
        <v>116</v>
      </c>
      <c r="G41" s="5" t="str">
        <f t="shared" si="4"/>
        <v>48013.520</v>
      </c>
      <c r="H41" s="4">
        <f t="shared" si="5"/>
        <v>6277.5</v>
      </c>
      <c r="I41" s="61" t="s">
        <v>259</v>
      </c>
      <c r="J41" s="62" t="s">
        <v>260</v>
      </c>
      <c r="K41" s="61">
        <v>6277.5</v>
      </c>
      <c r="L41" s="61" t="s">
        <v>261</v>
      </c>
      <c r="M41" s="62" t="s">
        <v>164</v>
      </c>
      <c r="N41" s="62"/>
      <c r="O41" s="63" t="s">
        <v>257</v>
      </c>
      <c r="P41" s="64" t="s">
        <v>262</v>
      </c>
    </row>
    <row r="42" spans="1:16" ht="12.75" customHeight="1" thickBot="1">
      <c r="A42" s="4" t="str">
        <f t="shared" si="0"/>
        <v>BAVM 72 </v>
      </c>
      <c r="B42" s="2" t="str">
        <f t="shared" si="1"/>
        <v>II</v>
      </c>
      <c r="C42" s="4">
        <f t="shared" si="2"/>
        <v>48016.53</v>
      </c>
      <c r="D42" s="5" t="str">
        <f t="shared" si="3"/>
        <v>vis</v>
      </c>
      <c r="E42" s="60">
        <f>VLOOKUP(C42,'Active 1'!C$21:E$973,3,FALSE)</f>
        <v>-5209.4978109373906</v>
      </c>
      <c r="F42" s="2" t="s">
        <v>116</v>
      </c>
      <c r="G42" s="5" t="str">
        <f t="shared" si="4"/>
        <v>48016.530</v>
      </c>
      <c r="H42" s="4">
        <f t="shared" si="5"/>
        <v>6279.5</v>
      </c>
      <c r="I42" s="61" t="s">
        <v>263</v>
      </c>
      <c r="J42" s="62" t="s">
        <v>264</v>
      </c>
      <c r="K42" s="61">
        <v>6279.5</v>
      </c>
      <c r="L42" s="61" t="s">
        <v>265</v>
      </c>
      <c r="M42" s="62" t="s">
        <v>164</v>
      </c>
      <c r="N42" s="62"/>
      <c r="O42" s="63" t="s">
        <v>257</v>
      </c>
      <c r="P42" s="64" t="s">
        <v>262</v>
      </c>
    </row>
    <row r="43" spans="1:16" ht="12.75" customHeight="1" thickBot="1">
      <c r="A43" s="4" t="str">
        <f t="shared" si="0"/>
        <v>BAVM 72 </v>
      </c>
      <c r="B43" s="2" t="str">
        <f t="shared" si="1"/>
        <v>II</v>
      </c>
      <c r="C43" s="4">
        <f t="shared" si="2"/>
        <v>48746.476999999999</v>
      </c>
      <c r="D43" s="5" t="str">
        <f t="shared" si="3"/>
        <v>vis</v>
      </c>
      <c r="E43" s="60">
        <f>VLOOKUP(C43,'Active 1'!C$21:E$973,3,FALSE)</f>
        <v>-4361.490760582793</v>
      </c>
      <c r="F43" s="2" t="s">
        <v>116</v>
      </c>
      <c r="G43" s="5" t="str">
        <f t="shared" si="4"/>
        <v>48746.477</v>
      </c>
      <c r="H43" s="4">
        <f t="shared" si="5"/>
        <v>6762.5</v>
      </c>
      <c r="I43" s="61" t="s">
        <v>266</v>
      </c>
      <c r="J43" s="62" t="s">
        <v>267</v>
      </c>
      <c r="K43" s="61">
        <v>6762.5</v>
      </c>
      <c r="L43" s="61" t="s">
        <v>268</v>
      </c>
      <c r="M43" s="62" t="s">
        <v>164</v>
      </c>
      <c r="N43" s="62"/>
      <c r="O43" s="63" t="s">
        <v>257</v>
      </c>
      <c r="P43" s="64" t="s">
        <v>262</v>
      </c>
    </row>
    <row r="44" spans="1:16" ht="12.75" customHeight="1" thickBot="1">
      <c r="A44" s="4" t="str">
        <f t="shared" si="0"/>
        <v>BAVM 72 </v>
      </c>
      <c r="B44" s="2" t="str">
        <f t="shared" si="1"/>
        <v>II</v>
      </c>
      <c r="C44" s="4">
        <f t="shared" si="2"/>
        <v>49216.459799999997</v>
      </c>
      <c r="D44" s="5" t="str">
        <f t="shared" si="3"/>
        <v>vis</v>
      </c>
      <c r="E44" s="60">
        <f>VLOOKUP(C44,'Active 1'!C$21:E$973,3,FALSE)</f>
        <v>-3815.493958150023</v>
      </c>
      <c r="F44" s="2" t="s">
        <v>116</v>
      </c>
      <c r="G44" s="5" t="str">
        <f t="shared" si="4"/>
        <v>49216.4598</v>
      </c>
      <c r="H44" s="4">
        <f t="shared" si="5"/>
        <v>7073.5</v>
      </c>
      <c r="I44" s="61" t="s">
        <v>269</v>
      </c>
      <c r="J44" s="62" t="s">
        <v>270</v>
      </c>
      <c r="K44" s="61">
        <v>7073.5</v>
      </c>
      <c r="L44" s="61" t="s">
        <v>271</v>
      </c>
      <c r="M44" s="62" t="s">
        <v>272</v>
      </c>
      <c r="N44" s="62" t="s">
        <v>273</v>
      </c>
      <c r="O44" s="63" t="s">
        <v>274</v>
      </c>
      <c r="P44" s="64" t="s">
        <v>262</v>
      </c>
    </row>
    <row r="45" spans="1:16" ht="12.75" customHeight="1" thickBot="1">
      <c r="A45" s="4" t="str">
        <f t="shared" si="0"/>
        <v>BAVM 72 </v>
      </c>
      <c r="B45" s="2" t="str">
        <f t="shared" si="1"/>
        <v>I</v>
      </c>
      <c r="C45" s="4">
        <f t="shared" si="2"/>
        <v>49250.459499999997</v>
      </c>
      <c r="D45" s="5" t="str">
        <f t="shared" si="3"/>
        <v>vis</v>
      </c>
      <c r="E45" s="60">
        <f>VLOOKUP(C45,'Active 1'!C$21:E$973,3,FALSE)</f>
        <v>-3775.9952201458373</v>
      </c>
      <c r="F45" s="2" t="s">
        <v>116</v>
      </c>
      <c r="G45" s="5" t="str">
        <f t="shared" si="4"/>
        <v>49250.4595</v>
      </c>
      <c r="H45" s="4">
        <f t="shared" si="5"/>
        <v>7096</v>
      </c>
      <c r="I45" s="61" t="s">
        <v>275</v>
      </c>
      <c r="J45" s="62" t="s">
        <v>276</v>
      </c>
      <c r="K45" s="61">
        <v>7096</v>
      </c>
      <c r="L45" s="61" t="s">
        <v>277</v>
      </c>
      <c r="M45" s="62" t="s">
        <v>272</v>
      </c>
      <c r="N45" s="62" t="s">
        <v>273</v>
      </c>
      <c r="O45" s="63" t="s">
        <v>274</v>
      </c>
      <c r="P45" s="64" t="s">
        <v>262</v>
      </c>
    </row>
    <row r="46" spans="1:16" ht="12.75" customHeight="1" thickBot="1">
      <c r="A46" s="4" t="str">
        <f t="shared" si="0"/>
        <v>BAVM 72 </v>
      </c>
      <c r="B46" s="2" t="str">
        <f t="shared" si="1"/>
        <v>II</v>
      </c>
      <c r="C46" s="4">
        <f t="shared" si="2"/>
        <v>49485.4519</v>
      </c>
      <c r="D46" s="5" t="str">
        <f t="shared" si="3"/>
        <v>vis</v>
      </c>
      <c r="E46" s="60">
        <f>VLOOKUP(C46,'Active 1'!C$21:E$973,3,FALSE)</f>
        <v>-3502.9956571916091</v>
      </c>
      <c r="F46" s="2" t="s">
        <v>116</v>
      </c>
      <c r="G46" s="5" t="str">
        <f t="shared" si="4"/>
        <v>49485.4519</v>
      </c>
      <c r="H46" s="4">
        <f t="shared" si="5"/>
        <v>7251.5</v>
      </c>
      <c r="I46" s="61" t="s">
        <v>278</v>
      </c>
      <c r="J46" s="62" t="s">
        <v>279</v>
      </c>
      <c r="K46" s="61">
        <v>7251.5</v>
      </c>
      <c r="L46" s="61" t="s">
        <v>280</v>
      </c>
      <c r="M46" s="62" t="s">
        <v>272</v>
      </c>
      <c r="N46" s="62" t="s">
        <v>273</v>
      </c>
      <c r="O46" s="63" t="s">
        <v>281</v>
      </c>
      <c r="P46" s="64" t="s">
        <v>262</v>
      </c>
    </row>
    <row r="47" spans="1:16" ht="12.75" customHeight="1" thickBot="1">
      <c r="A47" s="4" t="str">
        <f t="shared" si="0"/>
        <v>BAVM 72 </v>
      </c>
      <c r="B47" s="2" t="str">
        <f t="shared" si="1"/>
        <v>I</v>
      </c>
      <c r="C47" s="4">
        <f t="shared" si="2"/>
        <v>49525.4758</v>
      </c>
      <c r="D47" s="5" t="str">
        <f t="shared" si="3"/>
        <v>vis</v>
      </c>
      <c r="E47" s="60">
        <f>VLOOKUP(C47,'Active 1'!C$21:E$973,3,FALSE)</f>
        <v>-3456.4983780978014</v>
      </c>
      <c r="F47" s="2" t="s">
        <v>116</v>
      </c>
      <c r="G47" s="5" t="str">
        <f t="shared" si="4"/>
        <v>49525.4758</v>
      </c>
      <c r="H47" s="4">
        <f t="shared" si="5"/>
        <v>7278</v>
      </c>
      <c r="I47" s="61" t="s">
        <v>282</v>
      </c>
      <c r="J47" s="62" t="s">
        <v>283</v>
      </c>
      <c r="K47" s="61">
        <v>7278</v>
      </c>
      <c r="L47" s="61" t="s">
        <v>284</v>
      </c>
      <c r="M47" s="62" t="s">
        <v>272</v>
      </c>
      <c r="N47" s="62" t="s">
        <v>273</v>
      </c>
      <c r="O47" s="63" t="s">
        <v>274</v>
      </c>
      <c r="P47" s="64" t="s">
        <v>262</v>
      </c>
    </row>
    <row r="48" spans="1:16" ht="12.75" customHeight="1" thickBot="1">
      <c r="A48" s="4" t="str">
        <f t="shared" si="0"/>
        <v>BAVM 72 </v>
      </c>
      <c r="B48" s="2" t="str">
        <f t="shared" si="1"/>
        <v>II</v>
      </c>
      <c r="C48" s="4">
        <f t="shared" si="2"/>
        <v>49547.429199999999</v>
      </c>
      <c r="D48" s="5" t="str">
        <f t="shared" si="3"/>
        <v>vis</v>
      </c>
      <c r="E48" s="60">
        <f>VLOOKUP(C48,'Active 1'!C$21:E$973,3,FALSE)</f>
        <v>-3430.9942826233996</v>
      </c>
      <c r="F48" s="2" t="s">
        <v>116</v>
      </c>
      <c r="G48" s="5" t="str">
        <f t="shared" si="4"/>
        <v>49547.4292</v>
      </c>
      <c r="H48" s="4">
        <f t="shared" si="5"/>
        <v>7292.5</v>
      </c>
      <c r="I48" s="61" t="s">
        <v>285</v>
      </c>
      <c r="J48" s="62" t="s">
        <v>286</v>
      </c>
      <c r="K48" s="61">
        <v>7292.5</v>
      </c>
      <c r="L48" s="61" t="s">
        <v>287</v>
      </c>
      <c r="M48" s="62" t="s">
        <v>272</v>
      </c>
      <c r="N48" s="62" t="s">
        <v>273</v>
      </c>
      <c r="O48" s="63" t="s">
        <v>274</v>
      </c>
      <c r="P48" s="64" t="s">
        <v>262</v>
      </c>
    </row>
    <row r="49" spans="1:16" ht="12.75" customHeight="1" thickBot="1">
      <c r="A49" s="4" t="str">
        <f t="shared" si="0"/>
        <v>BAVM 72 </v>
      </c>
      <c r="B49" s="2" t="str">
        <f t="shared" si="1"/>
        <v>II</v>
      </c>
      <c r="C49" s="4">
        <f t="shared" si="2"/>
        <v>49568.518799999998</v>
      </c>
      <c r="D49" s="5" t="str">
        <f t="shared" si="3"/>
        <v>vis</v>
      </c>
      <c r="E49" s="60">
        <f>VLOOKUP(C49,'Active 1'!C$21:E$973,3,FALSE)</f>
        <v>-3406.4936962943129</v>
      </c>
      <c r="F49" s="2" t="s">
        <v>116</v>
      </c>
      <c r="G49" s="5" t="str">
        <f t="shared" si="4"/>
        <v>49568.5188</v>
      </c>
      <c r="H49" s="4">
        <f t="shared" si="5"/>
        <v>7306.5</v>
      </c>
      <c r="I49" s="61" t="s">
        <v>288</v>
      </c>
      <c r="J49" s="62" t="s">
        <v>289</v>
      </c>
      <c r="K49" s="61">
        <v>7306.5</v>
      </c>
      <c r="L49" s="61" t="s">
        <v>290</v>
      </c>
      <c r="M49" s="62" t="s">
        <v>272</v>
      </c>
      <c r="N49" s="62" t="s">
        <v>273</v>
      </c>
      <c r="O49" s="63" t="s">
        <v>274</v>
      </c>
      <c r="P49" s="64" t="s">
        <v>262</v>
      </c>
    </row>
    <row r="50" spans="1:16" ht="12.75" customHeight="1" thickBot="1">
      <c r="A50" s="4" t="str">
        <f t="shared" si="0"/>
        <v>BAVM 72 </v>
      </c>
      <c r="B50" s="2" t="str">
        <f t="shared" si="1"/>
        <v>II</v>
      </c>
      <c r="C50" s="4">
        <f t="shared" si="2"/>
        <v>49580.568200000002</v>
      </c>
      <c r="D50" s="5" t="str">
        <f t="shared" si="3"/>
        <v>vis</v>
      </c>
      <c r="E50" s="60">
        <f>VLOOKUP(C50,'Active 1'!C$21:E$973,3,FALSE)</f>
        <v>-3392.4954523772262</v>
      </c>
      <c r="F50" s="2" t="s">
        <v>116</v>
      </c>
      <c r="G50" s="5" t="str">
        <f t="shared" si="4"/>
        <v>49580.5682</v>
      </c>
      <c r="H50" s="4">
        <f t="shared" si="5"/>
        <v>7314.5</v>
      </c>
      <c r="I50" s="61" t="s">
        <v>291</v>
      </c>
      <c r="J50" s="62" t="s">
        <v>292</v>
      </c>
      <c r="K50" s="61">
        <v>7314.5</v>
      </c>
      <c r="L50" s="61" t="s">
        <v>293</v>
      </c>
      <c r="M50" s="62" t="s">
        <v>272</v>
      </c>
      <c r="N50" s="62" t="s">
        <v>273</v>
      </c>
      <c r="O50" s="63" t="s">
        <v>274</v>
      </c>
      <c r="P50" s="64" t="s">
        <v>262</v>
      </c>
    </row>
    <row r="51" spans="1:16" ht="12.75" customHeight="1" thickBot="1">
      <c r="A51" s="4" t="str">
        <f t="shared" si="0"/>
        <v>BAVM 72 </v>
      </c>
      <c r="B51" s="2" t="str">
        <f t="shared" si="1"/>
        <v>II</v>
      </c>
      <c r="C51" s="4">
        <f t="shared" si="2"/>
        <v>49597.352899999998</v>
      </c>
      <c r="D51" s="5" t="str">
        <f t="shared" si="3"/>
        <v>vis</v>
      </c>
      <c r="E51" s="60">
        <f>VLOOKUP(C51,'Active 1'!C$21:E$973,3,FALSE)</f>
        <v>-3372.9960312711955</v>
      </c>
      <c r="F51" s="2" t="s">
        <v>116</v>
      </c>
      <c r="G51" s="5" t="str">
        <f t="shared" si="4"/>
        <v>49597.3529</v>
      </c>
      <c r="H51" s="4">
        <f t="shared" si="5"/>
        <v>7325.5</v>
      </c>
      <c r="I51" s="61" t="s">
        <v>294</v>
      </c>
      <c r="J51" s="62" t="s">
        <v>295</v>
      </c>
      <c r="K51" s="61">
        <v>7325.5</v>
      </c>
      <c r="L51" s="61" t="s">
        <v>296</v>
      </c>
      <c r="M51" s="62" t="s">
        <v>272</v>
      </c>
      <c r="N51" s="62" t="s">
        <v>273</v>
      </c>
      <c r="O51" s="63" t="s">
        <v>274</v>
      </c>
      <c r="P51" s="64" t="s">
        <v>262</v>
      </c>
    </row>
    <row r="52" spans="1:16" ht="12.75" customHeight="1" thickBot="1">
      <c r="A52" s="4" t="str">
        <f t="shared" si="0"/>
        <v>BAVM 72 </v>
      </c>
      <c r="B52" s="2" t="str">
        <f t="shared" si="1"/>
        <v>I</v>
      </c>
      <c r="C52" s="4">
        <f t="shared" si="2"/>
        <v>49625.328099999999</v>
      </c>
      <c r="D52" s="5" t="str">
        <f t="shared" si="3"/>
        <v>vis</v>
      </c>
      <c r="E52" s="60">
        <f>VLOOKUP(C52,'Active 1'!C$21:E$973,3,FALSE)</f>
        <v>-3340.4961828779824</v>
      </c>
      <c r="F52" s="2" t="s">
        <v>116</v>
      </c>
      <c r="G52" s="5" t="str">
        <f t="shared" si="4"/>
        <v>49625.3281</v>
      </c>
      <c r="H52" s="4">
        <f t="shared" si="5"/>
        <v>7344</v>
      </c>
      <c r="I52" s="61" t="s">
        <v>297</v>
      </c>
      <c r="J52" s="62" t="s">
        <v>298</v>
      </c>
      <c r="K52" s="61">
        <v>7344</v>
      </c>
      <c r="L52" s="61" t="s">
        <v>299</v>
      </c>
      <c r="M52" s="62" t="s">
        <v>272</v>
      </c>
      <c r="N52" s="62" t="s">
        <v>273</v>
      </c>
      <c r="O52" s="63" t="s">
        <v>274</v>
      </c>
      <c r="P52" s="64" t="s">
        <v>262</v>
      </c>
    </row>
    <row r="53" spans="1:16" ht="12.75" customHeight="1" thickBot="1">
      <c r="A53" s="4" t="str">
        <f t="shared" si="0"/>
        <v>BAVM 91 </v>
      </c>
      <c r="B53" s="2" t="str">
        <f t="shared" si="1"/>
        <v>II</v>
      </c>
      <c r="C53" s="4">
        <f t="shared" si="2"/>
        <v>49787.585500000001</v>
      </c>
      <c r="D53" s="5" t="str">
        <f t="shared" si="3"/>
        <v>vis</v>
      </c>
      <c r="E53" s="60">
        <f>VLOOKUP(C53,'Active 1'!C$21:E$973,3,FALSE)</f>
        <v>-3151.9956216424298</v>
      </c>
      <c r="F53" s="2" t="s">
        <v>116</v>
      </c>
      <c r="G53" s="5" t="str">
        <f t="shared" si="4"/>
        <v>49787.5855</v>
      </c>
      <c r="H53" s="4">
        <f t="shared" si="5"/>
        <v>7451.5</v>
      </c>
      <c r="I53" s="61" t="s">
        <v>300</v>
      </c>
      <c r="J53" s="62" t="s">
        <v>301</v>
      </c>
      <c r="K53" s="61">
        <v>7451.5</v>
      </c>
      <c r="L53" s="61" t="s">
        <v>302</v>
      </c>
      <c r="M53" s="62" t="s">
        <v>272</v>
      </c>
      <c r="N53" s="62" t="s">
        <v>273</v>
      </c>
      <c r="O53" s="63" t="s">
        <v>274</v>
      </c>
      <c r="P53" s="64" t="s">
        <v>303</v>
      </c>
    </row>
    <row r="54" spans="1:16" ht="12.75" customHeight="1" thickBot="1">
      <c r="A54" s="4" t="str">
        <f t="shared" si="0"/>
        <v> BBS 115 </v>
      </c>
      <c r="B54" s="2" t="str">
        <f t="shared" si="1"/>
        <v>I</v>
      </c>
      <c r="C54" s="4">
        <f t="shared" si="2"/>
        <v>50649.652800000003</v>
      </c>
      <c r="D54" s="5" t="str">
        <f t="shared" si="3"/>
        <v>vis</v>
      </c>
      <c r="E54" s="60">
        <f>VLOOKUP(C54,'Active 1'!C$21:E$973,3,FALSE)</f>
        <v>-2150.4994194795963</v>
      </c>
      <c r="F54" s="2" t="s">
        <v>116</v>
      </c>
      <c r="G54" s="5" t="str">
        <f t="shared" si="4"/>
        <v>50649.6528</v>
      </c>
      <c r="H54" s="4">
        <f t="shared" si="5"/>
        <v>8022</v>
      </c>
      <c r="I54" s="61" t="s">
        <v>304</v>
      </c>
      <c r="J54" s="62" t="s">
        <v>305</v>
      </c>
      <c r="K54" s="61">
        <v>8022</v>
      </c>
      <c r="L54" s="61" t="s">
        <v>306</v>
      </c>
      <c r="M54" s="62" t="s">
        <v>272</v>
      </c>
      <c r="N54" s="62" t="s">
        <v>307</v>
      </c>
      <c r="O54" s="63" t="s">
        <v>308</v>
      </c>
      <c r="P54" s="63" t="s">
        <v>309</v>
      </c>
    </row>
    <row r="55" spans="1:16" ht="12.75" customHeight="1" thickBot="1">
      <c r="A55" s="4" t="str">
        <f t="shared" si="0"/>
        <v>BAVM 111 </v>
      </c>
      <c r="B55" s="2" t="str">
        <f t="shared" si="1"/>
        <v>I</v>
      </c>
      <c r="C55" s="4">
        <f t="shared" si="2"/>
        <v>50713.350599999998</v>
      </c>
      <c r="D55" s="5" t="str">
        <f t="shared" si="3"/>
        <v>vis</v>
      </c>
      <c r="E55" s="60">
        <f>VLOOKUP(C55,'Active 1'!C$21:E$973,3,FALSE)</f>
        <v>-2076.4992749594157</v>
      </c>
      <c r="F55" s="2" t="s">
        <v>116</v>
      </c>
      <c r="G55" s="5" t="str">
        <f t="shared" si="4"/>
        <v>50713.3506</v>
      </c>
      <c r="H55" s="4">
        <f t="shared" si="5"/>
        <v>8064</v>
      </c>
      <c r="I55" s="61" t="s">
        <v>310</v>
      </c>
      <c r="J55" s="62" t="s">
        <v>311</v>
      </c>
      <c r="K55" s="61">
        <v>8064</v>
      </c>
      <c r="L55" s="61" t="s">
        <v>312</v>
      </c>
      <c r="M55" s="62" t="s">
        <v>272</v>
      </c>
      <c r="N55" s="62" t="s">
        <v>273</v>
      </c>
      <c r="O55" s="63" t="s">
        <v>274</v>
      </c>
      <c r="P55" s="64" t="s">
        <v>313</v>
      </c>
    </row>
    <row r="56" spans="1:16" ht="12.75" customHeight="1" thickBot="1">
      <c r="A56" s="4" t="str">
        <f t="shared" si="0"/>
        <v>IBVS 5027 </v>
      </c>
      <c r="B56" s="2" t="str">
        <f t="shared" si="1"/>
        <v>II</v>
      </c>
      <c r="C56" s="4">
        <f t="shared" si="2"/>
        <v>51265.970200000003</v>
      </c>
      <c r="D56" s="5" t="str">
        <f t="shared" si="3"/>
        <v>vis</v>
      </c>
      <c r="E56" s="60">
        <f>VLOOKUP(C56,'Active 1'!C$21:E$973,3,FALSE)</f>
        <v>-1434.500175073887</v>
      </c>
      <c r="F56" s="2" t="s">
        <v>116</v>
      </c>
      <c r="G56" s="5" t="str">
        <f t="shared" si="4"/>
        <v>51265.9702</v>
      </c>
      <c r="H56" s="4">
        <f t="shared" si="5"/>
        <v>8429.5</v>
      </c>
      <c r="I56" s="61" t="s">
        <v>314</v>
      </c>
      <c r="J56" s="62" t="s">
        <v>315</v>
      </c>
      <c r="K56" s="61">
        <v>8429.5</v>
      </c>
      <c r="L56" s="61" t="s">
        <v>316</v>
      </c>
      <c r="M56" s="62" t="s">
        <v>272</v>
      </c>
      <c r="N56" s="62" t="s">
        <v>307</v>
      </c>
      <c r="O56" s="63" t="s">
        <v>317</v>
      </c>
      <c r="P56" s="64" t="s">
        <v>318</v>
      </c>
    </row>
    <row r="57" spans="1:16" ht="12.75" customHeight="1" thickBot="1">
      <c r="A57" s="4" t="str">
        <f t="shared" si="0"/>
        <v>BAVM 128 </v>
      </c>
      <c r="B57" s="2" t="str">
        <f t="shared" si="1"/>
        <v>I</v>
      </c>
      <c r="C57" s="4">
        <f t="shared" si="2"/>
        <v>51271.563600000001</v>
      </c>
      <c r="D57" s="5" t="str">
        <f t="shared" si="3"/>
        <v>vis</v>
      </c>
      <c r="E57" s="60">
        <f>VLOOKUP(C57,'Active 1'!C$21:E$973,3,FALSE)</f>
        <v>-1428.002110645303</v>
      </c>
      <c r="F57" s="2" t="s">
        <v>116</v>
      </c>
      <c r="G57" s="5" t="str">
        <f t="shared" si="4"/>
        <v>51271.5636</v>
      </c>
      <c r="H57" s="4">
        <f t="shared" si="5"/>
        <v>8433</v>
      </c>
      <c r="I57" s="61" t="s">
        <v>319</v>
      </c>
      <c r="J57" s="62" t="s">
        <v>320</v>
      </c>
      <c r="K57" s="61">
        <v>8433</v>
      </c>
      <c r="L57" s="61" t="s">
        <v>321</v>
      </c>
      <c r="M57" s="62" t="s">
        <v>272</v>
      </c>
      <c r="N57" s="62" t="s">
        <v>273</v>
      </c>
      <c r="O57" s="63" t="s">
        <v>281</v>
      </c>
      <c r="P57" s="64" t="s">
        <v>322</v>
      </c>
    </row>
    <row r="58" spans="1:16" ht="12.75" customHeight="1" thickBot="1">
      <c r="A58" s="4" t="str">
        <f t="shared" si="0"/>
        <v>IBVS 5027 </v>
      </c>
      <c r="B58" s="2" t="str">
        <f t="shared" si="1"/>
        <v>II</v>
      </c>
      <c r="C58" s="4">
        <f t="shared" si="2"/>
        <v>51306.866800000003</v>
      </c>
      <c r="D58" s="5" t="str">
        <f t="shared" si="3"/>
        <v>vis</v>
      </c>
      <c r="E58" s="60">
        <f>VLOOKUP(C58,'Active 1'!C$21:E$973,3,FALSE)</f>
        <v>-1386.9890473679964</v>
      </c>
      <c r="F58" s="2" t="s">
        <v>116</v>
      </c>
      <c r="G58" s="5" t="str">
        <f t="shared" si="4"/>
        <v>51306.8668</v>
      </c>
      <c r="H58" s="4">
        <f t="shared" si="5"/>
        <v>8456.5</v>
      </c>
      <c r="I58" s="61" t="s">
        <v>323</v>
      </c>
      <c r="J58" s="62" t="s">
        <v>324</v>
      </c>
      <c r="K58" s="61">
        <v>8456.5</v>
      </c>
      <c r="L58" s="61" t="s">
        <v>325</v>
      </c>
      <c r="M58" s="62" t="s">
        <v>272</v>
      </c>
      <c r="N58" s="62" t="s">
        <v>307</v>
      </c>
      <c r="O58" s="63" t="s">
        <v>317</v>
      </c>
      <c r="P58" s="64" t="s">
        <v>318</v>
      </c>
    </row>
    <row r="59" spans="1:16" ht="12.75" customHeight="1" thickBot="1">
      <c r="A59" s="4" t="str">
        <f t="shared" si="0"/>
        <v>BAVM 133 </v>
      </c>
      <c r="B59" s="2" t="str">
        <f t="shared" si="1"/>
        <v>I</v>
      </c>
      <c r="C59" s="4">
        <f t="shared" si="2"/>
        <v>51399.392</v>
      </c>
      <c r="D59" s="5" t="str">
        <f t="shared" si="3"/>
        <v>vis</v>
      </c>
      <c r="E59" s="60">
        <f>VLOOKUP(C59,'Active 1'!C$21:E$973,3,FALSE)</f>
        <v>-1279.4990214682171</v>
      </c>
      <c r="F59" s="2" t="s">
        <v>116</v>
      </c>
      <c r="G59" s="5" t="str">
        <f t="shared" si="4"/>
        <v>51399.3920</v>
      </c>
      <c r="H59" s="4">
        <f t="shared" si="5"/>
        <v>8518</v>
      </c>
      <c r="I59" s="61" t="s">
        <v>326</v>
      </c>
      <c r="J59" s="62" t="s">
        <v>327</v>
      </c>
      <c r="K59" s="61">
        <v>8518</v>
      </c>
      <c r="L59" s="61" t="s">
        <v>328</v>
      </c>
      <c r="M59" s="62" t="s">
        <v>272</v>
      </c>
      <c r="N59" s="62" t="s">
        <v>273</v>
      </c>
      <c r="O59" s="63" t="s">
        <v>274</v>
      </c>
      <c r="P59" s="64" t="s">
        <v>329</v>
      </c>
    </row>
    <row r="60" spans="1:16" ht="12.75" customHeight="1" thickBot="1">
      <c r="A60" s="4" t="str">
        <f t="shared" si="0"/>
        <v>BAVM 152 </v>
      </c>
      <c r="B60" s="2" t="str">
        <f t="shared" si="1"/>
        <v>II</v>
      </c>
      <c r="C60" s="4">
        <f t="shared" si="2"/>
        <v>51680.434699999998</v>
      </c>
      <c r="D60" s="5" t="str">
        <f t="shared" si="3"/>
        <v>vis</v>
      </c>
      <c r="E60" s="60">
        <f>VLOOKUP(C60,'Active 1'!C$21:E$973,3,FALSE)</f>
        <v>-953.00108250731932</v>
      </c>
      <c r="F60" s="2" t="s">
        <v>116</v>
      </c>
      <c r="G60" s="5" t="str">
        <f t="shared" si="4"/>
        <v>51680.4347</v>
      </c>
      <c r="H60" s="4">
        <f t="shared" si="5"/>
        <v>8703.5</v>
      </c>
      <c r="I60" s="61" t="s">
        <v>330</v>
      </c>
      <c r="J60" s="62" t="s">
        <v>331</v>
      </c>
      <c r="K60" s="61">
        <v>8703.5</v>
      </c>
      <c r="L60" s="61" t="s">
        <v>332</v>
      </c>
      <c r="M60" s="62" t="s">
        <v>272</v>
      </c>
      <c r="N60" s="62" t="s">
        <v>273</v>
      </c>
      <c r="O60" s="63" t="s">
        <v>274</v>
      </c>
      <c r="P60" s="64" t="s">
        <v>333</v>
      </c>
    </row>
    <row r="61" spans="1:16" ht="12.75" customHeight="1" thickBot="1">
      <c r="A61" s="4" t="str">
        <f t="shared" si="0"/>
        <v>BAVM 158 </v>
      </c>
      <c r="B61" s="2" t="str">
        <f t="shared" si="1"/>
        <v>II</v>
      </c>
      <c r="C61" s="4">
        <f t="shared" si="2"/>
        <v>52416.402399999999</v>
      </c>
      <c r="D61" s="5" t="str">
        <f t="shared" si="3"/>
        <v>vis</v>
      </c>
      <c r="E61" s="60">
        <f>VLOOKUP(C61,'Active 1'!C$21:E$973,3,FALSE)</f>
        <v>-97.999557145535505</v>
      </c>
      <c r="F61" s="2" t="s">
        <v>116</v>
      </c>
      <c r="G61" s="5" t="str">
        <f t="shared" si="4"/>
        <v>52416.4024</v>
      </c>
      <c r="H61" s="4">
        <f t="shared" si="5"/>
        <v>9190.5</v>
      </c>
      <c r="I61" s="61" t="s">
        <v>334</v>
      </c>
      <c r="J61" s="62" t="s">
        <v>335</v>
      </c>
      <c r="K61" s="61">
        <v>9190.5</v>
      </c>
      <c r="L61" s="61" t="s">
        <v>336</v>
      </c>
      <c r="M61" s="62" t="s">
        <v>272</v>
      </c>
      <c r="N61" s="62" t="s">
        <v>337</v>
      </c>
      <c r="O61" s="63" t="s">
        <v>274</v>
      </c>
      <c r="P61" s="64" t="s">
        <v>338</v>
      </c>
    </row>
    <row r="62" spans="1:16" ht="12.75" customHeight="1" thickBot="1">
      <c r="A62" s="4" t="str">
        <f t="shared" si="0"/>
        <v> BBS 129 </v>
      </c>
      <c r="B62" s="2" t="str">
        <f t="shared" si="1"/>
        <v>I</v>
      </c>
      <c r="C62" s="4">
        <f t="shared" si="2"/>
        <v>52509.366199999997</v>
      </c>
      <c r="D62" s="5" t="str">
        <f t="shared" si="3"/>
        <v>vis</v>
      </c>
      <c r="E62" s="60">
        <f>VLOOKUP(C62,'Active 1'!C$21:E$973,3,FALSE)</f>
        <v>10.000006970424653</v>
      </c>
      <c r="F62" s="2" t="s">
        <v>116</v>
      </c>
      <c r="G62" s="5" t="str">
        <f t="shared" si="4"/>
        <v>52509.3662</v>
      </c>
      <c r="H62" s="4">
        <f t="shared" si="5"/>
        <v>9252</v>
      </c>
      <c r="I62" s="61" t="s">
        <v>339</v>
      </c>
      <c r="J62" s="62" t="s">
        <v>340</v>
      </c>
      <c r="K62" s="61" t="s">
        <v>341</v>
      </c>
      <c r="L62" s="61" t="s">
        <v>342</v>
      </c>
      <c r="M62" s="62" t="s">
        <v>272</v>
      </c>
      <c r="N62" s="62" t="s">
        <v>307</v>
      </c>
      <c r="O62" s="63" t="s">
        <v>343</v>
      </c>
      <c r="P62" s="63" t="s">
        <v>344</v>
      </c>
    </row>
    <row r="63" spans="1:16" ht="12.75" customHeight="1" thickBot="1">
      <c r="A63" s="4" t="str">
        <f t="shared" si="0"/>
        <v> BBS 129 </v>
      </c>
      <c r="B63" s="2" t="str">
        <f t="shared" si="1"/>
        <v>I</v>
      </c>
      <c r="C63" s="4">
        <f t="shared" si="2"/>
        <v>52533.468800000002</v>
      </c>
      <c r="D63" s="5" t="str">
        <f t="shared" si="3"/>
        <v>vis</v>
      </c>
      <c r="E63" s="60">
        <f>VLOOKUP(C63,'Active 1'!C$21:E$973,3,FALSE)</f>
        <v>38.000909408384508</v>
      </c>
      <c r="F63" s="2" t="s">
        <v>116</v>
      </c>
      <c r="G63" s="5" t="str">
        <f t="shared" si="4"/>
        <v>52533.4688</v>
      </c>
      <c r="H63" s="4">
        <f t="shared" si="5"/>
        <v>9268</v>
      </c>
      <c r="I63" s="61" t="s">
        <v>345</v>
      </c>
      <c r="J63" s="62" t="s">
        <v>346</v>
      </c>
      <c r="K63" s="61" t="s">
        <v>347</v>
      </c>
      <c r="L63" s="61" t="s">
        <v>348</v>
      </c>
      <c r="M63" s="62" t="s">
        <v>272</v>
      </c>
      <c r="N63" s="62" t="s">
        <v>307</v>
      </c>
      <c r="O63" s="63" t="s">
        <v>343</v>
      </c>
      <c r="P63" s="63" t="s">
        <v>344</v>
      </c>
    </row>
    <row r="64" spans="1:16" ht="12.75" customHeight="1" thickBot="1">
      <c r="A64" s="4" t="str">
        <f t="shared" si="0"/>
        <v>BAVM 173 </v>
      </c>
      <c r="B64" s="2" t="str">
        <f t="shared" si="1"/>
        <v>I</v>
      </c>
      <c r="C64" s="4">
        <f t="shared" si="2"/>
        <v>53145.486199999999</v>
      </c>
      <c r="D64" s="5" t="str">
        <f t="shared" si="3"/>
        <v>vis</v>
      </c>
      <c r="E64" s="60">
        <f>VLOOKUP(C64,'Active 1'!C$21:E$973,3,FALSE)</f>
        <v>749.00468110644908</v>
      </c>
      <c r="F64" s="2" t="s">
        <v>116</v>
      </c>
      <c r="G64" s="5" t="str">
        <f t="shared" si="4"/>
        <v>53145.4862</v>
      </c>
      <c r="H64" s="4">
        <f t="shared" si="5"/>
        <v>9673</v>
      </c>
      <c r="I64" s="61" t="s">
        <v>349</v>
      </c>
      <c r="J64" s="62" t="s">
        <v>350</v>
      </c>
      <c r="K64" s="61" t="s">
        <v>351</v>
      </c>
      <c r="L64" s="61" t="s">
        <v>352</v>
      </c>
      <c r="M64" s="62" t="s">
        <v>272</v>
      </c>
      <c r="N64" s="62" t="s">
        <v>337</v>
      </c>
      <c r="O64" s="63" t="s">
        <v>353</v>
      </c>
      <c r="P64" s="64" t="s">
        <v>354</v>
      </c>
    </row>
    <row r="65" spans="1:39" ht="12.75" customHeight="1" thickBot="1">
      <c r="A65" s="4" t="str">
        <f t="shared" si="0"/>
        <v>OEJV 0137 </v>
      </c>
      <c r="B65" s="2" t="str">
        <f t="shared" si="1"/>
        <v>II</v>
      </c>
      <c r="C65" s="4">
        <f t="shared" si="2"/>
        <v>55310.360999999997</v>
      </c>
      <c r="D65" s="5" t="str">
        <f t="shared" si="3"/>
        <v>vis</v>
      </c>
      <c r="E65" s="60">
        <f>VLOOKUP(C65,'Active 1'!C$21:E$973,3,FALSE)</f>
        <v>3264.0216529345362</v>
      </c>
      <c r="F65" s="2" t="s">
        <v>116</v>
      </c>
      <c r="G65" s="5" t="str">
        <f t="shared" si="4"/>
        <v>55310.3610</v>
      </c>
      <c r="H65" s="4">
        <f t="shared" si="5"/>
        <v>11105.5</v>
      </c>
      <c r="I65" s="61" t="s">
        <v>355</v>
      </c>
      <c r="J65" s="62" t="s">
        <v>356</v>
      </c>
      <c r="K65" s="61" t="s">
        <v>357</v>
      </c>
      <c r="L65" s="61" t="s">
        <v>358</v>
      </c>
      <c r="M65" s="62" t="s">
        <v>359</v>
      </c>
      <c r="N65" s="62" t="s">
        <v>62</v>
      </c>
      <c r="O65" s="63" t="s">
        <v>360</v>
      </c>
      <c r="P65" s="64" t="s">
        <v>361</v>
      </c>
    </row>
    <row r="66" spans="1:39" ht="12.75" customHeight="1" thickBot="1">
      <c r="A66" s="4" t="str">
        <f t="shared" si="0"/>
        <v>IBVS 5945 </v>
      </c>
      <c r="B66" s="2" t="str">
        <f t="shared" si="1"/>
        <v>I</v>
      </c>
      <c r="C66" s="4">
        <f t="shared" si="2"/>
        <v>55338.767200000002</v>
      </c>
      <c r="D66" s="5" t="str">
        <f t="shared" si="3"/>
        <v>vis</v>
      </c>
      <c r="E66" s="60">
        <f>VLOOKUP(C66,'Active 1'!C$21:E$973,3,FALSE)</f>
        <v>3297.0222103363571</v>
      </c>
      <c r="F66" s="2" t="s">
        <v>116</v>
      </c>
      <c r="G66" s="5" t="str">
        <f t="shared" si="4"/>
        <v>55338.7672</v>
      </c>
      <c r="H66" s="4">
        <f t="shared" si="5"/>
        <v>11124</v>
      </c>
      <c r="I66" s="61" t="s">
        <v>362</v>
      </c>
      <c r="J66" s="62" t="s">
        <v>363</v>
      </c>
      <c r="K66" s="61" t="s">
        <v>364</v>
      </c>
      <c r="L66" s="61" t="s">
        <v>365</v>
      </c>
      <c r="M66" s="62" t="s">
        <v>359</v>
      </c>
      <c r="N66" s="62" t="s">
        <v>116</v>
      </c>
      <c r="O66" s="63" t="s">
        <v>317</v>
      </c>
      <c r="P66" s="64" t="s">
        <v>366</v>
      </c>
    </row>
    <row r="67" spans="1:39" ht="12.75" customHeight="1" thickBot="1">
      <c r="A67" s="4" t="str">
        <f t="shared" si="0"/>
        <v>BAVM 220 </v>
      </c>
      <c r="B67" s="2" t="str">
        <f t="shared" si="1"/>
        <v>II</v>
      </c>
      <c r="C67" s="4">
        <f t="shared" si="2"/>
        <v>55446.3681</v>
      </c>
      <c r="D67" s="5" t="str">
        <f t="shared" si="3"/>
        <v>vis</v>
      </c>
      <c r="E67" s="60">
        <f>VLOOKUP(C67,'Active 1'!C$21:E$973,3,FALSE)</f>
        <v>3422.0262473753451</v>
      </c>
      <c r="F67" s="2" t="s">
        <v>116</v>
      </c>
      <c r="G67" s="5" t="str">
        <f t="shared" si="4"/>
        <v>55446.3681</v>
      </c>
      <c r="H67" s="4">
        <f t="shared" si="5"/>
        <v>11195.5</v>
      </c>
      <c r="I67" s="61" t="s">
        <v>367</v>
      </c>
      <c r="J67" s="62" t="s">
        <v>368</v>
      </c>
      <c r="K67" s="61" t="s">
        <v>369</v>
      </c>
      <c r="L67" s="61" t="s">
        <v>370</v>
      </c>
      <c r="M67" s="62" t="s">
        <v>359</v>
      </c>
      <c r="N67" s="62" t="s">
        <v>337</v>
      </c>
      <c r="O67" s="63" t="s">
        <v>371</v>
      </c>
      <c r="P67" s="64" t="s">
        <v>372</v>
      </c>
    </row>
    <row r="68" spans="1:39" ht="12.75" customHeight="1" thickBot="1">
      <c r="A68" s="4" t="str">
        <f t="shared" si="0"/>
        <v>BAVM 220 </v>
      </c>
      <c r="B68" s="2" t="str">
        <f t="shared" si="1"/>
        <v>I</v>
      </c>
      <c r="C68" s="4">
        <f t="shared" si="2"/>
        <v>55649.513500000001</v>
      </c>
      <c r="D68" s="5" t="str">
        <f t="shared" si="3"/>
        <v>vis</v>
      </c>
      <c r="E68" s="60">
        <f>VLOOKUP(C68,'Active 1'!C$21:E$973,3,FALSE)</f>
        <v>3658.027945371372</v>
      </c>
      <c r="F68" s="2" t="s">
        <v>116</v>
      </c>
      <c r="G68" s="5" t="str">
        <f t="shared" si="4"/>
        <v>55649.5135</v>
      </c>
      <c r="H68" s="4">
        <f t="shared" si="5"/>
        <v>11330</v>
      </c>
      <c r="I68" s="61" t="s">
        <v>373</v>
      </c>
      <c r="J68" s="62" t="s">
        <v>374</v>
      </c>
      <c r="K68" s="61" t="s">
        <v>375</v>
      </c>
      <c r="L68" s="61" t="s">
        <v>376</v>
      </c>
      <c r="M68" s="62" t="s">
        <v>359</v>
      </c>
      <c r="N68" s="62" t="s">
        <v>273</v>
      </c>
      <c r="O68" s="63" t="s">
        <v>377</v>
      </c>
      <c r="P68" s="64" t="s">
        <v>372</v>
      </c>
    </row>
    <row r="69" spans="1:39" ht="12.75" customHeight="1" thickBot="1">
      <c r="A69" s="4" t="str">
        <f t="shared" si="0"/>
        <v>OEJV 0160 </v>
      </c>
      <c r="B69" s="2" t="str">
        <f t="shared" si="1"/>
        <v>I</v>
      </c>
      <c r="C69" s="4">
        <f t="shared" si="2"/>
        <v>55649.514640000001</v>
      </c>
      <c r="D69" s="5" t="str">
        <f t="shared" si="3"/>
        <v>vis</v>
      </c>
      <c r="E69" s="60">
        <f>VLOOKUP(C69,'Active 1'!C$21:E$973,3,FALSE)</f>
        <v>3658.0292697525088</v>
      </c>
      <c r="F69" s="2" t="s">
        <v>116</v>
      </c>
      <c r="G69" s="5" t="str">
        <f t="shared" si="4"/>
        <v>55649.51464</v>
      </c>
      <c r="H69" s="4">
        <f t="shared" si="5"/>
        <v>11330</v>
      </c>
      <c r="I69" s="61" t="s">
        <v>378</v>
      </c>
      <c r="J69" s="62" t="s">
        <v>379</v>
      </c>
      <c r="K69" s="61" t="s">
        <v>375</v>
      </c>
      <c r="L69" s="61" t="s">
        <v>380</v>
      </c>
      <c r="M69" s="62" t="s">
        <v>359</v>
      </c>
      <c r="N69" s="62" t="s">
        <v>62</v>
      </c>
      <c r="O69" s="63" t="s">
        <v>381</v>
      </c>
      <c r="P69" s="64" t="s">
        <v>382</v>
      </c>
    </row>
    <row r="70" spans="1:39" ht="12.75" customHeight="1" thickBot="1">
      <c r="A70" s="4" t="str">
        <f t="shared" si="0"/>
        <v>OEJV 0160 </v>
      </c>
      <c r="B70" s="2" t="str">
        <f t="shared" si="1"/>
        <v>I</v>
      </c>
      <c r="C70" s="4">
        <f t="shared" si="2"/>
        <v>55661.566039999998</v>
      </c>
      <c r="D70" s="5" t="str">
        <f t="shared" si="3"/>
        <v>vis</v>
      </c>
      <c r="E70" s="60">
        <f>VLOOKUP(C70,'Active 1'!C$21:E$973,3,FALSE)</f>
        <v>3672.0298371452654</v>
      </c>
      <c r="F70" s="2" t="s">
        <v>116</v>
      </c>
      <c r="G70" s="5" t="str">
        <f t="shared" si="4"/>
        <v>55661.56604</v>
      </c>
      <c r="H70" s="4">
        <f t="shared" si="5"/>
        <v>11338</v>
      </c>
      <c r="I70" s="61" t="s">
        <v>383</v>
      </c>
      <c r="J70" s="62" t="s">
        <v>384</v>
      </c>
      <c r="K70" s="61" t="s">
        <v>385</v>
      </c>
      <c r="L70" s="61" t="s">
        <v>386</v>
      </c>
      <c r="M70" s="62" t="s">
        <v>359</v>
      </c>
      <c r="N70" s="62" t="s">
        <v>62</v>
      </c>
      <c r="O70" s="63" t="s">
        <v>381</v>
      </c>
      <c r="P70" s="64" t="s">
        <v>382</v>
      </c>
    </row>
    <row r="71" spans="1:39" ht="12.75" customHeight="1" thickBot="1">
      <c r="A71" s="4" t="str">
        <f t="shared" si="0"/>
        <v>OEJV 0160 </v>
      </c>
      <c r="B71" s="2" t="str">
        <f t="shared" si="1"/>
        <v>II</v>
      </c>
      <c r="C71" s="4">
        <f t="shared" si="2"/>
        <v>56413.463430000003</v>
      </c>
      <c r="D71" s="5" t="str">
        <f t="shared" si="3"/>
        <v>vis</v>
      </c>
      <c r="E71" s="60">
        <f>VLOOKUP(C71,'Active 1'!C$21:E$973,3,FALSE)</f>
        <v>4545.5374861433775</v>
      </c>
      <c r="F71" s="2" t="s">
        <v>116</v>
      </c>
      <c r="G71" s="5" t="str">
        <f t="shared" si="4"/>
        <v>56413.46343</v>
      </c>
      <c r="H71" s="4">
        <f t="shared" si="5"/>
        <v>11835.5</v>
      </c>
      <c r="I71" s="61" t="s">
        <v>387</v>
      </c>
      <c r="J71" s="62" t="s">
        <v>388</v>
      </c>
      <c r="K71" s="61" t="s">
        <v>389</v>
      </c>
      <c r="L71" s="61" t="s">
        <v>390</v>
      </c>
      <c r="M71" s="62" t="s">
        <v>359</v>
      </c>
      <c r="N71" s="62" t="s">
        <v>31</v>
      </c>
      <c r="O71" s="63" t="s">
        <v>391</v>
      </c>
      <c r="P71" s="64" t="s">
        <v>382</v>
      </c>
    </row>
    <row r="72" spans="1:39" ht="12.75" customHeight="1" thickBot="1">
      <c r="A72" s="4" t="str">
        <f t="shared" si="0"/>
        <v>OEJV 0160 </v>
      </c>
      <c r="B72" s="2" t="str">
        <f t="shared" si="1"/>
        <v>II</v>
      </c>
      <c r="C72" s="4">
        <f t="shared" si="2"/>
        <v>56413.4637</v>
      </c>
      <c r="D72" s="5" t="str">
        <f t="shared" si="3"/>
        <v>vis</v>
      </c>
      <c r="E72" s="60">
        <f>VLOOKUP(C72,'Active 1'!C$21:E$973,3,FALSE)</f>
        <v>4545.5377998125905</v>
      </c>
      <c r="F72" s="2" t="s">
        <v>116</v>
      </c>
      <c r="G72" s="5" t="str">
        <f t="shared" si="4"/>
        <v>56413.4637</v>
      </c>
      <c r="H72" s="4">
        <f t="shared" si="5"/>
        <v>11835.5</v>
      </c>
      <c r="I72" s="61" t="s">
        <v>392</v>
      </c>
      <c r="J72" s="62" t="s">
        <v>388</v>
      </c>
      <c r="K72" s="61" t="s">
        <v>389</v>
      </c>
      <c r="L72" s="61" t="s">
        <v>393</v>
      </c>
      <c r="M72" s="62" t="s">
        <v>359</v>
      </c>
      <c r="N72" s="62" t="s">
        <v>96</v>
      </c>
      <c r="O72" s="63" t="s">
        <v>391</v>
      </c>
      <c r="P72" s="64" t="s">
        <v>382</v>
      </c>
    </row>
    <row r="73" spans="1:39" ht="12.75" customHeight="1">
      <c r="A73" s="4" t="str">
        <f t="shared" si="0"/>
        <v>OEJV 0160 </v>
      </c>
      <c r="B73" s="2" t="str">
        <f t="shared" si="1"/>
        <v>II</v>
      </c>
      <c r="C73" s="4">
        <f t="shared" si="2"/>
        <v>56413.464769999999</v>
      </c>
      <c r="D73" s="5" t="str">
        <f t="shared" si="3"/>
        <v>vis</v>
      </c>
      <c r="E73" s="60">
        <f>VLOOKUP(C73,'Active 1'!C$21:E$973,3,FALSE)</f>
        <v>4545.5390428720766</v>
      </c>
      <c r="F73" s="2" t="s">
        <v>116</v>
      </c>
      <c r="G73" s="5" t="str">
        <f t="shared" si="4"/>
        <v>56413.46477</v>
      </c>
      <c r="H73" s="4">
        <f t="shared" si="5"/>
        <v>11835.5</v>
      </c>
      <c r="I73" s="65" t="s">
        <v>394</v>
      </c>
      <c r="J73" s="66" t="s">
        <v>395</v>
      </c>
      <c r="K73" s="65" t="s">
        <v>389</v>
      </c>
      <c r="L73" s="65" t="s">
        <v>396</v>
      </c>
      <c r="M73" s="66" t="s">
        <v>359</v>
      </c>
      <c r="N73" s="66" t="s">
        <v>116</v>
      </c>
      <c r="O73" s="67" t="s">
        <v>391</v>
      </c>
      <c r="P73" s="68" t="s">
        <v>382</v>
      </c>
    </row>
    <row r="74" spans="1:39" ht="12.75" customHeight="1">
      <c r="A74" s="69"/>
      <c r="B74" s="70"/>
      <c r="C74" s="69"/>
      <c r="D74" s="71"/>
      <c r="E74" s="72"/>
      <c r="F74" s="70"/>
      <c r="G74" s="71"/>
      <c r="H74" s="69"/>
      <c r="I74" s="73"/>
      <c r="J74" s="74"/>
      <c r="K74" s="73"/>
      <c r="L74" s="73"/>
      <c r="M74" s="74"/>
      <c r="N74" s="74"/>
      <c r="O74" s="75"/>
      <c r="P74" s="75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</row>
    <row r="75" spans="1:39" ht="12.75" customHeight="1">
      <c r="A75" s="69"/>
      <c r="B75" s="70"/>
      <c r="C75" s="69"/>
      <c r="D75" s="71"/>
      <c r="E75" s="72"/>
      <c r="F75" s="70"/>
      <c r="G75" s="71"/>
      <c r="H75" s="69"/>
      <c r="I75" s="73"/>
      <c r="J75" s="74"/>
      <c r="K75" s="73"/>
      <c r="L75" s="73"/>
      <c r="M75" s="74"/>
      <c r="N75" s="74"/>
      <c r="O75" s="75"/>
      <c r="P75" s="75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</row>
    <row r="76" spans="1:39" ht="12.75" customHeight="1">
      <c r="A76" s="69"/>
      <c r="B76" s="70"/>
      <c r="C76" s="69"/>
      <c r="D76" s="71"/>
      <c r="E76" s="72"/>
      <c r="F76" s="70"/>
      <c r="G76" s="71"/>
      <c r="H76" s="69"/>
      <c r="I76" s="73"/>
      <c r="J76" s="74"/>
      <c r="K76" s="73"/>
      <c r="L76" s="73"/>
      <c r="M76" s="74"/>
      <c r="N76" s="74"/>
      <c r="O76" s="75"/>
      <c r="P76" s="75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</row>
    <row r="77" spans="1:39" ht="12.75" customHeight="1">
      <c r="A77" s="69"/>
      <c r="B77" s="70"/>
      <c r="C77" s="69"/>
      <c r="D77" s="71"/>
      <c r="E77" s="72"/>
      <c r="F77" s="70"/>
      <c r="G77" s="71"/>
      <c r="H77" s="69"/>
      <c r="I77" s="73"/>
      <c r="J77" s="74"/>
      <c r="K77" s="73"/>
      <c r="L77" s="73"/>
      <c r="M77" s="74"/>
      <c r="N77" s="74"/>
      <c r="O77" s="75"/>
      <c r="P77" s="75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</row>
    <row r="78" spans="1:39" ht="12.75" customHeight="1">
      <c r="A78" s="69"/>
      <c r="B78" s="70"/>
      <c r="C78" s="69"/>
      <c r="D78" s="71"/>
      <c r="E78" s="72"/>
      <c r="F78" s="70"/>
      <c r="G78" s="71"/>
      <c r="H78" s="69"/>
      <c r="I78" s="73"/>
      <c r="J78" s="74"/>
      <c r="K78" s="73"/>
      <c r="L78" s="73"/>
      <c r="M78" s="74"/>
      <c r="N78" s="74"/>
      <c r="O78" s="75"/>
      <c r="P78" s="75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</row>
    <row r="79" spans="1:39" ht="12.75" customHeight="1">
      <c r="A79" s="69"/>
      <c r="B79" s="70"/>
      <c r="C79" s="69"/>
      <c r="D79" s="71"/>
      <c r="E79" s="72"/>
      <c r="F79" s="70"/>
      <c r="G79" s="71"/>
      <c r="H79" s="69"/>
      <c r="I79" s="73"/>
      <c r="J79" s="74"/>
      <c r="K79" s="73"/>
      <c r="L79" s="73"/>
      <c r="M79" s="74"/>
      <c r="N79" s="74"/>
      <c r="O79" s="75"/>
      <c r="P79" s="75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</row>
    <row r="80" spans="1:39" ht="12.75" customHeight="1">
      <c r="A80" s="69"/>
      <c r="B80" s="70"/>
      <c r="C80" s="69"/>
      <c r="D80" s="71"/>
      <c r="E80" s="72"/>
      <c r="F80" s="70"/>
      <c r="G80" s="71"/>
      <c r="H80" s="69"/>
      <c r="I80" s="73"/>
      <c r="J80" s="74"/>
      <c r="K80" s="73"/>
      <c r="L80" s="73"/>
      <c r="M80" s="74"/>
      <c r="N80" s="74"/>
      <c r="O80" s="75"/>
      <c r="P80" s="75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</row>
    <row r="81" spans="1:39" ht="12.75" customHeight="1">
      <c r="A81" s="69"/>
      <c r="B81" s="70"/>
      <c r="C81" s="69"/>
      <c r="D81" s="71"/>
      <c r="E81" s="72"/>
      <c r="F81" s="70"/>
      <c r="G81" s="71"/>
      <c r="H81" s="69"/>
      <c r="I81" s="73"/>
      <c r="J81" s="74"/>
      <c r="K81" s="73"/>
      <c r="L81" s="73"/>
      <c r="M81" s="74"/>
      <c r="N81" s="74"/>
      <c r="O81" s="75"/>
      <c r="P81" s="75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</row>
    <row r="82" spans="1:39" ht="12.75" customHeight="1">
      <c r="A82" s="69"/>
      <c r="B82" s="70"/>
      <c r="C82" s="69"/>
      <c r="D82" s="71"/>
      <c r="E82" s="72"/>
      <c r="F82" s="70"/>
      <c r="G82" s="71"/>
      <c r="H82" s="69"/>
      <c r="I82" s="73"/>
      <c r="J82" s="74"/>
      <c r="K82" s="73"/>
      <c r="L82" s="73"/>
      <c r="M82" s="74"/>
      <c r="N82" s="74"/>
      <c r="O82" s="75"/>
      <c r="P82" s="75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</row>
    <row r="83" spans="1:39" ht="12.75" customHeight="1">
      <c r="A83" s="69"/>
      <c r="B83" s="70"/>
      <c r="C83" s="69"/>
      <c r="D83" s="71"/>
      <c r="E83" s="72"/>
      <c r="F83" s="70"/>
      <c r="G83" s="71"/>
      <c r="H83" s="69"/>
      <c r="I83" s="73"/>
      <c r="J83" s="74"/>
      <c r="K83" s="73"/>
      <c r="L83" s="73"/>
      <c r="M83" s="74"/>
      <c r="N83" s="74"/>
      <c r="O83" s="75"/>
      <c r="P83" s="75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</row>
    <row r="84" spans="1:39" ht="12.75" customHeight="1">
      <c r="A84" s="69"/>
      <c r="B84" s="70"/>
      <c r="C84" s="69"/>
      <c r="D84" s="71"/>
      <c r="E84" s="72"/>
      <c r="F84" s="70"/>
      <c r="G84" s="71"/>
      <c r="H84" s="69"/>
      <c r="I84" s="73"/>
      <c r="J84" s="74"/>
      <c r="K84" s="73"/>
      <c r="L84" s="73"/>
      <c r="M84" s="74"/>
      <c r="N84" s="74"/>
      <c r="O84" s="75"/>
      <c r="P84" s="75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</row>
    <row r="85" spans="1:39" ht="12.75" customHeight="1">
      <c r="A85" s="69"/>
      <c r="B85" s="70"/>
      <c r="C85" s="69"/>
      <c r="D85" s="71"/>
      <c r="E85" s="72"/>
      <c r="F85" s="70"/>
      <c r="G85" s="71"/>
      <c r="H85" s="69"/>
      <c r="I85" s="73"/>
      <c r="J85" s="74"/>
      <c r="K85" s="73"/>
      <c r="L85" s="73"/>
      <c r="M85" s="74"/>
      <c r="N85" s="74"/>
      <c r="O85" s="75"/>
      <c r="P85" s="75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</row>
    <row r="86" spans="1:39" ht="12.75" customHeight="1">
      <c r="A86" s="69"/>
      <c r="B86" s="70"/>
      <c r="C86" s="69"/>
      <c r="D86" s="71"/>
      <c r="E86" s="72"/>
      <c r="F86" s="70"/>
      <c r="G86" s="71"/>
      <c r="H86" s="69"/>
      <c r="I86" s="73"/>
      <c r="J86" s="74"/>
      <c r="K86" s="73"/>
      <c r="L86" s="73"/>
      <c r="M86" s="74"/>
      <c r="N86" s="74"/>
      <c r="O86" s="75"/>
      <c r="P86" s="75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</row>
    <row r="87" spans="1:39" ht="12.75" customHeight="1">
      <c r="A87" s="69"/>
      <c r="B87" s="70"/>
      <c r="C87" s="69"/>
      <c r="D87" s="71"/>
      <c r="E87" s="72"/>
      <c r="F87" s="70"/>
      <c r="G87" s="71"/>
      <c r="H87" s="69"/>
      <c r="I87" s="73"/>
      <c r="J87" s="74"/>
      <c r="K87" s="73"/>
      <c r="L87" s="73"/>
      <c r="M87" s="74"/>
      <c r="N87" s="74"/>
      <c r="O87" s="75"/>
      <c r="P87" s="75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</row>
    <row r="88" spans="1:39" ht="12.75" customHeight="1">
      <c r="A88" s="69"/>
      <c r="B88" s="70"/>
      <c r="C88" s="69"/>
      <c r="D88" s="71"/>
      <c r="E88" s="72"/>
      <c r="F88" s="70"/>
      <c r="G88" s="71"/>
      <c r="H88" s="69"/>
      <c r="I88" s="73"/>
      <c r="J88" s="74"/>
      <c r="K88" s="73"/>
      <c r="L88" s="73"/>
      <c r="M88" s="74"/>
      <c r="N88" s="74"/>
      <c r="O88" s="75"/>
      <c r="P88" s="75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</row>
    <row r="89" spans="1:39" ht="12.75" customHeight="1">
      <c r="A89" s="69"/>
      <c r="B89" s="70"/>
      <c r="C89" s="69"/>
      <c r="D89" s="71"/>
      <c r="E89" s="72"/>
      <c r="F89" s="70"/>
      <c r="G89" s="71"/>
      <c r="H89" s="69"/>
      <c r="I89" s="73"/>
      <c r="J89" s="74"/>
      <c r="K89" s="73"/>
      <c r="L89" s="73"/>
      <c r="M89" s="74"/>
      <c r="N89" s="74"/>
      <c r="O89" s="75"/>
      <c r="P89" s="75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</row>
    <row r="90" spans="1:39" ht="12.75" customHeight="1">
      <c r="A90" s="69"/>
      <c r="B90" s="70"/>
      <c r="C90" s="69"/>
      <c r="D90" s="71"/>
      <c r="E90" s="72"/>
      <c r="F90" s="70"/>
      <c r="G90" s="71"/>
      <c r="H90" s="69"/>
      <c r="I90" s="73"/>
      <c r="J90" s="74"/>
      <c r="K90" s="73"/>
      <c r="L90" s="73"/>
      <c r="M90" s="74"/>
      <c r="N90" s="74"/>
      <c r="O90" s="75"/>
      <c r="P90" s="75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</row>
    <row r="91" spans="1:39" ht="12.75" customHeight="1">
      <c r="A91" s="69"/>
      <c r="B91" s="70"/>
      <c r="C91" s="69"/>
      <c r="D91" s="71"/>
      <c r="E91" s="72"/>
      <c r="F91" s="70"/>
      <c r="G91" s="71"/>
      <c r="H91" s="69"/>
      <c r="I91" s="73"/>
      <c r="J91" s="74"/>
      <c r="K91" s="73"/>
      <c r="L91" s="73"/>
      <c r="M91" s="74"/>
      <c r="N91" s="74"/>
      <c r="O91" s="75"/>
      <c r="P91" s="75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</row>
    <row r="92" spans="1:39" ht="12.75" customHeight="1">
      <c r="A92" s="69"/>
      <c r="B92" s="70"/>
      <c r="C92" s="69"/>
      <c r="D92" s="71"/>
      <c r="E92" s="72"/>
      <c r="F92" s="70"/>
      <c r="G92" s="71"/>
      <c r="H92" s="69"/>
      <c r="I92" s="73"/>
      <c r="J92" s="74"/>
      <c r="K92" s="73"/>
      <c r="L92" s="73"/>
      <c r="M92" s="74"/>
      <c r="N92" s="74"/>
      <c r="O92" s="75"/>
      <c r="P92" s="75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</row>
    <row r="93" spans="1:39" ht="12.75" customHeight="1">
      <c r="A93" s="69"/>
      <c r="B93" s="70"/>
      <c r="C93" s="69"/>
      <c r="D93" s="71"/>
      <c r="E93" s="72"/>
      <c r="F93" s="70"/>
      <c r="G93" s="71"/>
      <c r="H93" s="69"/>
      <c r="I93" s="73"/>
      <c r="J93" s="74"/>
      <c r="K93" s="73"/>
      <c r="L93" s="73"/>
      <c r="M93" s="74"/>
      <c r="N93" s="74"/>
      <c r="O93" s="75"/>
      <c r="P93" s="75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</row>
    <row r="94" spans="1:39" ht="12.75" customHeight="1">
      <c r="A94" s="69"/>
      <c r="B94" s="70"/>
      <c r="C94" s="69"/>
      <c r="D94" s="71"/>
      <c r="E94" s="72"/>
      <c r="F94" s="70"/>
      <c r="G94" s="71"/>
      <c r="H94" s="69"/>
      <c r="I94" s="73"/>
      <c r="J94" s="74"/>
      <c r="K94" s="73"/>
      <c r="L94" s="73"/>
      <c r="M94" s="74"/>
      <c r="N94" s="74"/>
      <c r="O94" s="75"/>
      <c r="P94" s="75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</row>
    <row r="95" spans="1:39" ht="12.75" customHeight="1">
      <c r="A95" s="69"/>
      <c r="B95" s="70"/>
      <c r="C95" s="69"/>
      <c r="D95" s="71"/>
      <c r="E95" s="72"/>
      <c r="F95" s="70"/>
      <c r="G95" s="71"/>
      <c r="H95" s="69"/>
      <c r="I95" s="73"/>
      <c r="J95" s="74"/>
      <c r="K95" s="73"/>
      <c r="L95" s="73"/>
      <c r="M95" s="74"/>
      <c r="N95" s="74"/>
      <c r="O95" s="75"/>
      <c r="P95" s="75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</row>
    <row r="96" spans="1:39" ht="12.75" customHeight="1">
      <c r="A96" s="69"/>
      <c r="B96" s="70"/>
      <c r="C96" s="69"/>
      <c r="D96" s="71"/>
      <c r="E96" s="72"/>
      <c r="F96" s="70"/>
      <c r="G96" s="71"/>
      <c r="H96" s="69"/>
      <c r="I96" s="73"/>
      <c r="J96" s="74"/>
      <c r="K96" s="73"/>
      <c r="L96" s="73"/>
      <c r="M96" s="74"/>
      <c r="N96" s="74"/>
      <c r="O96" s="75"/>
      <c r="P96" s="75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</row>
    <row r="97" spans="1:39" ht="12.75" customHeight="1">
      <c r="A97" s="69"/>
      <c r="B97" s="70"/>
      <c r="C97" s="69"/>
      <c r="D97" s="71"/>
      <c r="E97" s="72"/>
      <c r="F97" s="70"/>
      <c r="G97" s="71"/>
      <c r="H97" s="69"/>
      <c r="I97" s="73"/>
      <c r="J97" s="74"/>
      <c r="K97" s="73"/>
      <c r="L97" s="73"/>
      <c r="M97" s="74"/>
      <c r="N97" s="74"/>
      <c r="O97" s="75"/>
      <c r="P97" s="75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</row>
    <row r="98" spans="1:39" ht="12.75" customHeight="1">
      <c r="A98" s="69"/>
      <c r="B98" s="70"/>
      <c r="C98" s="69"/>
      <c r="D98" s="71"/>
      <c r="E98" s="72"/>
      <c r="F98" s="70"/>
      <c r="G98" s="71"/>
      <c r="H98" s="69"/>
      <c r="I98" s="73"/>
      <c r="J98" s="74"/>
      <c r="K98" s="73"/>
      <c r="L98" s="73"/>
      <c r="M98" s="74"/>
      <c r="N98" s="74"/>
      <c r="O98" s="75"/>
      <c r="P98" s="75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</row>
    <row r="99" spans="1:39" ht="12.75" customHeight="1">
      <c r="A99" s="69"/>
      <c r="B99" s="70"/>
      <c r="C99" s="69"/>
      <c r="D99" s="71"/>
      <c r="E99" s="72"/>
      <c r="F99" s="70"/>
      <c r="G99" s="71"/>
      <c r="H99" s="69"/>
      <c r="I99" s="73"/>
      <c r="J99" s="74"/>
      <c r="K99" s="73"/>
      <c r="L99" s="73"/>
      <c r="M99" s="74"/>
      <c r="N99" s="74"/>
      <c r="O99" s="75"/>
      <c r="P99" s="75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</row>
    <row r="100" spans="1:39" ht="12.75" customHeight="1">
      <c r="A100" s="69"/>
      <c r="B100" s="70"/>
      <c r="C100" s="69"/>
      <c r="D100" s="71"/>
      <c r="E100" s="72"/>
      <c r="F100" s="70"/>
      <c r="G100" s="71"/>
      <c r="H100" s="69"/>
      <c r="I100" s="73"/>
      <c r="J100" s="74"/>
      <c r="K100" s="73"/>
      <c r="L100" s="73"/>
      <c r="M100" s="74"/>
      <c r="N100" s="74"/>
      <c r="O100" s="75"/>
      <c r="P100" s="75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</row>
    <row r="101" spans="1:39" ht="12.75" customHeight="1">
      <c r="A101" s="69"/>
      <c r="B101" s="70"/>
      <c r="C101" s="69"/>
      <c r="D101" s="71"/>
      <c r="E101" s="72"/>
      <c r="F101" s="70"/>
      <c r="G101" s="71"/>
      <c r="H101" s="69"/>
      <c r="I101" s="73"/>
      <c r="J101" s="74"/>
      <c r="K101" s="73"/>
      <c r="L101" s="73"/>
      <c r="M101" s="74"/>
      <c r="N101" s="74"/>
      <c r="O101" s="75"/>
      <c r="P101" s="75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</row>
    <row r="102" spans="1:39" ht="12.75" customHeight="1">
      <c r="A102" s="69"/>
      <c r="B102" s="70"/>
      <c r="C102" s="69"/>
      <c r="D102" s="71"/>
      <c r="E102" s="72"/>
      <c r="F102" s="70"/>
      <c r="G102" s="71"/>
      <c r="H102" s="69"/>
      <c r="I102" s="73"/>
      <c r="J102" s="74"/>
      <c r="K102" s="73"/>
      <c r="L102" s="73"/>
      <c r="M102" s="74"/>
      <c r="N102" s="74"/>
      <c r="O102" s="75"/>
      <c r="P102" s="75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</row>
    <row r="103" spans="1:39" ht="12.75" customHeight="1">
      <c r="A103" s="69"/>
      <c r="B103" s="70"/>
      <c r="C103" s="69"/>
      <c r="D103" s="71"/>
      <c r="E103" s="72"/>
      <c r="F103" s="70"/>
      <c r="G103" s="71"/>
      <c r="H103" s="69"/>
      <c r="I103" s="73"/>
      <c r="J103" s="74"/>
      <c r="K103" s="73"/>
      <c r="L103" s="73"/>
      <c r="M103" s="74"/>
      <c r="N103" s="74"/>
      <c r="O103" s="75"/>
      <c r="P103" s="75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</row>
    <row r="104" spans="1:39" ht="12.75" customHeight="1">
      <c r="A104" s="69"/>
      <c r="B104" s="70"/>
      <c r="C104" s="69"/>
      <c r="D104" s="71"/>
      <c r="E104" s="72"/>
      <c r="F104" s="70"/>
      <c r="G104" s="71"/>
      <c r="H104" s="69"/>
      <c r="I104" s="73"/>
      <c r="J104" s="74"/>
      <c r="K104" s="73"/>
      <c r="L104" s="73"/>
      <c r="M104" s="74"/>
      <c r="N104" s="74"/>
      <c r="O104" s="75"/>
      <c r="P104" s="75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</row>
    <row r="105" spans="1:39" ht="12.75" customHeight="1">
      <c r="A105" s="69"/>
      <c r="B105" s="70"/>
      <c r="C105" s="69"/>
      <c r="D105" s="71"/>
      <c r="E105" s="72"/>
      <c r="F105" s="70"/>
      <c r="G105" s="71"/>
      <c r="H105" s="69"/>
      <c r="I105" s="73"/>
      <c r="J105" s="74"/>
      <c r="K105" s="73"/>
      <c r="L105" s="73"/>
      <c r="M105" s="74"/>
      <c r="N105" s="74"/>
      <c r="O105" s="75"/>
      <c r="P105" s="75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</row>
    <row r="106" spans="1:39" ht="12.75" customHeight="1">
      <c r="A106" s="69"/>
      <c r="B106" s="70"/>
      <c r="C106" s="69"/>
      <c r="D106" s="71"/>
      <c r="E106" s="72"/>
      <c r="F106" s="70"/>
      <c r="G106" s="71"/>
      <c r="H106" s="69"/>
      <c r="I106" s="73"/>
      <c r="J106" s="74"/>
      <c r="K106" s="73"/>
      <c r="L106" s="73"/>
      <c r="M106" s="74"/>
      <c r="N106" s="74"/>
      <c r="O106" s="75"/>
      <c r="P106" s="75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</row>
    <row r="107" spans="1:39" ht="12.75" customHeight="1">
      <c r="A107" s="69"/>
      <c r="B107" s="70"/>
      <c r="C107" s="69"/>
      <c r="D107" s="71"/>
      <c r="E107" s="72"/>
      <c r="F107" s="70"/>
      <c r="G107" s="71"/>
      <c r="H107" s="69"/>
      <c r="I107" s="73"/>
      <c r="J107" s="74"/>
      <c r="K107" s="73"/>
      <c r="L107" s="73"/>
      <c r="M107" s="74"/>
      <c r="N107" s="74"/>
      <c r="O107" s="75"/>
      <c r="P107" s="75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</row>
    <row r="108" spans="1:39" ht="12.75" customHeight="1">
      <c r="A108" s="69"/>
      <c r="B108" s="70"/>
      <c r="C108" s="69"/>
      <c r="D108" s="71"/>
      <c r="E108" s="72"/>
      <c r="F108" s="70"/>
      <c r="G108" s="71"/>
      <c r="H108" s="69"/>
      <c r="I108" s="73"/>
      <c r="J108" s="74"/>
      <c r="K108" s="73"/>
      <c r="L108" s="73"/>
      <c r="M108" s="74"/>
      <c r="N108" s="74"/>
      <c r="O108" s="75"/>
      <c r="P108" s="75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</row>
    <row r="109" spans="1:39" ht="12.75" customHeight="1">
      <c r="A109" s="69"/>
      <c r="B109" s="70"/>
      <c r="C109" s="69"/>
      <c r="D109" s="71"/>
      <c r="E109" s="72"/>
      <c r="F109" s="70"/>
      <c r="G109" s="71"/>
      <c r="H109" s="69"/>
      <c r="I109" s="73"/>
      <c r="J109" s="74"/>
      <c r="K109" s="73"/>
      <c r="L109" s="73"/>
      <c r="M109" s="74"/>
      <c r="N109" s="74"/>
      <c r="O109" s="75"/>
      <c r="P109" s="75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</row>
    <row r="110" spans="1:39" ht="12.75" customHeight="1">
      <c r="A110" s="69"/>
      <c r="B110" s="70"/>
      <c r="C110" s="69"/>
      <c r="D110" s="71"/>
      <c r="E110" s="72"/>
      <c r="F110" s="70"/>
      <c r="G110" s="71"/>
      <c r="H110" s="69"/>
      <c r="I110" s="73"/>
      <c r="J110" s="74"/>
      <c r="K110" s="73"/>
      <c r="L110" s="73"/>
      <c r="M110" s="74"/>
      <c r="N110" s="74"/>
      <c r="O110" s="75"/>
      <c r="P110" s="75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</row>
    <row r="111" spans="1:39" ht="12.75" customHeight="1">
      <c r="A111" s="69"/>
      <c r="B111" s="70"/>
      <c r="C111" s="69"/>
      <c r="D111" s="71"/>
      <c r="E111" s="72"/>
      <c r="F111" s="70"/>
      <c r="G111" s="71"/>
      <c r="H111" s="69"/>
      <c r="I111" s="73"/>
      <c r="J111" s="74"/>
      <c r="K111" s="73"/>
      <c r="L111" s="73"/>
      <c r="M111" s="74"/>
      <c r="N111" s="74"/>
      <c r="O111" s="75"/>
      <c r="P111" s="75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</row>
    <row r="112" spans="1:39" ht="12.75" customHeight="1">
      <c r="A112" s="69"/>
      <c r="B112" s="70"/>
      <c r="C112" s="69"/>
      <c r="D112" s="71"/>
      <c r="E112" s="72"/>
      <c r="F112" s="70"/>
      <c r="G112" s="71"/>
      <c r="H112" s="69"/>
      <c r="I112" s="73"/>
      <c r="J112" s="74"/>
      <c r="K112" s="73"/>
      <c r="L112" s="73"/>
      <c r="M112" s="74"/>
      <c r="N112" s="74"/>
      <c r="O112" s="75"/>
      <c r="P112" s="75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</row>
    <row r="113" spans="1:39" ht="12.75" customHeight="1">
      <c r="A113" s="69"/>
      <c r="B113" s="70"/>
      <c r="C113" s="69"/>
      <c r="D113" s="71"/>
      <c r="E113" s="72"/>
      <c r="F113" s="70"/>
      <c r="G113" s="71"/>
      <c r="H113" s="69"/>
      <c r="I113" s="73"/>
      <c r="J113" s="74"/>
      <c r="K113" s="73"/>
      <c r="L113" s="73"/>
      <c r="M113" s="74"/>
      <c r="N113" s="74"/>
      <c r="O113" s="75"/>
      <c r="P113" s="75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</row>
    <row r="114" spans="1:39" ht="12.75" customHeight="1">
      <c r="A114" s="69"/>
      <c r="B114" s="70"/>
      <c r="C114" s="69"/>
      <c r="D114" s="71"/>
      <c r="E114" s="72"/>
      <c r="F114" s="70"/>
      <c r="G114" s="71"/>
      <c r="H114" s="69"/>
      <c r="I114" s="73"/>
      <c r="J114" s="74"/>
      <c r="K114" s="73"/>
      <c r="L114" s="73"/>
      <c r="M114" s="74"/>
      <c r="N114" s="74"/>
      <c r="O114" s="75"/>
      <c r="P114" s="75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</row>
    <row r="115" spans="1:39" ht="12.75" customHeight="1">
      <c r="A115" s="69"/>
      <c r="B115" s="70"/>
      <c r="C115" s="69"/>
      <c r="D115" s="71"/>
      <c r="E115" s="72"/>
      <c r="F115" s="70"/>
      <c r="G115" s="71"/>
      <c r="H115" s="69"/>
      <c r="I115" s="73"/>
      <c r="J115" s="74"/>
      <c r="K115" s="73"/>
      <c r="L115" s="73"/>
      <c r="M115" s="74"/>
      <c r="N115" s="74"/>
      <c r="O115" s="75"/>
      <c r="P115" s="75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</row>
    <row r="116" spans="1:39" ht="12.75" customHeight="1">
      <c r="A116" s="69"/>
      <c r="B116" s="70"/>
      <c r="C116" s="69"/>
      <c r="D116" s="71"/>
      <c r="E116" s="72"/>
      <c r="F116" s="70"/>
      <c r="G116" s="71"/>
      <c r="H116" s="69"/>
      <c r="I116" s="73"/>
      <c r="J116" s="74"/>
      <c r="K116" s="73"/>
      <c r="L116" s="73"/>
      <c r="M116" s="74"/>
      <c r="N116" s="74"/>
      <c r="O116" s="75"/>
      <c r="P116" s="75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</row>
    <row r="117" spans="1:39" ht="12.75" customHeight="1">
      <c r="A117" s="69"/>
      <c r="B117" s="70"/>
      <c r="C117" s="69"/>
      <c r="D117" s="71"/>
      <c r="E117" s="72"/>
      <c r="F117" s="70"/>
      <c r="G117" s="71"/>
      <c r="H117" s="69"/>
      <c r="I117" s="73"/>
      <c r="J117" s="74"/>
      <c r="K117" s="73"/>
      <c r="L117" s="73"/>
      <c r="M117" s="74"/>
      <c r="N117" s="74"/>
      <c r="O117" s="75"/>
      <c r="P117" s="75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</row>
    <row r="118" spans="1:39" ht="12.75" customHeight="1">
      <c r="A118" s="69"/>
      <c r="B118" s="70"/>
      <c r="C118" s="69"/>
      <c r="D118" s="71"/>
      <c r="E118" s="72"/>
      <c r="F118" s="70"/>
      <c r="G118" s="71"/>
      <c r="H118" s="69"/>
      <c r="I118" s="73"/>
      <c r="J118" s="74"/>
      <c r="K118" s="73"/>
      <c r="L118" s="73"/>
      <c r="M118" s="74"/>
      <c r="N118" s="74"/>
      <c r="O118" s="75"/>
      <c r="P118" s="75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</row>
    <row r="119" spans="1:39" ht="12.75" customHeight="1">
      <c r="A119" s="69"/>
      <c r="B119" s="70"/>
      <c r="C119" s="69"/>
      <c r="D119" s="71"/>
      <c r="E119" s="72"/>
      <c r="F119" s="70"/>
      <c r="G119" s="71"/>
      <c r="H119" s="69"/>
      <c r="I119" s="73"/>
      <c r="J119" s="74"/>
      <c r="K119" s="73"/>
      <c r="L119" s="73"/>
      <c r="M119" s="74"/>
      <c r="N119" s="74"/>
      <c r="O119" s="75"/>
      <c r="P119" s="75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</row>
    <row r="120" spans="1:39" ht="12.75" customHeight="1">
      <c r="A120" s="69"/>
      <c r="B120" s="70"/>
      <c r="C120" s="69"/>
      <c r="D120" s="71"/>
      <c r="E120" s="72"/>
      <c r="F120" s="70"/>
      <c r="G120" s="71"/>
      <c r="H120" s="69"/>
      <c r="I120" s="73"/>
      <c r="J120" s="74"/>
      <c r="K120" s="73"/>
      <c r="L120" s="73"/>
      <c r="M120" s="74"/>
      <c r="N120" s="74"/>
      <c r="O120" s="75"/>
      <c r="P120" s="75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</row>
    <row r="121" spans="1:39" ht="12.75" customHeight="1">
      <c r="A121" s="69"/>
      <c r="B121" s="70"/>
      <c r="C121" s="69"/>
      <c r="D121" s="71"/>
      <c r="E121" s="72"/>
      <c r="F121" s="70"/>
      <c r="G121" s="71"/>
      <c r="H121" s="69"/>
      <c r="I121" s="73"/>
      <c r="J121" s="74"/>
      <c r="K121" s="73"/>
      <c r="L121" s="73"/>
      <c r="M121" s="74"/>
      <c r="N121" s="74"/>
      <c r="O121" s="75"/>
      <c r="P121" s="75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</row>
    <row r="122" spans="1:39" ht="12.75" customHeight="1">
      <c r="A122" s="69"/>
      <c r="B122" s="70"/>
      <c r="C122" s="69"/>
      <c r="D122" s="71"/>
      <c r="E122" s="72"/>
      <c r="F122" s="70"/>
      <c r="G122" s="71"/>
      <c r="H122" s="69"/>
      <c r="I122" s="73"/>
      <c r="J122" s="74"/>
      <c r="K122" s="73"/>
      <c r="L122" s="73"/>
      <c r="M122" s="74"/>
      <c r="N122" s="74"/>
      <c r="O122" s="75"/>
      <c r="P122" s="75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</row>
    <row r="123" spans="1:39" ht="12.75" customHeight="1">
      <c r="A123" s="69"/>
      <c r="B123" s="70"/>
      <c r="C123" s="69"/>
      <c r="D123" s="71"/>
      <c r="E123" s="72"/>
      <c r="F123" s="70"/>
      <c r="G123" s="71"/>
      <c r="H123" s="69"/>
      <c r="I123" s="73"/>
      <c r="J123" s="74"/>
      <c r="K123" s="73"/>
      <c r="L123" s="73"/>
      <c r="M123" s="74"/>
      <c r="N123" s="74"/>
      <c r="O123" s="75"/>
      <c r="P123" s="75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</row>
    <row r="124" spans="1:39" ht="12.75" customHeight="1">
      <c r="A124" s="69"/>
      <c r="B124" s="70"/>
      <c r="C124" s="69"/>
      <c r="D124" s="71"/>
      <c r="E124" s="72"/>
      <c r="F124" s="70"/>
      <c r="G124" s="71"/>
      <c r="H124" s="69"/>
      <c r="I124" s="73"/>
      <c r="J124" s="74"/>
      <c r="K124" s="73"/>
      <c r="L124" s="73"/>
      <c r="M124" s="74"/>
      <c r="N124" s="74"/>
      <c r="O124" s="75"/>
      <c r="P124" s="75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</row>
    <row r="125" spans="1:39" ht="12.75" customHeight="1">
      <c r="A125" s="69"/>
      <c r="B125" s="70"/>
      <c r="C125" s="69"/>
      <c r="D125" s="71"/>
      <c r="E125" s="72"/>
      <c r="F125" s="70"/>
      <c r="G125" s="71"/>
      <c r="H125" s="69"/>
      <c r="I125" s="73"/>
      <c r="J125" s="74"/>
      <c r="K125" s="73"/>
      <c r="L125" s="73"/>
      <c r="M125" s="74"/>
      <c r="N125" s="74"/>
      <c r="O125" s="75"/>
      <c r="P125" s="75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</row>
    <row r="126" spans="1:39" ht="12.75" customHeight="1">
      <c r="A126" s="69"/>
      <c r="B126" s="70"/>
      <c r="C126" s="69"/>
      <c r="D126" s="71"/>
      <c r="E126" s="72"/>
      <c r="F126" s="70"/>
      <c r="G126" s="71"/>
      <c r="H126" s="69"/>
      <c r="I126" s="73"/>
      <c r="J126" s="74"/>
      <c r="K126" s="73"/>
      <c r="L126" s="73"/>
      <c r="M126" s="74"/>
      <c r="N126" s="74"/>
      <c r="O126" s="75"/>
      <c r="P126" s="75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</row>
    <row r="127" spans="1:39" ht="12.75" customHeight="1">
      <c r="A127" s="69"/>
      <c r="B127" s="70"/>
      <c r="C127" s="69"/>
      <c r="D127" s="71"/>
      <c r="E127" s="72"/>
      <c r="F127" s="70"/>
      <c r="G127" s="71"/>
      <c r="H127" s="69"/>
      <c r="I127" s="73"/>
      <c r="J127" s="74"/>
      <c r="K127" s="73"/>
      <c r="L127" s="73"/>
      <c r="M127" s="74"/>
      <c r="N127" s="74"/>
      <c r="O127" s="75"/>
      <c r="P127" s="75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</row>
    <row r="128" spans="1:39" ht="12.75" customHeight="1">
      <c r="A128" s="69"/>
      <c r="B128" s="70"/>
      <c r="C128" s="69"/>
      <c r="D128" s="71"/>
      <c r="E128" s="72"/>
      <c r="F128" s="70"/>
      <c r="G128" s="71"/>
      <c r="H128" s="69"/>
      <c r="I128" s="73"/>
      <c r="J128" s="74"/>
      <c r="K128" s="73"/>
      <c r="L128" s="73"/>
      <c r="M128" s="74"/>
      <c r="N128" s="74"/>
      <c r="O128" s="75"/>
      <c r="P128" s="75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</row>
    <row r="129" spans="1:39" ht="12.75" customHeight="1">
      <c r="A129" s="69"/>
      <c r="B129" s="70"/>
      <c r="C129" s="69"/>
      <c r="D129" s="71"/>
      <c r="E129" s="72"/>
      <c r="F129" s="70"/>
      <c r="G129" s="71"/>
      <c r="H129" s="69"/>
      <c r="I129" s="73"/>
      <c r="J129" s="74"/>
      <c r="K129" s="73"/>
      <c r="L129" s="73"/>
      <c r="M129" s="74"/>
      <c r="N129" s="74"/>
      <c r="O129" s="75"/>
      <c r="P129" s="75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</row>
    <row r="130" spans="1:39" ht="12.75" customHeight="1">
      <c r="A130" s="69"/>
      <c r="B130" s="70"/>
      <c r="C130" s="69"/>
      <c r="D130" s="71"/>
      <c r="E130" s="72"/>
      <c r="F130" s="70"/>
      <c r="G130" s="71"/>
      <c r="H130" s="69"/>
      <c r="I130" s="73"/>
      <c r="J130" s="74"/>
      <c r="K130" s="73"/>
      <c r="L130" s="73"/>
      <c r="M130" s="74"/>
      <c r="N130" s="74"/>
      <c r="O130" s="75"/>
      <c r="P130" s="75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</row>
    <row r="131" spans="1:39" ht="12.75" customHeight="1">
      <c r="A131" s="69"/>
      <c r="B131" s="70"/>
      <c r="C131" s="69"/>
      <c r="D131" s="71"/>
      <c r="E131" s="72"/>
      <c r="F131" s="70"/>
      <c r="G131" s="71"/>
      <c r="H131" s="69"/>
      <c r="I131" s="73"/>
      <c r="J131" s="74"/>
      <c r="K131" s="73"/>
      <c r="L131" s="73"/>
      <c r="M131" s="74"/>
      <c r="N131" s="74"/>
      <c r="O131" s="75"/>
      <c r="P131" s="75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</row>
    <row r="132" spans="1:39" ht="12.75" customHeight="1">
      <c r="A132" s="69"/>
      <c r="B132" s="70"/>
      <c r="C132" s="69"/>
      <c r="D132" s="71"/>
      <c r="E132" s="72"/>
      <c r="F132" s="70"/>
      <c r="G132" s="71"/>
      <c r="H132" s="69"/>
      <c r="I132" s="73"/>
      <c r="J132" s="74"/>
      <c r="K132" s="73"/>
      <c r="L132" s="73"/>
      <c r="M132" s="74"/>
      <c r="N132" s="74"/>
      <c r="O132" s="75"/>
      <c r="P132" s="75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</row>
    <row r="133" spans="1:39" ht="12.75" customHeight="1">
      <c r="A133" s="69"/>
      <c r="B133" s="70"/>
      <c r="C133" s="69"/>
      <c r="D133" s="71"/>
      <c r="E133" s="72"/>
      <c r="F133" s="70"/>
      <c r="G133" s="71"/>
      <c r="H133" s="69"/>
      <c r="I133" s="73"/>
      <c r="J133" s="74"/>
      <c r="K133" s="73"/>
      <c r="L133" s="73"/>
      <c r="M133" s="74"/>
      <c r="N133" s="74"/>
      <c r="O133" s="75"/>
      <c r="P133" s="75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</row>
    <row r="134" spans="1:39" ht="12.75" customHeight="1">
      <c r="A134" s="69"/>
      <c r="B134" s="70"/>
      <c r="C134" s="69"/>
      <c r="D134" s="71"/>
      <c r="E134" s="72"/>
      <c r="F134" s="70"/>
      <c r="G134" s="71"/>
      <c r="H134" s="69"/>
      <c r="I134" s="73"/>
      <c r="J134" s="74"/>
      <c r="K134" s="73"/>
      <c r="L134" s="73"/>
      <c r="M134" s="74"/>
      <c r="N134" s="74"/>
      <c r="O134" s="75"/>
      <c r="P134" s="75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</row>
    <row r="135" spans="1:39" ht="12.75" customHeight="1">
      <c r="A135" s="69"/>
      <c r="B135" s="70"/>
      <c r="C135" s="69"/>
      <c r="D135" s="71"/>
      <c r="E135" s="72"/>
      <c r="F135" s="70"/>
      <c r="G135" s="71"/>
      <c r="H135" s="69"/>
      <c r="I135" s="73"/>
      <c r="J135" s="74"/>
      <c r="K135" s="73"/>
      <c r="L135" s="73"/>
      <c r="M135" s="74"/>
      <c r="N135" s="74"/>
      <c r="O135" s="75"/>
      <c r="P135" s="75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</row>
    <row r="136" spans="1:39" ht="12.75" customHeight="1">
      <c r="A136" s="69"/>
      <c r="B136" s="70"/>
      <c r="C136" s="69"/>
      <c r="D136" s="71"/>
      <c r="E136" s="72"/>
      <c r="F136" s="70"/>
      <c r="G136" s="71"/>
      <c r="H136" s="69"/>
      <c r="I136" s="73"/>
      <c r="J136" s="74"/>
      <c r="K136" s="73"/>
      <c r="L136" s="73"/>
      <c r="M136" s="74"/>
      <c r="N136" s="74"/>
      <c r="O136" s="75"/>
      <c r="P136" s="75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</row>
    <row r="137" spans="1:39" ht="12.75" customHeight="1">
      <c r="A137" s="69"/>
      <c r="B137" s="70"/>
      <c r="C137" s="69"/>
      <c r="D137" s="71"/>
      <c r="E137" s="72"/>
      <c r="F137" s="70"/>
      <c r="G137" s="71"/>
      <c r="H137" s="69"/>
      <c r="I137" s="73"/>
      <c r="J137" s="74"/>
      <c r="K137" s="73"/>
      <c r="L137" s="73"/>
      <c r="M137" s="74"/>
      <c r="N137" s="74"/>
      <c r="O137" s="75"/>
      <c r="P137" s="75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</row>
    <row r="138" spans="1:39" ht="12.75" customHeight="1">
      <c r="A138" s="69"/>
      <c r="B138" s="70"/>
      <c r="C138" s="69"/>
      <c r="D138" s="71"/>
      <c r="E138" s="72"/>
      <c r="F138" s="70"/>
      <c r="G138" s="71"/>
      <c r="H138" s="69"/>
      <c r="I138" s="73"/>
      <c r="J138" s="74"/>
      <c r="K138" s="73"/>
      <c r="L138" s="73"/>
      <c r="M138" s="74"/>
      <c r="N138" s="74"/>
      <c r="O138" s="75"/>
      <c r="P138" s="75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</row>
    <row r="139" spans="1:39" ht="12.75" customHeight="1">
      <c r="A139" s="69"/>
      <c r="B139" s="70"/>
      <c r="C139" s="69"/>
      <c r="D139" s="71"/>
      <c r="E139" s="72"/>
      <c r="F139" s="70"/>
      <c r="G139" s="71"/>
      <c r="H139" s="69"/>
      <c r="I139" s="73"/>
      <c r="J139" s="74"/>
      <c r="K139" s="73"/>
      <c r="L139" s="73"/>
      <c r="M139" s="74"/>
      <c r="N139" s="74"/>
      <c r="O139" s="75"/>
      <c r="P139" s="75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</row>
    <row r="140" spans="1:39" ht="12.75" customHeight="1">
      <c r="A140" s="69"/>
      <c r="B140" s="70"/>
      <c r="C140" s="69"/>
      <c r="D140" s="71"/>
      <c r="E140" s="72"/>
      <c r="F140" s="70"/>
      <c r="G140" s="71"/>
      <c r="H140" s="69"/>
      <c r="I140" s="73"/>
      <c r="J140" s="74"/>
      <c r="K140" s="73"/>
      <c r="L140" s="73"/>
      <c r="M140" s="74"/>
      <c r="N140" s="74"/>
      <c r="O140" s="75"/>
      <c r="P140" s="75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</row>
    <row r="141" spans="1:39" ht="12.75" customHeight="1">
      <c r="A141" s="69"/>
      <c r="B141" s="70"/>
      <c r="C141" s="69"/>
      <c r="D141" s="71"/>
      <c r="E141" s="72"/>
      <c r="F141" s="70"/>
      <c r="G141" s="71"/>
      <c r="H141" s="69"/>
      <c r="I141" s="73"/>
      <c r="J141" s="74"/>
      <c r="K141" s="73"/>
      <c r="L141" s="73"/>
      <c r="M141" s="74"/>
      <c r="N141" s="74"/>
      <c r="O141" s="75"/>
      <c r="P141" s="75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</row>
    <row r="142" spans="1:39" ht="12.75" customHeight="1">
      <c r="A142" s="69"/>
      <c r="B142" s="70"/>
      <c r="C142" s="69"/>
      <c r="D142" s="71"/>
      <c r="E142" s="72"/>
      <c r="F142" s="70"/>
      <c r="G142" s="71"/>
      <c r="H142" s="69"/>
      <c r="I142" s="73"/>
      <c r="J142" s="74"/>
      <c r="K142" s="73"/>
      <c r="L142" s="73"/>
      <c r="M142" s="74"/>
      <c r="N142" s="74"/>
      <c r="O142" s="75"/>
      <c r="P142" s="75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</row>
    <row r="143" spans="1:39" ht="12.75" customHeight="1">
      <c r="A143" s="69"/>
      <c r="B143" s="70"/>
      <c r="C143" s="69"/>
      <c r="D143" s="71"/>
      <c r="E143" s="72"/>
      <c r="F143" s="70"/>
      <c r="G143" s="71"/>
      <c r="H143" s="69"/>
      <c r="I143" s="73"/>
      <c r="J143" s="74"/>
      <c r="K143" s="73"/>
      <c r="L143" s="73"/>
      <c r="M143" s="74"/>
      <c r="N143" s="74"/>
      <c r="O143" s="75"/>
      <c r="P143" s="75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</row>
    <row r="144" spans="1:39" ht="12.75" customHeight="1">
      <c r="A144" s="69"/>
      <c r="B144" s="70"/>
      <c r="C144" s="69"/>
      <c r="D144" s="71"/>
      <c r="E144" s="72"/>
      <c r="F144" s="70"/>
      <c r="G144" s="71"/>
      <c r="H144" s="69"/>
      <c r="I144" s="73"/>
      <c r="J144" s="74"/>
      <c r="K144" s="73"/>
      <c r="L144" s="73"/>
      <c r="M144" s="74"/>
      <c r="N144" s="74"/>
      <c r="O144" s="75"/>
      <c r="P144" s="75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71"/>
    </row>
    <row r="145" spans="1:39" ht="12.75" customHeight="1">
      <c r="A145" s="69"/>
      <c r="B145" s="70"/>
      <c r="C145" s="69"/>
      <c r="D145" s="71"/>
      <c r="E145" s="72"/>
      <c r="F145" s="70"/>
      <c r="G145" s="71"/>
      <c r="H145" s="69"/>
      <c r="I145" s="73"/>
      <c r="J145" s="74"/>
      <c r="K145" s="73"/>
      <c r="L145" s="73"/>
      <c r="M145" s="74"/>
      <c r="N145" s="74"/>
      <c r="O145" s="75"/>
      <c r="P145" s="76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</row>
    <row r="146" spans="1:39" ht="12.75" customHeight="1">
      <c r="A146" s="69"/>
      <c r="B146" s="70"/>
      <c r="C146" s="69"/>
      <c r="D146" s="71"/>
      <c r="E146" s="72"/>
      <c r="F146" s="70"/>
      <c r="G146" s="71"/>
      <c r="H146" s="69"/>
      <c r="I146" s="73"/>
      <c r="J146" s="74"/>
      <c r="K146" s="73"/>
      <c r="L146" s="73"/>
      <c r="M146" s="74"/>
      <c r="N146" s="74"/>
      <c r="O146" s="75"/>
      <c r="P146" s="75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</row>
    <row r="147" spans="1:39" ht="12.75" customHeight="1">
      <c r="A147" s="69"/>
      <c r="B147" s="70"/>
      <c r="C147" s="69"/>
      <c r="D147" s="71"/>
      <c r="E147" s="72"/>
      <c r="F147" s="70"/>
      <c r="G147" s="71"/>
      <c r="H147" s="69"/>
      <c r="I147" s="73"/>
      <c r="J147" s="74"/>
      <c r="K147" s="73"/>
      <c r="L147" s="73"/>
      <c r="M147" s="74"/>
      <c r="N147" s="74"/>
      <c r="O147" s="75"/>
      <c r="P147" s="76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</row>
    <row r="148" spans="1:39" ht="12.75" customHeight="1">
      <c r="A148" s="69"/>
      <c r="B148" s="70"/>
      <c r="C148" s="69"/>
      <c r="D148" s="71"/>
      <c r="E148" s="72"/>
      <c r="F148" s="70"/>
      <c r="G148" s="71"/>
      <c r="H148" s="69"/>
      <c r="I148" s="73"/>
      <c r="J148" s="74"/>
      <c r="K148" s="73"/>
      <c r="L148" s="73"/>
      <c r="M148" s="74"/>
      <c r="N148" s="74"/>
      <c r="O148" s="75"/>
      <c r="P148" s="75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</row>
    <row r="149" spans="1:39" ht="12.75" customHeight="1">
      <c r="A149" s="69"/>
      <c r="B149" s="70"/>
      <c r="C149" s="69"/>
      <c r="D149" s="71"/>
      <c r="E149" s="72"/>
      <c r="F149" s="70"/>
      <c r="G149" s="71"/>
      <c r="H149" s="69"/>
      <c r="I149" s="73"/>
      <c r="J149" s="74"/>
      <c r="K149" s="73"/>
      <c r="L149" s="73"/>
      <c r="M149" s="74"/>
      <c r="N149" s="74"/>
      <c r="O149" s="75"/>
      <c r="P149" s="75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</row>
    <row r="150" spans="1:39" ht="12.75" customHeight="1">
      <c r="A150" s="69"/>
      <c r="B150" s="70"/>
      <c r="C150" s="69"/>
      <c r="D150" s="71"/>
      <c r="E150" s="72"/>
      <c r="F150" s="70"/>
      <c r="G150" s="71"/>
      <c r="H150" s="69"/>
      <c r="I150" s="73"/>
      <c r="J150" s="74"/>
      <c r="K150" s="73"/>
      <c r="L150" s="73"/>
      <c r="M150" s="74"/>
      <c r="N150" s="74"/>
      <c r="O150" s="75"/>
      <c r="P150" s="75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</row>
    <row r="151" spans="1:39" ht="12.75" customHeight="1">
      <c r="A151" s="69"/>
      <c r="B151" s="70"/>
      <c r="C151" s="69"/>
      <c r="D151" s="71"/>
      <c r="E151" s="72"/>
      <c r="F151" s="70"/>
      <c r="G151" s="71"/>
      <c r="H151" s="69"/>
      <c r="I151" s="73"/>
      <c r="J151" s="74"/>
      <c r="K151" s="73"/>
      <c r="L151" s="73"/>
      <c r="M151" s="74"/>
      <c r="N151" s="74"/>
      <c r="O151" s="75"/>
      <c r="P151" s="75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</row>
    <row r="152" spans="1:39" ht="12.75" customHeight="1">
      <c r="A152" s="69"/>
      <c r="B152" s="70"/>
      <c r="C152" s="69"/>
      <c r="D152" s="71"/>
      <c r="E152" s="72"/>
      <c r="F152" s="70"/>
      <c r="G152" s="71"/>
      <c r="H152" s="69"/>
      <c r="I152" s="73"/>
      <c r="J152" s="74"/>
      <c r="K152" s="73"/>
      <c r="L152" s="73"/>
      <c r="M152" s="74"/>
      <c r="N152" s="74"/>
      <c r="O152" s="75"/>
      <c r="P152" s="75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</row>
    <row r="153" spans="1:39" ht="12.75" customHeight="1">
      <c r="A153" s="69"/>
      <c r="B153" s="70"/>
      <c r="C153" s="69"/>
      <c r="D153" s="71"/>
      <c r="E153" s="72"/>
      <c r="F153" s="70"/>
      <c r="G153" s="71"/>
      <c r="H153" s="69"/>
      <c r="I153" s="73"/>
      <c r="J153" s="74"/>
      <c r="K153" s="73"/>
      <c r="L153" s="73"/>
      <c r="M153" s="74"/>
      <c r="N153" s="74"/>
      <c r="O153" s="75"/>
      <c r="P153" s="75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</row>
    <row r="154" spans="1:39" ht="12.75" customHeight="1">
      <c r="A154" s="69"/>
      <c r="B154" s="70"/>
      <c r="C154" s="69"/>
      <c r="D154" s="71"/>
      <c r="E154" s="72"/>
      <c r="F154" s="70"/>
      <c r="G154" s="71"/>
      <c r="H154" s="69"/>
      <c r="I154" s="73"/>
      <c r="J154" s="74"/>
      <c r="K154" s="73"/>
      <c r="L154" s="73"/>
      <c r="M154" s="74"/>
      <c r="N154" s="74"/>
      <c r="O154" s="75"/>
      <c r="P154" s="75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</row>
    <row r="155" spans="1:39" ht="12.75" customHeight="1">
      <c r="A155" s="69"/>
      <c r="B155" s="70"/>
      <c r="C155" s="69"/>
      <c r="D155" s="71"/>
      <c r="E155" s="72"/>
      <c r="F155" s="70"/>
      <c r="G155" s="71"/>
      <c r="H155" s="69"/>
      <c r="I155" s="73"/>
      <c r="J155" s="74"/>
      <c r="K155" s="73"/>
      <c r="L155" s="73"/>
      <c r="M155" s="74"/>
      <c r="N155" s="74"/>
      <c r="O155" s="75"/>
      <c r="P155" s="75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  <c r="AK155" s="71"/>
      <c r="AL155" s="71"/>
      <c r="AM155" s="71"/>
    </row>
    <row r="156" spans="1:39" ht="12.75" customHeight="1">
      <c r="A156" s="69"/>
      <c r="B156" s="70"/>
      <c r="C156" s="69"/>
      <c r="D156" s="71"/>
      <c r="E156" s="72"/>
      <c r="F156" s="70"/>
      <c r="G156" s="71"/>
      <c r="H156" s="69"/>
      <c r="I156" s="73"/>
      <c r="J156" s="74"/>
      <c r="K156" s="73"/>
      <c r="L156" s="73"/>
      <c r="M156" s="74"/>
      <c r="N156" s="74"/>
      <c r="O156" s="75"/>
      <c r="P156" s="75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  <c r="AK156" s="71"/>
      <c r="AL156" s="71"/>
      <c r="AM156" s="71"/>
    </row>
    <row r="157" spans="1:39" ht="12.75" customHeight="1">
      <c r="A157" s="69"/>
      <c r="B157" s="70"/>
      <c r="C157" s="69"/>
      <c r="D157" s="71"/>
      <c r="E157" s="72"/>
      <c r="F157" s="70"/>
      <c r="G157" s="71"/>
      <c r="H157" s="69"/>
      <c r="I157" s="73"/>
      <c r="J157" s="74"/>
      <c r="K157" s="73"/>
      <c r="L157" s="73"/>
      <c r="M157" s="74"/>
      <c r="N157" s="74"/>
      <c r="O157" s="75"/>
      <c r="P157" s="75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</row>
    <row r="158" spans="1:39" ht="12.75" customHeight="1">
      <c r="A158" s="69"/>
      <c r="B158" s="70"/>
      <c r="C158" s="69"/>
      <c r="D158" s="71"/>
      <c r="E158" s="72"/>
      <c r="F158" s="70"/>
      <c r="G158" s="71"/>
      <c r="H158" s="69"/>
      <c r="I158" s="73"/>
      <c r="J158" s="74"/>
      <c r="K158" s="73"/>
      <c r="L158" s="73"/>
      <c r="M158" s="74"/>
      <c r="N158" s="74"/>
      <c r="O158" s="75"/>
      <c r="P158" s="75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</row>
    <row r="159" spans="1:39" ht="12.75" customHeight="1">
      <c r="A159" s="69"/>
      <c r="B159" s="70"/>
      <c r="C159" s="69"/>
      <c r="D159" s="71"/>
      <c r="E159" s="72"/>
      <c r="F159" s="70"/>
      <c r="G159" s="71"/>
      <c r="H159" s="69"/>
      <c r="I159" s="73"/>
      <c r="J159" s="74"/>
      <c r="K159" s="73"/>
      <c r="L159" s="73"/>
      <c r="M159" s="74"/>
      <c r="N159" s="74"/>
      <c r="O159" s="75"/>
      <c r="P159" s="75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</row>
    <row r="160" spans="1:39" ht="12.75" customHeight="1">
      <c r="A160" s="69"/>
      <c r="B160" s="70"/>
      <c r="C160" s="69"/>
      <c r="D160" s="71"/>
      <c r="E160" s="72"/>
      <c r="F160" s="70"/>
      <c r="G160" s="71"/>
      <c r="H160" s="69"/>
      <c r="I160" s="73"/>
      <c r="J160" s="74"/>
      <c r="K160" s="73"/>
      <c r="L160" s="73"/>
      <c r="M160" s="74"/>
      <c r="N160" s="74"/>
      <c r="O160" s="75"/>
      <c r="P160" s="75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</row>
    <row r="161" spans="1:39" ht="12.75" customHeight="1">
      <c r="A161" s="69"/>
      <c r="B161" s="70"/>
      <c r="C161" s="69"/>
      <c r="D161" s="71"/>
      <c r="E161" s="72"/>
      <c r="F161" s="70"/>
      <c r="G161" s="71"/>
      <c r="H161" s="69"/>
      <c r="I161" s="73"/>
      <c r="J161" s="74"/>
      <c r="K161" s="73"/>
      <c r="L161" s="73"/>
      <c r="M161" s="74"/>
      <c r="N161" s="74"/>
      <c r="O161" s="75"/>
      <c r="P161" s="75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</row>
    <row r="162" spans="1:39" ht="12.75" customHeight="1">
      <c r="A162" s="69"/>
      <c r="B162" s="70"/>
      <c r="C162" s="69"/>
      <c r="D162" s="71"/>
      <c r="E162" s="72"/>
      <c r="F162" s="70"/>
      <c r="G162" s="71"/>
      <c r="H162" s="69"/>
      <c r="I162" s="73"/>
      <c r="J162" s="74"/>
      <c r="K162" s="73"/>
      <c r="L162" s="73"/>
      <c r="M162" s="74"/>
      <c r="N162" s="74"/>
      <c r="O162" s="75"/>
      <c r="P162" s="75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  <c r="AK162" s="71"/>
      <c r="AL162" s="71"/>
      <c r="AM162" s="71"/>
    </row>
    <row r="163" spans="1:39" ht="12.75" customHeight="1">
      <c r="A163" s="69"/>
      <c r="B163" s="70"/>
      <c r="C163" s="69"/>
      <c r="D163" s="71"/>
      <c r="E163" s="72"/>
      <c r="F163" s="70"/>
      <c r="G163" s="71"/>
      <c r="H163" s="69"/>
      <c r="I163" s="73"/>
      <c r="J163" s="74"/>
      <c r="K163" s="73"/>
      <c r="L163" s="73"/>
      <c r="M163" s="74"/>
      <c r="N163" s="74"/>
      <c r="O163" s="75"/>
      <c r="P163" s="75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</row>
    <row r="164" spans="1:39" ht="12.75" customHeight="1">
      <c r="A164" s="69"/>
      <c r="B164" s="70"/>
      <c r="C164" s="69"/>
      <c r="D164" s="71"/>
      <c r="E164" s="72"/>
      <c r="F164" s="70"/>
      <c r="G164" s="71"/>
      <c r="H164" s="69"/>
      <c r="I164" s="73"/>
      <c r="J164" s="74"/>
      <c r="K164" s="73"/>
      <c r="L164" s="73"/>
      <c r="M164" s="74"/>
      <c r="N164" s="74"/>
      <c r="O164" s="75"/>
      <c r="P164" s="75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</row>
    <row r="165" spans="1:39" ht="12.75" customHeight="1">
      <c r="A165" s="69"/>
      <c r="B165" s="70"/>
      <c r="C165" s="69"/>
      <c r="D165" s="71"/>
      <c r="E165" s="72"/>
      <c r="F165" s="70"/>
      <c r="G165" s="71"/>
      <c r="H165" s="69"/>
      <c r="I165" s="73"/>
      <c r="J165" s="74"/>
      <c r="K165" s="73"/>
      <c r="L165" s="73"/>
      <c r="M165" s="74"/>
      <c r="N165" s="74"/>
      <c r="O165" s="75"/>
      <c r="P165" s="75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</row>
    <row r="166" spans="1:39" ht="12.75" customHeight="1">
      <c r="A166" s="69"/>
      <c r="B166" s="70"/>
      <c r="C166" s="69"/>
      <c r="D166" s="71"/>
      <c r="E166" s="72"/>
      <c r="F166" s="70"/>
      <c r="G166" s="71"/>
      <c r="H166" s="69"/>
      <c r="I166" s="73"/>
      <c r="J166" s="74"/>
      <c r="K166" s="73"/>
      <c r="L166" s="73"/>
      <c r="M166" s="74"/>
      <c r="N166" s="74"/>
      <c r="O166" s="75"/>
      <c r="P166" s="75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</row>
    <row r="167" spans="1:39" ht="12.75" customHeight="1">
      <c r="A167" s="69"/>
      <c r="B167" s="70"/>
      <c r="C167" s="69"/>
      <c r="D167" s="71"/>
      <c r="E167" s="72"/>
      <c r="F167" s="70"/>
      <c r="G167" s="71"/>
      <c r="H167" s="69"/>
      <c r="I167" s="73"/>
      <c r="J167" s="74"/>
      <c r="K167" s="73"/>
      <c r="L167" s="73"/>
      <c r="M167" s="74"/>
      <c r="N167" s="74"/>
      <c r="O167" s="75"/>
      <c r="P167" s="75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</row>
    <row r="168" spans="1:39" ht="12.75" customHeight="1">
      <c r="A168" s="69"/>
      <c r="B168" s="70"/>
      <c r="C168" s="69"/>
      <c r="D168" s="71"/>
      <c r="E168" s="72"/>
      <c r="F168" s="70"/>
      <c r="G168" s="71"/>
      <c r="H168" s="69"/>
      <c r="I168" s="73"/>
      <c r="J168" s="74"/>
      <c r="K168" s="73"/>
      <c r="L168" s="73"/>
      <c r="M168" s="74"/>
      <c r="N168" s="74"/>
      <c r="O168" s="75"/>
      <c r="P168" s="75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  <c r="AK168" s="71"/>
      <c r="AL168" s="71"/>
      <c r="AM168" s="71"/>
    </row>
    <row r="169" spans="1:39" ht="12.75" customHeight="1">
      <c r="A169" s="69"/>
      <c r="B169" s="70"/>
      <c r="C169" s="69"/>
      <c r="D169" s="71"/>
      <c r="E169" s="72"/>
      <c r="F169" s="70"/>
      <c r="G169" s="71"/>
      <c r="H169" s="69"/>
      <c r="I169" s="73"/>
      <c r="J169" s="74"/>
      <c r="K169" s="73"/>
      <c r="L169" s="73"/>
      <c r="M169" s="74"/>
      <c r="N169" s="74"/>
      <c r="O169" s="75"/>
      <c r="P169" s="75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  <c r="AK169" s="71"/>
      <c r="AL169" s="71"/>
      <c r="AM169" s="71"/>
    </row>
    <row r="170" spans="1:39" ht="12.75" customHeight="1">
      <c r="A170" s="69"/>
      <c r="B170" s="70"/>
      <c r="C170" s="69"/>
      <c r="D170" s="71"/>
      <c r="E170" s="72"/>
      <c r="F170" s="70"/>
      <c r="G170" s="71"/>
      <c r="H170" s="69"/>
      <c r="I170" s="73"/>
      <c r="J170" s="74"/>
      <c r="K170" s="73"/>
      <c r="L170" s="73"/>
      <c r="M170" s="74"/>
      <c r="N170" s="74"/>
      <c r="O170" s="75"/>
      <c r="P170" s="75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  <c r="AB170" s="71"/>
      <c r="AC170" s="71"/>
      <c r="AD170" s="71"/>
      <c r="AE170" s="71"/>
      <c r="AF170" s="71"/>
      <c r="AG170" s="71"/>
      <c r="AH170" s="71"/>
      <c r="AI170" s="71"/>
      <c r="AJ170" s="71"/>
      <c r="AK170" s="71"/>
      <c r="AL170" s="71"/>
      <c r="AM170" s="71"/>
    </row>
    <row r="171" spans="1:39" ht="12.75" customHeight="1">
      <c r="A171" s="69"/>
      <c r="B171" s="70"/>
      <c r="C171" s="69"/>
      <c r="D171" s="71"/>
      <c r="E171" s="72"/>
      <c r="F171" s="70"/>
      <c r="G171" s="71"/>
      <c r="H171" s="69"/>
      <c r="I171" s="73"/>
      <c r="J171" s="74"/>
      <c r="K171" s="73"/>
      <c r="L171" s="73"/>
      <c r="M171" s="74"/>
      <c r="N171" s="74"/>
      <c r="O171" s="75"/>
      <c r="P171" s="76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</row>
    <row r="172" spans="1:39" ht="12.75" customHeight="1">
      <c r="A172" s="69"/>
      <c r="B172" s="70"/>
      <c r="C172" s="69"/>
      <c r="D172" s="71"/>
      <c r="E172" s="72"/>
      <c r="F172" s="70"/>
      <c r="G172" s="71"/>
      <c r="H172" s="69"/>
      <c r="I172" s="73"/>
      <c r="J172" s="74"/>
      <c r="K172" s="73"/>
      <c r="L172" s="73"/>
      <c r="M172" s="74"/>
      <c r="N172" s="74"/>
      <c r="O172" s="75"/>
      <c r="P172" s="75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  <c r="AG172" s="71"/>
      <c r="AH172" s="71"/>
      <c r="AI172" s="71"/>
      <c r="AJ172" s="71"/>
      <c r="AK172" s="71"/>
      <c r="AL172" s="71"/>
      <c r="AM172" s="71"/>
    </row>
    <row r="173" spans="1:39" ht="12.75" customHeight="1">
      <c r="A173" s="69"/>
      <c r="B173" s="70"/>
      <c r="C173" s="69"/>
      <c r="D173" s="71"/>
      <c r="E173" s="72"/>
      <c r="F173" s="70"/>
      <c r="G173" s="71"/>
      <c r="H173" s="69"/>
      <c r="I173" s="73"/>
      <c r="J173" s="74"/>
      <c r="K173" s="73"/>
      <c r="L173" s="73"/>
      <c r="M173" s="74"/>
      <c r="N173" s="74"/>
      <c r="O173" s="75"/>
      <c r="P173" s="76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</row>
    <row r="174" spans="1:39" ht="12.75" customHeight="1">
      <c r="A174" s="69"/>
      <c r="B174" s="70"/>
      <c r="C174" s="69"/>
      <c r="D174" s="71"/>
      <c r="E174" s="72"/>
      <c r="F174" s="70"/>
      <c r="G174" s="71"/>
      <c r="H174" s="69"/>
      <c r="I174" s="73"/>
      <c r="J174" s="74"/>
      <c r="K174" s="73"/>
      <c r="L174" s="73"/>
      <c r="M174" s="74"/>
      <c r="N174" s="74"/>
      <c r="O174" s="75"/>
      <c r="P174" s="75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  <c r="AK174" s="71"/>
      <c r="AL174" s="71"/>
      <c r="AM174" s="71"/>
    </row>
    <row r="175" spans="1:39" ht="12.75" customHeight="1">
      <c r="A175" s="69"/>
      <c r="B175" s="70"/>
      <c r="C175" s="69"/>
      <c r="D175" s="71"/>
      <c r="E175" s="72"/>
      <c r="F175" s="70"/>
      <c r="G175" s="71"/>
      <c r="H175" s="69"/>
      <c r="I175" s="73"/>
      <c r="J175" s="74"/>
      <c r="K175" s="73"/>
      <c r="L175" s="73"/>
      <c r="M175" s="74"/>
      <c r="N175" s="74"/>
      <c r="O175" s="75"/>
      <c r="P175" s="76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</row>
    <row r="176" spans="1:39" ht="12.75" customHeight="1">
      <c r="A176" s="69"/>
      <c r="B176" s="70"/>
      <c r="C176" s="69"/>
      <c r="D176" s="71"/>
      <c r="E176" s="72"/>
      <c r="F176" s="70"/>
      <c r="G176" s="71"/>
      <c r="H176" s="69"/>
      <c r="I176" s="73"/>
      <c r="J176" s="74"/>
      <c r="K176" s="73"/>
      <c r="L176" s="73"/>
      <c r="M176" s="74"/>
      <c r="N176" s="74"/>
      <c r="O176" s="75"/>
      <c r="P176" s="76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</row>
    <row r="177" spans="1:39" ht="12.75" customHeight="1">
      <c r="A177" s="69"/>
      <c r="B177" s="70"/>
      <c r="C177" s="69"/>
      <c r="D177" s="71"/>
      <c r="E177" s="72"/>
      <c r="F177" s="70"/>
      <c r="G177" s="71"/>
      <c r="H177" s="69"/>
      <c r="I177" s="73"/>
      <c r="J177" s="74"/>
      <c r="K177" s="73"/>
      <c r="L177" s="73"/>
      <c r="M177" s="74"/>
      <c r="N177" s="74"/>
      <c r="O177" s="75"/>
      <c r="P177" s="76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1"/>
      <c r="AI177" s="71"/>
      <c r="AJ177" s="71"/>
      <c r="AK177" s="71"/>
      <c r="AL177" s="71"/>
      <c r="AM177" s="71"/>
    </row>
    <row r="178" spans="1:39" ht="12.75" customHeight="1">
      <c r="A178" s="69"/>
      <c r="B178" s="70"/>
      <c r="C178" s="69"/>
      <c r="D178" s="71"/>
      <c r="E178" s="72"/>
      <c r="F178" s="70"/>
      <c r="G178" s="71"/>
      <c r="H178" s="69"/>
      <c r="I178" s="73"/>
      <c r="J178" s="74"/>
      <c r="K178" s="73"/>
      <c r="L178" s="73"/>
      <c r="M178" s="74"/>
      <c r="N178" s="74"/>
      <c r="O178" s="75"/>
      <c r="P178" s="76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  <c r="AK178" s="71"/>
      <c r="AL178" s="71"/>
      <c r="AM178" s="71"/>
    </row>
    <row r="179" spans="1:39" ht="12.75" customHeight="1">
      <c r="A179" s="69"/>
      <c r="B179" s="70"/>
      <c r="C179" s="69"/>
      <c r="D179" s="71"/>
      <c r="E179" s="72"/>
      <c r="F179" s="70"/>
      <c r="G179" s="71"/>
      <c r="H179" s="69"/>
      <c r="I179" s="73"/>
      <c r="J179" s="74"/>
      <c r="K179" s="73"/>
      <c r="L179" s="73"/>
      <c r="M179" s="74"/>
      <c r="N179" s="74"/>
      <c r="O179" s="75"/>
      <c r="P179" s="76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</row>
    <row r="180" spans="1:39" ht="12.75" customHeight="1">
      <c r="A180" s="69"/>
      <c r="B180" s="70"/>
      <c r="C180" s="69"/>
      <c r="D180" s="71"/>
      <c r="E180" s="72"/>
      <c r="F180" s="70"/>
      <c r="G180" s="71"/>
      <c r="H180" s="69"/>
      <c r="I180" s="73"/>
      <c r="J180" s="74"/>
      <c r="K180" s="73"/>
      <c r="L180" s="73"/>
      <c r="M180" s="74"/>
      <c r="N180" s="74"/>
      <c r="O180" s="75"/>
      <c r="P180" s="76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  <c r="AG180" s="71"/>
      <c r="AH180" s="71"/>
      <c r="AI180" s="71"/>
      <c r="AJ180" s="71"/>
      <c r="AK180" s="71"/>
      <c r="AL180" s="71"/>
      <c r="AM180" s="71"/>
    </row>
    <row r="181" spans="1:39" ht="12.75" customHeight="1">
      <c r="A181" s="69"/>
      <c r="B181" s="70"/>
      <c r="C181" s="69"/>
      <c r="D181" s="71"/>
      <c r="E181" s="72"/>
      <c r="F181" s="70"/>
      <c r="G181" s="71"/>
      <c r="H181" s="69"/>
      <c r="I181" s="73"/>
      <c r="J181" s="74"/>
      <c r="K181" s="73"/>
      <c r="L181" s="73"/>
      <c r="M181" s="74"/>
      <c r="N181" s="74"/>
      <c r="O181" s="75"/>
      <c r="P181" s="75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  <c r="AK181" s="71"/>
      <c r="AL181" s="71"/>
      <c r="AM181" s="71"/>
    </row>
    <row r="182" spans="1:39" ht="12.75" customHeight="1">
      <c r="A182" s="69"/>
      <c r="B182" s="70"/>
      <c r="C182" s="69"/>
      <c r="D182" s="71"/>
      <c r="E182" s="72"/>
      <c r="F182" s="70"/>
      <c r="G182" s="71"/>
      <c r="H182" s="69"/>
      <c r="I182" s="73"/>
      <c r="J182" s="74"/>
      <c r="K182" s="73"/>
      <c r="L182" s="73"/>
      <c r="M182" s="74"/>
      <c r="N182" s="74"/>
      <c r="O182" s="75"/>
      <c r="P182" s="76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71"/>
      <c r="AJ182" s="71"/>
      <c r="AK182" s="71"/>
      <c r="AL182" s="71"/>
      <c r="AM182" s="71"/>
    </row>
    <row r="183" spans="1:39" ht="12.75" customHeight="1">
      <c r="A183" s="69"/>
      <c r="B183" s="70"/>
      <c r="C183" s="69"/>
      <c r="D183" s="71"/>
      <c r="E183" s="72"/>
      <c r="F183" s="70"/>
      <c r="G183" s="71"/>
      <c r="H183" s="69"/>
      <c r="I183" s="73"/>
      <c r="J183" s="74"/>
      <c r="K183" s="73"/>
      <c r="L183" s="73"/>
      <c r="M183" s="74"/>
      <c r="N183" s="74"/>
      <c r="O183" s="75"/>
      <c r="P183" s="75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</row>
    <row r="184" spans="1:39" ht="12.75" customHeight="1">
      <c r="A184" s="69"/>
      <c r="B184" s="70"/>
      <c r="C184" s="69"/>
      <c r="D184" s="71"/>
      <c r="E184" s="72"/>
      <c r="F184" s="70"/>
      <c r="G184" s="71"/>
      <c r="H184" s="69"/>
      <c r="I184" s="73"/>
      <c r="J184" s="74"/>
      <c r="K184" s="73"/>
      <c r="L184" s="73"/>
      <c r="M184" s="74"/>
      <c r="N184" s="74"/>
      <c r="O184" s="75"/>
      <c r="P184" s="75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</row>
    <row r="185" spans="1:39" ht="12.75" customHeight="1">
      <c r="A185" s="69"/>
      <c r="B185" s="70"/>
      <c r="C185" s="69"/>
      <c r="D185" s="71"/>
      <c r="E185" s="72"/>
      <c r="F185" s="70"/>
      <c r="G185" s="71"/>
      <c r="H185" s="69"/>
      <c r="I185" s="73"/>
      <c r="J185" s="74"/>
      <c r="K185" s="73"/>
      <c r="L185" s="73"/>
      <c r="M185" s="74"/>
      <c r="N185" s="74"/>
      <c r="O185" s="75"/>
      <c r="P185" s="75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</row>
    <row r="186" spans="1:39" ht="12.75" customHeight="1">
      <c r="A186" s="69"/>
      <c r="B186" s="70"/>
      <c r="C186" s="69"/>
      <c r="D186" s="71"/>
      <c r="E186" s="72"/>
      <c r="F186" s="70"/>
      <c r="G186" s="71"/>
      <c r="H186" s="69"/>
      <c r="I186" s="73"/>
      <c r="J186" s="74"/>
      <c r="K186" s="73"/>
      <c r="L186" s="73"/>
      <c r="M186" s="74"/>
      <c r="N186" s="74"/>
      <c r="O186" s="75"/>
      <c r="P186" s="75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D186" s="71"/>
      <c r="AE186" s="71"/>
      <c r="AF186" s="71"/>
      <c r="AG186" s="71"/>
      <c r="AH186" s="71"/>
      <c r="AI186" s="71"/>
      <c r="AJ186" s="71"/>
      <c r="AK186" s="71"/>
      <c r="AL186" s="71"/>
      <c r="AM186" s="71"/>
    </row>
    <row r="187" spans="1:39" ht="12.75" customHeight="1">
      <c r="A187" s="69"/>
      <c r="B187" s="70"/>
      <c r="C187" s="69"/>
      <c r="D187" s="71"/>
      <c r="E187" s="72"/>
      <c r="F187" s="70"/>
      <c r="G187" s="71"/>
      <c r="H187" s="69"/>
      <c r="I187" s="73"/>
      <c r="J187" s="74"/>
      <c r="K187" s="73"/>
      <c r="L187" s="73"/>
      <c r="M187" s="74"/>
      <c r="N187" s="74"/>
      <c r="O187" s="75"/>
      <c r="P187" s="76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  <c r="AK187" s="71"/>
      <c r="AL187" s="71"/>
      <c r="AM187" s="71"/>
    </row>
    <row r="188" spans="1:39" ht="12.75" customHeight="1">
      <c r="A188" s="69"/>
      <c r="B188" s="70"/>
      <c r="C188" s="69"/>
      <c r="D188" s="71"/>
      <c r="E188" s="72"/>
      <c r="F188" s="70"/>
      <c r="G188" s="71"/>
      <c r="H188" s="69"/>
      <c r="I188" s="73"/>
      <c r="J188" s="74"/>
      <c r="K188" s="73"/>
      <c r="L188" s="73"/>
      <c r="M188" s="74"/>
      <c r="N188" s="74"/>
      <c r="O188" s="75"/>
      <c r="P188" s="76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  <c r="AH188" s="71"/>
      <c r="AI188" s="71"/>
      <c r="AJ188" s="71"/>
      <c r="AK188" s="71"/>
      <c r="AL188" s="71"/>
      <c r="AM188" s="71"/>
    </row>
    <row r="189" spans="1:39">
      <c r="A189" s="69"/>
      <c r="B189" s="70"/>
      <c r="C189" s="69"/>
      <c r="D189" s="71"/>
      <c r="E189" s="72"/>
      <c r="F189" s="70"/>
      <c r="G189" s="71"/>
      <c r="H189" s="69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  <c r="AK189" s="71"/>
      <c r="AL189" s="71"/>
      <c r="AM189" s="71"/>
    </row>
    <row r="190" spans="1:39">
      <c r="A190" s="69"/>
      <c r="B190" s="70"/>
      <c r="C190" s="69"/>
      <c r="D190" s="71"/>
      <c r="E190" s="72"/>
      <c r="F190" s="70"/>
      <c r="G190" s="71"/>
      <c r="H190" s="69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  <c r="AB190" s="71"/>
      <c r="AC190" s="71"/>
      <c r="AD190" s="71"/>
      <c r="AE190" s="71"/>
      <c r="AF190" s="71"/>
      <c r="AG190" s="71"/>
      <c r="AH190" s="71"/>
      <c r="AI190" s="71"/>
      <c r="AJ190" s="71"/>
      <c r="AK190" s="71"/>
      <c r="AL190" s="71"/>
      <c r="AM190" s="71"/>
    </row>
    <row r="191" spans="1:39">
      <c r="A191" s="69"/>
      <c r="B191" s="70"/>
      <c r="C191" s="69"/>
      <c r="D191" s="71"/>
      <c r="E191" s="72"/>
      <c r="F191" s="70"/>
      <c r="G191" s="71"/>
      <c r="H191" s="69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  <c r="AK191" s="71"/>
      <c r="AL191" s="71"/>
      <c r="AM191" s="71"/>
    </row>
    <row r="192" spans="1:39">
      <c r="A192" s="69"/>
      <c r="B192" s="70"/>
      <c r="C192" s="69"/>
      <c r="D192" s="71"/>
      <c r="E192" s="72"/>
      <c r="F192" s="70"/>
      <c r="G192" s="71"/>
      <c r="H192" s="69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D192" s="71"/>
      <c r="AE192" s="71"/>
      <c r="AF192" s="71"/>
      <c r="AG192" s="71"/>
      <c r="AH192" s="71"/>
      <c r="AI192" s="71"/>
      <c r="AJ192" s="71"/>
      <c r="AK192" s="71"/>
      <c r="AL192" s="71"/>
      <c r="AM192" s="71"/>
    </row>
    <row r="193" spans="1:39">
      <c r="A193" s="69"/>
      <c r="B193" s="70"/>
      <c r="C193" s="69"/>
      <c r="D193" s="71"/>
      <c r="E193" s="72"/>
      <c r="F193" s="70"/>
      <c r="G193" s="71"/>
      <c r="H193" s="69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  <c r="AK193" s="71"/>
      <c r="AL193" s="71"/>
      <c r="AM193" s="71"/>
    </row>
    <row r="194" spans="1:39">
      <c r="A194" s="69"/>
      <c r="B194" s="70"/>
      <c r="C194" s="69"/>
      <c r="D194" s="71"/>
      <c r="E194" s="72"/>
      <c r="F194" s="70"/>
      <c r="G194" s="71"/>
      <c r="H194" s="69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  <c r="AB194" s="71"/>
      <c r="AC194" s="71"/>
      <c r="AD194" s="71"/>
      <c r="AE194" s="71"/>
      <c r="AF194" s="71"/>
      <c r="AG194" s="71"/>
      <c r="AH194" s="71"/>
      <c r="AI194" s="71"/>
      <c r="AJ194" s="71"/>
      <c r="AK194" s="71"/>
      <c r="AL194" s="71"/>
      <c r="AM194" s="71"/>
    </row>
    <row r="195" spans="1:39">
      <c r="A195" s="69"/>
      <c r="B195" s="70"/>
      <c r="C195" s="69"/>
      <c r="D195" s="71"/>
      <c r="E195" s="72"/>
      <c r="F195" s="70"/>
      <c r="G195" s="71"/>
      <c r="H195" s="69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  <c r="AK195" s="71"/>
      <c r="AL195" s="71"/>
      <c r="AM195" s="71"/>
    </row>
    <row r="196" spans="1:39">
      <c r="A196" s="69"/>
      <c r="B196" s="70"/>
      <c r="C196" s="69"/>
      <c r="D196" s="71"/>
      <c r="E196" s="72"/>
      <c r="F196" s="70"/>
      <c r="G196" s="71"/>
      <c r="H196" s="69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  <c r="AK196" s="71"/>
      <c r="AL196" s="71"/>
      <c r="AM196" s="71"/>
    </row>
    <row r="197" spans="1:39">
      <c r="A197" s="69"/>
      <c r="B197" s="70"/>
      <c r="C197" s="69"/>
      <c r="D197" s="71"/>
      <c r="E197" s="72"/>
      <c r="F197" s="70"/>
      <c r="G197" s="71"/>
      <c r="H197" s="69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  <c r="AK197" s="71"/>
      <c r="AL197" s="71"/>
      <c r="AM197" s="71"/>
    </row>
    <row r="198" spans="1:39">
      <c r="A198" s="69"/>
      <c r="B198" s="70"/>
      <c r="C198" s="69"/>
      <c r="D198" s="71"/>
      <c r="E198" s="72"/>
      <c r="F198" s="70"/>
      <c r="G198" s="71"/>
      <c r="H198" s="69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  <c r="AK198" s="71"/>
      <c r="AL198" s="71"/>
      <c r="AM198" s="71"/>
    </row>
    <row r="199" spans="1:39">
      <c r="A199" s="69"/>
      <c r="B199" s="70"/>
      <c r="C199" s="69"/>
      <c r="D199" s="71"/>
      <c r="E199" s="72"/>
      <c r="F199" s="70"/>
      <c r="G199" s="71"/>
      <c r="H199" s="69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  <c r="AG199" s="71"/>
      <c r="AH199" s="71"/>
      <c r="AI199" s="71"/>
      <c r="AJ199" s="71"/>
      <c r="AK199" s="71"/>
      <c r="AL199" s="71"/>
      <c r="AM199" s="71"/>
    </row>
    <row r="200" spans="1:39">
      <c r="A200" s="69"/>
      <c r="B200" s="70"/>
      <c r="C200" s="69"/>
      <c r="D200" s="71"/>
      <c r="E200" s="72"/>
      <c r="F200" s="70"/>
      <c r="G200" s="71"/>
      <c r="H200" s="69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  <c r="AH200" s="71"/>
      <c r="AI200" s="71"/>
      <c r="AJ200" s="71"/>
      <c r="AK200" s="71"/>
      <c r="AL200" s="71"/>
      <c r="AM200" s="71"/>
    </row>
    <row r="201" spans="1:39">
      <c r="A201" s="69"/>
      <c r="B201" s="70"/>
      <c r="C201" s="69"/>
      <c r="D201" s="71"/>
      <c r="E201" s="72"/>
      <c r="F201" s="70"/>
      <c r="G201" s="71"/>
      <c r="H201" s="69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  <c r="AK201" s="71"/>
      <c r="AL201" s="71"/>
      <c r="AM201" s="71"/>
    </row>
    <row r="202" spans="1:39">
      <c r="A202" s="69"/>
      <c r="B202" s="70"/>
      <c r="C202" s="69"/>
      <c r="D202" s="71"/>
      <c r="E202" s="72"/>
      <c r="F202" s="70"/>
      <c r="G202" s="71"/>
      <c r="H202" s="69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1"/>
      <c r="AH202" s="71"/>
      <c r="AI202" s="71"/>
      <c r="AJ202" s="71"/>
      <c r="AK202" s="71"/>
      <c r="AL202" s="71"/>
      <c r="AM202" s="71"/>
    </row>
    <row r="203" spans="1:39">
      <c r="A203" s="69"/>
      <c r="B203" s="70"/>
      <c r="C203" s="69"/>
      <c r="D203" s="71"/>
      <c r="E203" s="72"/>
      <c r="F203" s="70"/>
      <c r="G203" s="71"/>
      <c r="H203" s="69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  <c r="AK203" s="71"/>
      <c r="AL203" s="71"/>
      <c r="AM203" s="71"/>
    </row>
    <row r="204" spans="1:39">
      <c r="A204" s="69"/>
      <c r="B204" s="70"/>
      <c r="C204" s="69"/>
      <c r="D204" s="71"/>
      <c r="E204" s="72"/>
      <c r="F204" s="70"/>
      <c r="G204" s="71"/>
      <c r="H204" s="69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D204" s="71"/>
      <c r="AE204" s="71"/>
      <c r="AF204" s="71"/>
      <c r="AG204" s="71"/>
      <c r="AH204" s="71"/>
      <c r="AI204" s="71"/>
      <c r="AJ204" s="71"/>
      <c r="AK204" s="71"/>
      <c r="AL204" s="71"/>
      <c r="AM204" s="71"/>
    </row>
    <row r="205" spans="1:39">
      <c r="A205" s="69"/>
      <c r="B205" s="70"/>
      <c r="C205" s="69"/>
      <c r="D205" s="71"/>
      <c r="E205" s="72"/>
      <c r="F205" s="70"/>
      <c r="G205" s="71"/>
      <c r="H205" s="69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  <c r="AG205" s="71"/>
      <c r="AH205" s="71"/>
      <c r="AI205" s="71"/>
      <c r="AJ205" s="71"/>
      <c r="AK205" s="71"/>
      <c r="AL205" s="71"/>
      <c r="AM205" s="71"/>
    </row>
    <row r="206" spans="1:39">
      <c r="A206" s="69"/>
      <c r="B206" s="70"/>
      <c r="C206" s="69"/>
      <c r="D206" s="71"/>
      <c r="E206" s="72"/>
      <c r="F206" s="70"/>
      <c r="G206" s="71"/>
      <c r="H206" s="69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  <c r="AH206" s="71"/>
      <c r="AI206" s="71"/>
      <c r="AJ206" s="71"/>
      <c r="AK206" s="71"/>
      <c r="AL206" s="71"/>
      <c r="AM206" s="71"/>
    </row>
    <row r="207" spans="1:39">
      <c r="A207" s="69"/>
      <c r="B207" s="70"/>
      <c r="C207" s="69"/>
      <c r="D207" s="71"/>
      <c r="E207" s="72"/>
      <c r="F207" s="70"/>
      <c r="G207" s="71"/>
      <c r="H207" s="69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  <c r="AK207" s="71"/>
      <c r="AL207" s="71"/>
      <c r="AM207" s="71"/>
    </row>
    <row r="208" spans="1:39">
      <c r="A208" s="69"/>
      <c r="B208" s="70"/>
      <c r="C208" s="69"/>
      <c r="D208" s="71"/>
      <c r="E208" s="72"/>
      <c r="F208" s="70"/>
      <c r="G208" s="71"/>
      <c r="H208" s="69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D208" s="71"/>
      <c r="AE208" s="71"/>
      <c r="AF208" s="71"/>
      <c r="AG208" s="71"/>
      <c r="AH208" s="71"/>
      <c r="AI208" s="71"/>
      <c r="AJ208" s="71"/>
      <c r="AK208" s="71"/>
      <c r="AL208" s="71"/>
      <c r="AM208" s="71"/>
    </row>
    <row r="209" spans="1:39">
      <c r="A209" s="69"/>
      <c r="B209" s="70"/>
      <c r="C209" s="69"/>
      <c r="D209" s="71"/>
      <c r="E209" s="72"/>
      <c r="F209" s="70"/>
      <c r="G209" s="71"/>
      <c r="H209" s="69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  <c r="AK209" s="71"/>
      <c r="AL209" s="71"/>
      <c r="AM209" s="71"/>
    </row>
    <row r="210" spans="1:39">
      <c r="A210" s="69"/>
      <c r="B210" s="70"/>
      <c r="C210" s="69"/>
      <c r="D210" s="71"/>
      <c r="E210" s="72"/>
      <c r="F210" s="70"/>
      <c r="G210" s="71"/>
      <c r="H210" s="69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71"/>
      <c r="AF210" s="71"/>
      <c r="AG210" s="71"/>
      <c r="AH210" s="71"/>
      <c r="AI210" s="71"/>
      <c r="AJ210" s="71"/>
      <c r="AK210" s="71"/>
      <c r="AL210" s="71"/>
      <c r="AM210" s="71"/>
    </row>
    <row r="211" spans="1:39">
      <c r="A211" s="69"/>
      <c r="B211" s="70"/>
      <c r="C211" s="69"/>
      <c r="D211" s="71"/>
      <c r="E211" s="72"/>
      <c r="F211" s="70"/>
      <c r="G211" s="71"/>
      <c r="H211" s="69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  <c r="AK211" s="71"/>
      <c r="AL211" s="71"/>
      <c r="AM211" s="71"/>
    </row>
    <row r="212" spans="1:39">
      <c r="A212" s="69"/>
      <c r="B212" s="70"/>
      <c r="C212" s="69"/>
      <c r="D212" s="71"/>
      <c r="E212" s="72"/>
      <c r="F212" s="70"/>
      <c r="G212" s="71"/>
      <c r="H212" s="69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  <c r="AG212" s="71"/>
      <c r="AH212" s="71"/>
      <c r="AI212" s="71"/>
      <c r="AJ212" s="71"/>
      <c r="AK212" s="71"/>
      <c r="AL212" s="71"/>
      <c r="AM212" s="71"/>
    </row>
    <row r="213" spans="1:39">
      <c r="A213" s="69"/>
      <c r="B213" s="70"/>
      <c r="C213" s="69"/>
      <c r="D213" s="71"/>
      <c r="E213" s="72"/>
      <c r="F213" s="70"/>
      <c r="G213" s="71"/>
      <c r="H213" s="69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  <c r="AK213" s="71"/>
      <c r="AL213" s="71"/>
      <c r="AM213" s="71"/>
    </row>
    <row r="214" spans="1:39">
      <c r="A214" s="69"/>
      <c r="B214" s="70"/>
      <c r="C214" s="69"/>
      <c r="D214" s="71"/>
      <c r="E214" s="72"/>
      <c r="F214" s="70"/>
      <c r="G214" s="71"/>
      <c r="H214" s="69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  <c r="AD214" s="71"/>
      <c r="AE214" s="71"/>
      <c r="AF214" s="71"/>
      <c r="AG214" s="71"/>
      <c r="AH214" s="71"/>
      <c r="AI214" s="71"/>
      <c r="AJ214" s="71"/>
      <c r="AK214" s="71"/>
      <c r="AL214" s="71"/>
      <c r="AM214" s="71"/>
    </row>
    <row r="215" spans="1:39">
      <c r="A215" s="69"/>
      <c r="B215" s="70"/>
      <c r="C215" s="69"/>
      <c r="D215" s="71"/>
      <c r="E215" s="72"/>
      <c r="F215" s="70"/>
      <c r="G215" s="71"/>
      <c r="H215" s="69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  <c r="AH215" s="71"/>
      <c r="AI215" s="71"/>
      <c r="AJ215" s="71"/>
      <c r="AK215" s="71"/>
      <c r="AL215" s="71"/>
      <c r="AM215" s="71"/>
    </row>
    <row r="216" spans="1:39">
      <c r="A216" s="69"/>
      <c r="B216" s="70"/>
      <c r="C216" s="69"/>
      <c r="D216" s="71"/>
      <c r="E216" s="72"/>
      <c r="F216" s="70"/>
      <c r="G216" s="71"/>
      <c r="H216" s="69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1"/>
      <c r="AH216" s="71"/>
      <c r="AI216" s="71"/>
      <c r="AJ216" s="71"/>
      <c r="AK216" s="71"/>
      <c r="AL216" s="71"/>
      <c r="AM216" s="71"/>
    </row>
    <row r="217" spans="1:39">
      <c r="A217" s="69"/>
      <c r="B217" s="70"/>
      <c r="C217" s="69"/>
      <c r="D217" s="71"/>
      <c r="E217" s="72"/>
      <c r="F217" s="70"/>
      <c r="G217" s="71"/>
      <c r="H217" s="69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  <c r="AH217" s="71"/>
      <c r="AI217" s="71"/>
      <c r="AJ217" s="71"/>
      <c r="AK217" s="71"/>
      <c r="AL217" s="71"/>
      <c r="AM217" s="71"/>
    </row>
    <row r="218" spans="1:39">
      <c r="A218" s="69"/>
      <c r="B218" s="70"/>
      <c r="C218" s="69"/>
      <c r="D218" s="71"/>
      <c r="E218" s="72"/>
      <c r="F218" s="70"/>
      <c r="G218" s="71"/>
      <c r="H218" s="69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  <c r="AG218" s="71"/>
      <c r="AH218" s="71"/>
      <c r="AI218" s="71"/>
      <c r="AJ218" s="71"/>
      <c r="AK218" s="71"/>
      <c r="AL218" s="71"/>
      <c r="AM218" s="71"/>
    </row>
    <row r="219" spans="1:39">
      <c r="A219" s="69"/>
      <c r="B219" s="70"/>
      <c r="C219" s="69"/>
      <c r="D219" s="71"/>
      <c r="E219" s="72"/>
      <c r="F219" s="70"/>
      <c r="G219" s="71"/>
      <c r="H219" s="69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1"/>
      <c r="AG219" s="71"/>
      <c r="AH219" s="71"/>
      <c r="AI219" s="71"/>
      <c r="AJ219" s="71"/>
      <c r="AK219" s="71"/>
      <c r="AL219" s="71"/>
      <c r="AM219" s="71"/>
    </row>
    <row r="220" spans="1:39">
      <c r="A220" s="69"/>
      <c r="B220" s="70"/>
      <c r="C220" s="69"/>
      <c r="D220" s="71"/>
      <c r="E220" s="72"/>
      <c r="F220" s="70"/>
      <c r="G220" s="71"/>
      <c r="H220" s="69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  <c r="AB220" s="71"/>
      <c r="AC220" s="71"/>
      <c r="AD220" s="71"/>
      <c r="AE220" s="71"/>
      <c r="AF220" s="71"/>
      <c r="AG220" s="71"/>
      <c r="AH220" s="71"/>
      <c r="AI220" s="71"/>
      <c r="AJ220" s="71"/>
      <c r="AK220" s="71"/>
      <c r="AL220" s="71"/>
      <c r="AM220" s="71"/>
    </row>
    <row r="221" spans="1:39">
      <c r="A221" s="69"/>
      <c r="B221" s="70"/>
      <c r="C221" s="69"/>
      <c r="D221" s="71"/>
      <c r="E221" s="72"/>
      <c r="F221" s="70"/>
      <c r="G221" s="71"/>
      <c r="H221" s="69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  <c r="AE221" s="71"/>
      <c r="AF221" s="71"/>
      <c r="AG221" s="71"/>
      <c r="AH221" s="71"/>
      <c r="AI221" s="71"/>
      <c r="AJ221" s="71"/>
      <c r="AK221" s="71"/>
      <c r="AL221" s="71"/>
      <c r="AM221" s="71"/>
    </row>
    <row r="222" spans="1:39">
      <c r="A222" s="69"/>
      <c r="B222" s="70"/>
      <c r="C222" s="69"/>
      <c r="D222" s="71"/>
      <c r="E222" s="72"/>
      <c r="F222" s="70"/>
      <c r="G222" s="71"/>
      <c r="H222" s="69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  <c r="AB222" s="71"/>
      <c r="AC222" s="71"/>
      <c r="AD222" s="71"/>
      <c r="AE222" s="71"/>
      <c r="AF222" s="71"/>
      <c r="AG222" s="71"/>
      <c r="AH222" s="71"/>
      <c r="AI222" s="71"/>
      <c r="AJ222" s="71"/>
      <c r="AK222" s="71"/>
      <c r="AL222" s="71"/>
      <c r="AM222" s="71"/>
    </row>
    <row r="223" spans="1:39">
      <c r="A223" s="69"/>
      <c r="B223" s="70"/>
      <c r="C223" s="69"/>
      <c r="D223" s="71"/>
      <c r="E223" s="72"/>
      <c r="F223" s="70"/>
      <c r="G223" s="71"/>
      <c r="H223" s="69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  <c r="AH223" s="71"/>
      <c r="AI223" s="71"/>
      <c r="AJ223" s="71"/>
      <c r="AK223" s="71"/>
      <c r="AL223" s="71"/>
      <c r="AM223" s="71"/>
    </row>
    <row r="224" spans="1:39">
      <c r="A224" s="69"/>
      <c r="B224" s="70"/>
      <c r="C224" s="69"/>
      <c r="D224" s="71"/>
      <c r="E224" s="72"/>
      <c r="F224" s="70"/>
      <c r="G224" s="71"/>
      <c r="H224" s="69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  <c r="AB224" s="71"/>
      <c r="AC224" s="71"/>
      <c r="AD224" s="71"/>
      <c r="AE224" s="71"/>
      <c r="AF224" s="71"/>
      <c r="AG224" s="71"/>
      <c r="AH224" s="71"/>
      <c r="AI224" s="71"/>
      <c r="AJ224" s="71"/>
      <c r="AK224" s="71"/>
      <c r="AL224" s="71"/>
      <c r="AM224" s="71"/>
    </row>
    <row r="225" spans="1:39">
      <c r="A225" s="69"/>
      <c r="B225" s="70"/>
      <c r="C225" s="69"/>
      <c r="D225" s="71"/>
      <c r="E225" s="72"/>
      <c r="F225" s="70"/>
      <c r="G225" s="71"/>
      <c r="H225" s="69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  <c r="AK225" s="71"/>
      <c r="AL225" s="71"/>
      <c r="AM225" s="71"/>
    </row>
    <row r="226" spans="1:39">
      <c r="A226" s="69"/>
      <c r="B226" s="70"/>
      <c r="C226" s="69"/>
      <c r="D226" s="71"/>
      <c r="E226" s="72"/>
      <c r="F226" s="70"/>
      <c r="G226" s="71"/>
      <c r="H226" s="69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  <c r="AB226" s="71"/>
      <c r="AC226" s="71"/>
      <c r="AD226" s="71"/>
      <c r="AE226" s="71"/>
      <c r="AF226" s="71"/>
      <c r="AG226" s="71"/>
      <c r="AH226" s="71"/>
      <c r="AI226" s="71"/>
      <c r="AJ226" s="71"/>
      <c r="AK226" s="71"/>
      <c r="AL226" s="71"/>
      <c r="AM226" s="71"/>
    </row>
    <row r="227" spans="1:39">
      <c r="A227" s="69"/>
      <c r="B227" s="70"/>
      <c r="C227" s="69"/>
      <c r="D227" s="71"/>
      <c r="E227" s="72"/>
      <c r="F227" s="70"/>
      <c r="G227" s="71"/>
      <c r="H227" s="69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  <c r="AK227" s="71"/>
      <c r="AL227" s="71"/>
      <c r="AM227" s="71"/>
    </row>
    <row r="228" spans="1:39">
      <c r="A228" s="69"/>
      <c r="B228" s="70"/>
      <c r="C228" s="69"/>
      <c r="D228" s="71"/>
      <c r="E228" s="72"/>
      <c r="F228" s="70"/>
      <c r="G228" s="71"/>
      <c r="H228" s="69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  <c r="AB228" s="71"/>
      <c r="AC228" s="71"/>
      <c r="AD228" s="71"/>
      <c r="AE228" s="71"/>
      <c r="AF228" s="71"/>
      <c r="AG228" s="71"/>
      <c r="AH228" s="71"/>
      <c r="AI228" s="71"/>
      <c r="AJ228" s="71"/>
      <c r="AK228" s="71"/>
      <c r="AL228" s="71"/>
      <c r="AM228" s="71"/>
    </row>
    <row r="229" spans="1:39">
      <c r="A229" s="69"/>
      <c r="B229" s="70"/>
      <c r="C229" s="69"/>
      <c r="D229" s="71"/>
      <c r="E229" s="72"/>
      <c r="F229" s="70"/>
      <c r="G229" s="71"/>
      <c r="H229" s="69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  <c r="AK229" s="71"/>
      <c r="AL229" s="71"/>
      <c r="AM229" s="71"/>
    </row>
    <row r="230" spans="1:39">
      <c r="A230" s="69"/>
      <c r="B230" s="70"/>
      <c r="C230" s="69"/>
      <c r="D230" s="71"/>
      <c r="E230" s="72"/>
      <c r="F230" s="70"/>
      <c r="G230" s="71"/>
      <c r="H230" s="69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  <c r="AG230" s="71"/>
      <c r="AH230" s="71"/>
      <c r="AI230" s="71"/>
      <c r="AJ230" s="71"/>
      <c r="AK230" s="71"/>
      <c r="AL230" s="71"/>
      <c r="AM230" s="71"/>
    </row>
    <row r="231" spans="1:39">
      <c r="A231" s="69"/>
      <c r="B231" s="70"/>
      <c r="C231" s="69"/>
      <c r="D231" s="71"/>
      <c r="E231" s="72"/>
      <c r="F231" s="70"/>
      <c r="G231" s="71"/>
      <c r="H231" s="69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  <c r="AH231" s="71"/>
      <c r="AI231" s="71"/>
      <c r="AJ231" s="71"/>
      <c r="AK231" s="71"/>
      <c r="AL231" s="71"/>
      <c r="AM231" s="71"/>
    </row>
    <row r="232" spans="1:39">
      <c r="A232" s="69"/>
      <c r="B232" s="70"/>
      <c r="C232" s="69"/>
      <c r="D232" s="71"/>
      <c r="E232" s="72"/>
      <c r="F232" s="70"/>
      <c r="G232" s="71"/>
      <c r="H232" s="69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  <c r="AB232" s="71"/>
      <c r="AC232" s="71"/>
      <c r="AD232" s="71"/>
      <c r="AE232" s="71"/>
      <c r="AF232" s="71"/>
      <c r="AG232" s="71"/>
      <c r="AH232" s="71"/>
      <c r="AI232" s="71"/>
      <c r="AJ232" s="71"/>
      <c r="AK232" s="71"/>
      <c r="AL232" s="71"/>
      <c r="AM232" s="71"/>
    </row>
    <row r="233" spans="1:39">
      <c r="A233" s="69"/>
      <c r="B233" s="70"/>
      <c r="C233" s="69"/>
      <c r="D233" s="71"/>
      <c r="E233" s="72"/>
      <c r="F233" s="70"/>
      <c r="G233" s="71"/>
      <c r="H233" s="69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  <c r="AG233" s="71"/>
      <c r="AH233" s="71"/>
      <c r="AI233" s="71"/>
      <c r="AJ233" s="71"/>
      <c r="AK233" s="71"/>
      <c r="AL233" s="71"/>
      <c r="AM233" s="71"/>
    </row>
    <row r="234" spans="1:39">
      <c r="A234" s="69"/>
      <c r="B234" s="70"/>
      <c r="C234" s="69"/>
      <c r="D234" s="71"/>
      <c r="E234" s="72"/>
      <c r="F234" s="70"/>
      <c r="G234" s="71"/>
      <c r="H234" s="69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  <c r="AB234" s="71"/>
      <c r="AC234" s="71"/>
      <c r="AD234" s="71"/>
      <c r="AE234" s="71"/>
      <c r="AF234" s="71"/>
      <c r="AG234" s="71"/>
      <c r="AH234" s="71"/>
      <c r="AI234" s="71"/>
      <c r="AJ234" s="71"/>
      <c r="AK234" s="71"/>
      <c r="AL234" s="71"/>
      <c r="AM234" s="71"/>
    </row>
    <row r="235" spans="1:39">
      <c r="A235" s="69"/>
      <c r="B235" s="70"/>
      <c r="C235" s="69"/>
      <c r="D235" s="71"/>
      <c r="E235" s="72"/>
      <c r="F235" s="70"/>
      <c r="G235" s="71"/>
      <c r="H235" s="69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  <c r="AB235" s="71"/>
      <c r="AC235" s="71"/>
      <c r="AD235" s="71"/>
      <c r="AE235" s="71"/>
      <c r="AF235" s="71"/>
      <c r="AG235" s="71"/>
      <c r="AH235" s="71"/>
      <c r="AI235" s="71"/>
      <c r="AJ235" s="71"/>
      <c r="AK235" s="71"/>
      <c r="AL235" s="71"/>
      <c r="AM235" s="71"/>
    </row>
    <row r="236" spans="1:39">
      <c r="A236" s="69"/>
      <c r="B236" s="70"/>
      <c r="C236" s="69"/>
      <c r="D236" s="71"/>
      <c r="E236" s="72"/>
      <c r="F236" s="70"/>
      <c r="G236" s="71"/>
      <c r="H236" s="69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  <c r="AD236" s="71"/>
      <c r="AE236" s="71"/>
      <c r="AF236" s="71"/>
      <c r="AG236" s="71"/>
      <c r="AH236" s="71"/>
      <c r="AI236" s="71"/>
      <c r="AJ236" s="71"/>
      <c r="AK236" s="71"/>
      <c r="AL236" s="71"/>
      <c r="AM236" s="71"/>
    </row>
    <row r="237" spans="1:39">
      <c r="A237" s="69"/>
      <c r="B237" s="70"/>
      <c r="C237" s="69"/>
      <c r="D237" s="71"/>
      <c r="E237" s="72"/>
      <c r="F237" s="70"/>
      <c r="G237" s="71"/>
      <c r="H237" s="69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  <c r="AH237" s="71"/>
      <c r="AI237" s="71"/>
      <c r="AJ237" s="71"/>
      <c r="AK237" s="71"/>
      <c r="AL237" s="71"/>
      <c r="AM237" s="71"/>
    </row>
    <row r="238" spans="1:39">
      <c r="A238" s="69"/>
      <c r="B238" s="70"/>
      <c r="C238" s="69"/>
      <c r="D238" s="71"/>
      <c r="E238" s="72"/>
      <c r="F238" s="70"/>
      <c r="G238" s="71"/>
      <c r="H238" s="69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1"/>
      <c r="AE238" s="71"/>
      <c r="AF238" s="71"/>
      <c r="AG238" s="71"/>
      <c r="AH238" s="71"/>
      <c r="AI238" s="71"/>
      <c r="AJ238" s="71"/>
      <c r="AK238" s="71"/>
      <c r="AL238" s="71"/>
      <c r="AM238" s="71"/>
    </row>
    <row r="239" spans="1:39">
      <c r="A239" s="69"/>
      <c r="B239" s="70"/>
      <c r="C239" s="69"/>
      <c r="D239" s="71"/>
      <c r="E239" s="72"/>
      <c r="F239" s="70"/>
      <c r="G239" s="71"/>
      <c r="H239" s="69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  <c r="AK239" s="71"/>
      <c r="AL239" s="71"/>
      <c r="AM239" s="71"/>
    </row>
    <row r="240" spans="1:39">
      <c r="A240" s="69"/>
      <c r="B240" s="70"/>
      <c r="C240" s="69"/>
      <c r="D240" s="71"/>
      <c r="E240" s="72"/>
      <c r="F240" s="70"/>
      <c r="G240" s="71"/>
      <c r="H240" s="69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  <c r="AB240" s="71"/>
      <c r="AC240" s="71"/>
      <c r="AD240" s="71"/>
      <c r="AE240" s="71"/>
      <c r="AF240" s="71"/>
      <c r="AG240" s="71"/>
      <c r="AH240" s="71"/>
      <c r="AI240" s="71"/>
      <c r="AJ240" s="71"/>
      <c r="AK240" s="71"/>
      <c r="AL240" s="71"/>
      <c r="AM240" s="71"/>
    </row>
    <row r="241" spans="1:39">
      <c r="A241" s="69"/>
      <c r="B241" s="70"/>
      <c r="C241" s="69"/>
      <c r="D241" s="71"/>
      <c r="E241" s="72"/>
      <c r="F241" s="70"/>
      <c r="G241" s="71"/>
      <c r="H241" s="69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D241" s="71"/>
      <c r="AE241" s="71"/>
      <c r="AF241" s="71"/>
      <c r="AG241" s="71"/>
      <c r="AH241" s="71"/>
      <c r="AI241" s="71"/>
      <c r="AJ241" s="71"/>
      <c r="AK241" s="71"/>
      <c r="AL241" s="71"/>
      <c r="AM241" s="71"/>
    </row>
    <row r="242" spans="1:39">
      <c r="A242" s="69"/>
      <c r="B242" s="70"/>
      <c r="C242" s="69"/>
      <c r="D242" s="71"/>
      <c r="E242" s="72"/>
      <c r="F242" s="70"/>
      <c r="G242" s="71"/>
      <c r="H242" s="69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  <c r="AB242" s="71"/>
      <c r="AC242" s="71"/>
      <c r="AD242" s="71"/>
      <c r="AE242" s="71"/>
      <c r="AF242" s="71"/>
      <c r="AG242" s="71"/>
      <c r="AH242" s="71"/>
      <c r="AI242" s="71"/>
      <c r="AJ242" s="71"/>
      <c r="AK242" s="71"/>
      <c r="AL242" s="71"/>
      <c r="AM242" s="71"/>
    </row>
    <row r="243" spans="1:39">
      <c r="A243" s="69"/>
      <c r="B243" s="70"/>
      <c r="C243" s="69"/>
      <c r="D243" s="71"/>
      <c r="E243" s="72"/>
      <c r="F243" s="70"/>
      <c r="G243" s="71"/>
      <c r="H243" s="69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  <c r="AB243" s="71"/>
      <c r="AC243" s="71"/>
      <c r="AD243" s="71"/>
      <c r="AE243" s="71"/>
      <c r="AF243" s="71"/>
      <c r="AG243" s="71"/>
      <c r="AH243" s="71"/>
      <c r="AI243" s="71"/>
      <c r="AJ243" s="71"/>
      <c r="AK243" s="71"/>
      <c r="AL243" s="71"/>
      <c r="AM243" s="71"/>
    </row>
    <row r="244" spans="1:39">
      <c r="A244" s="69"/>
      <c r="B244" s="70"/>
      <c r="C244" s="69"/>
      <c r="D244" s="71"/>
      <c r="E244" s="72"/>
      <c r="F244" s="70"/>
      <c r="G244" s="71"/>
      <c r="H244" s="69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  <c r="AG244" s="71"/>
      <c r="AH244" s="71"/>
      <c r="AI244" s="71"/>
      <c r="AJ244" s="71"/>
      <c r="AK244" s="71"/>
      <c r="AL244" s="71"/>
      <c r="AM244" s="71"/>
    </row>
    <row r="245" spans="1:39">
      <c r="A245" s="69"/>
      <c r="B245" s="70"/>
      <c r="C245" s="69"/>
      <c r="D245" s="71"/>
      <c r="E245" s="72"/>
      <c r="F245" s="70"/>
      <c r="G245" s="71"/>
      <c r="H245" s="69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  <c r="AK245" s="71"/>
      <c r="AL245" s="71"/>
      <c r="AM245" s="71"/>
    </row>
    <row r="246" spans="1:39">
      <c r="A246" s="69"/>
      <c r="B246" s="70"/>
      <c r="C246" s="69"/>
      <c r="D246" s="71"/>
      <c r="E246" s="72"/>
      <c r="F246" s="70"/>
      <c r="G246" s="71"/>
      <c r="H246" s="69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  <c r="AB246" s="71"/>
      <c r="AC246" s="71"/>
      <c r="AD246" s="71"/>
      <c r="AE246" s="71"/>
      <c r="AF246" s="71"/>
      <c r="AG246" s="71"/>
      <c r="AH246" s="71"/>
      <c r="AI246" s="71"/>
      <c r="AJ246" s="71"/>
      <c r="AK246" s="71"/>
      <c r="AL246" s="71"/>
      <c r="AM246" s="71"/>
    </row>
    <row r="247" spans="1:39">
      <c r="A247" s="69"/>
      <c r="B247" s="70"/>
      <c r="C247" s="69"/>
      <c r="D247" s="71"/>
      <c r="E247" s="72"/>
      <c r="F247" s="70"/>
      <c r="G247" s="71"/>
      <c r="H247" s="69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  <c r="AH247" s="71"/>
      <c r="AI247" s="71"/>
      <c r="AJ247" s="71"/>
      <c r="AK247" s="71"/>
      <c r="AL247" s="71"/>
      <c r="AM247" s="71"/>
    </row>
    <row r="248" spans="1:39">
      <c r="A248" s="69"/>
      <c r="B248" s="70"/>
      <c r="C248" s="69"/>
      <c r="D248" s="71"/>
      <c r="E248" s="72"/>
      <c r="F248" s="70"/>
      <c r="G248" s="71"/>
      <c r="H248" s="69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  <c r="AB248" s="71"/>
      <c r="AC248" s="71"/>
      <c r="AD248" s="71"/>
      <c r="AE248" s="71"/>
      <c r="AF248" s="71"/>
      <c r="AG248" s="71"/>
      <c r="AH248" s="71"/>
      <c r="AI248" s="71"/>
      <c r="AJ248" s="71"/>
      <c r="AK248" s="71"/>
      <c r="AL248" s="71"/>
      <c r="AM248" s="71"/>
    </row>
    <row r="249" spans="1:39">
      <c r="A249" s="69"/>
      <c r="B249" s="70"/>
      <c r="C249" s="69"/>
      <c r="D249" s="71"/>
      <c r="E249" s="72"/>
      <c r="F249" s="70"/>
      <c r="G249" s="71"/>
      <c r="H249" s="69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  <c r="AH249" s="71"/>
      <c r="AI249" s="71"/>
      <c r="AJ249" s="71"/>
      <c r="AK249" s="71"/>
      <c r="AL249" s="71"/>
      <c r="AM249" s="71"/>
    </row>
    <row r="250" spans="1:39">
      <c r="A250" s="69"/>
      <c r="B250" s="70"/>
      <c r="C250" s="69"/>
      <c r="D250" s="71"/>
      <c r="E250" s="72"/>
      <c r="F250" s="70"/>
      <c r="G250" s="71"/>
      <c r="H250" s="69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  <c r="AB250" s="71"/>
      <c r="AC250" s="71"/>
      <c r="AD250" s="71"/>
      <c r="AE250" s="71"/>
      <c r="AF250" s="71"/>
      <c r="AG250" s="71"/>
      <c r="AH250" s="71"/>
      <c r="AI250" s="71"/>
      <c r="AJ250" s="71"/>
      <c r="AK250" s="71"/>
      <c r="AL250" s="71"/>
      <c r="AM250" s="71"/>
    </row>
    <row r="251" spans="1:39">
      <c r="A251" s="69"/>
      <c r="B251" s="70"/>
      <c r="C251" s="69"/>
      <c r="D251" s="71"/>
      <c r="E251" s="72"/>
      <c r="F251" s="70"/>
      <c r="G251" s="71"/>
      <c r="H251" s="69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  <c r="AK251" s="71"/>
      <c r="AL251" s="71"/>
      <c r="AM251" s="71"/>
    </row>
    <row r="252" spans="1:39">
      <c r="A252" s="69"/>
      <c r="B252" s="70"/>
      <c r="C252" s="69"/>
      <c r="D252" s="71"/>
      <c r="E252" s="72"/>
      <c r="F252" s="70"/>
      <c r="G252" s="71"/>
      <c r="H252" s="69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  <c r="AD252" s="71"/>
      <c r="AE252" s="71"/>
      <c r="AF252" s="71"/>
      <c r="AG252" s="71"/>
      <c r="AH252" s="71"/>
      <c r="AI252" s="71"/>
      <c r="AJ252" s="71"/>
      <c r="AK252" s="71"/>
      <c r="AL252" s="71"/>
      <c r="AM252" s="71"/>
    </row>
    <row r="253" spans="1:39">
      <c r="A253" s="69"/>
      <c r="B253" s="70"/>
      <c r="C253" s="69"/>
      <c r="D253" s="71"/>
      <c r="E253" s="72"/>
      <c r="F253" s="70"/>
      <c r="G253" s="71"/>
      <c r="H253" s="69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  <c r="AK253" s="71"/>
      <c r="AL253" s="71"/>
      <c r="AM253" s="71"/>
    </row>
    <row r="254" spans="1:39">
      <c r="A254" s="69"/>
      <c r="B254" s="70"/>
      <c r="C254" s="69"/>
      <c r="D254" s="71"/>
      <c r="E254" s="72"/>
      <c r="F254" s="70"/>
      <c r="G254" s="71"/>
      <c r="H254" s="69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  <c r="AD254" s="71"/>
      <c r="AE254" s="71"/>
      <c r="AF254" s="71"/>
      <c r="AG254" s="71"/>
      <c r="AH254" s="71"/>
      <c r="AI254" s="71"/>
      <c r="AJ254" s="71"/>
      <c r="AK254" s="71"/>
      <c r="AL254" s="71"/>
      <c r="AM254" s="71"/>
    </row>
    <row r="255" spans="1:39">
      <c r="A255" s="69"/>
      <c r="B255" s="70"/>
      <c r="C255" s="69"/>
      <c r="D255" s="71"/>
      <c r="E255" s="72"/>
      <c r="F255" s="70"/>
      <c r="G255" s="71"/>
      <c r="H255" s="69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  <c r="AK255" s="71"/>
      <c r="AL255" s="71"/>
      <c r="AM255" s="71"/>
    </row>
    <row r="256" spans="1:39">
      <c r="A256" s="69"/>
      <c r="B256" s="70"/>
      <c r="C256" s="69"/>
      <c r="D256" s="71"/>
      <c r="E256" s="72"/>
      <c r="F256" s="70"/>
      <c r="G256" s="71"/>
      <c r="H256" s="69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  <c r="AB256" s="71"/>
      <c r="AC256" s="71"/>
      <c r="AD256" s="71"/>
      <c r="AE256" s="71"/>
      <c r="AF256" s="71"/>
      <c r="AG256" s="71"/>
      <c r="AH256" s="71"/>
      <c r="AI256" s="71"/>
      <c r="AJ256" s="71"/>
      <c r="AK256" s="71"/>
      <c r="AL256" s="71"/>
      <c r="AM256" s="71"/>
    </row>
    <row r="257" spans="1:39">
      <c r="A257" s="69"/>
      <c r="B257" s="70"/>
      <c r="C257" s="69"/>
      <c r="D257" s="71"/>
      <c r="E257" s="72"/>
      <c r="F257" s="70"/>
      <c r="G257" s="71"/>
      <c r="H257" s="69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  <c r="AK257" s="71"/>
      <c r="AL257" s="71"/>
      <c r="AM257" s="71"/>
    </row>
    <row r="258" spans="1:39">
      <c r="A258" s="69"/>
      <c r="B258" s="70"/>
      <c r="C258" s="69"/>
      <c r="D258" s="71"/>
      <c r="E258" s="72"/>
      <c r="F258" s="70"/>
      <c r="G258" s="71"/>
      <c r="H258" s="69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1"/>
      <c r="AH258" s="71"/>
      <c r="AI258" s="71"/>
      <c r="AJ258" s="71"/>
      <c r="AK258" s="71"/>
      <c r="AL258" s="71"/>
      <c r="AM258" s="71"/>
    </row>
    <row r="259" spans="1:39">
      <c r="A259" s="69"/>
      <c r="B259" s="70"/>
      <c r="C259" s="69"/>
      <c r="D259" s="71"/>
      <c r="E259" s="72"/>
      <c r="F259" s="70"/>
      <c r="G259" s="71"/>
      <c r="H259" s="69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  <c r="AK259" s="71"/>
      <c r="AL259" s="71"/>
      <c r="AM259" s="71"/>
    </row>
    <row r="260" spans="1:39">
      <c r="A260" s="69"/>
      <c r="B260" s="70"/>
      <c r="C260" s="69"/>
      <c r="D260" s="71"/>
      <c r="E260" s="72"/>
      <c r="F260" s="70"/>
      <c r="G260" s="71"/>
      <c r="H260" s="69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  <c r="AB260" s="71"/>
      <c r="AC260" s="71"/>
      <c r="AD260" s="71"/>
      <c r="AE260" s="71"/>
      <c r="AF260" s="71"/>
      <c r="AG260" s="71"/>
      <c r="AH260" s="71"/>
      <c r="AI260" s="71"/>
      <c r="AJ260" s="71"/>
      <c r="AK260" s="71"/>
      <c r="AL260" s="71"/>
      <c r="AM260" s="71"/>
    </row>
    <row r="261" spans="1:39">
      <c r="A261" s="69"/>
      <c r="B261" s="70"/>
      <c r="C261" s="69"/>
      <c r="D261" s="71"/>
      <c r="E261" s="72"/>
      <c r="F261" s="70"/>
      <c r="G261" s="71"/>
      <c r="H261" s="69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  <c r="AK261" s="71"/>
      <c r="AL261" s="71"/>
      <c r="AM261" s="71"/>
    </row>
    <row r="262" spans="1:39">
      <c r="A262" s="69"/>
      <c r="B262" s="70"/>
      <c r="C262" s="69"/>
      <c r="D262" s="71"/>
      <c r="E262" s="72"/>
      <c r="F262" s="70"/>
      <c r="G262" s="71"/>
      <c r="H262" s="69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  <c r="AB262" s="71"/>
      <c r="AC262" s="71"/>
      <c r="AD262" s="71"/>
      <c r="AE262" s="71"/>
      <c r="AF262" s="71"/>
      <c r="AG262" s="71"/>
      <c r="AH262" s="71"/>
      <c r="AI262" s="71"/>
      <c r="AJ262" s="71"/>
      <c r="AK262" s="71"/>
      <c r="AL262" s="71"/>
      <c r="AM262" s="71"/>
    </row>
    <row r="263" spans="1:39">
      <c r="A263" s="69"/>
      <c r="B263" s="70"/>
      <c r="C263" s="69"/>
      <c r="D263" s="71"/>
      <c r="E263" s="72"/>
      <c r="F263" s="70"/>
      <c r="G263" s="71"/>
      <c r="H263" s="69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  <c r="AK263" s="71"/>
      <c r="AL263" s="71"/>
      <c r="AM263" s="71"/>
    </row>
    <row r="264" spans="1:39">
      <c r="A264" s="69"/>
      <c r="B264" s="70"/>
      <c r="C264" s="69"/>
      <c r="D264" s="71"/>
      <c r="E264" s="72"/>
      <c r="F264" s="70"/>
      <c r="G264" s="71"/>
      <c r="H264" s="69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  <c r="AD264" s="71"/>
      <c r="AE264" s="71"/>
      <c r="AF264" s="71"/>
      <c r="AG264" s="71"/>
      <c r="AH264" s="71"/>
      <c r="AI264" s="71"/>
      <c r="AJ264" s="71"/>
      <c r="AK264" s="71"/>
      <c r="AL264" s="71"/>
      <c r="AM264" s="71"/>
    </row>
    <row r="265" spans="1:39">
      <c r="A265" s="69"/>
      <c r="B265" s="70"/>
      <c r="C265" s="69"/>
      <c r="D265" s="71"/>
      <c r="E265" s="72"/>
      <c r="F265" s="70"/>
      <c r="G265" s="71"/>
      <c r="H265" s="69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  <c r="AB265" s="71"/>
      <c r="AC265" s="71"/>
      <c r="AD265" s="71"/>
      <c r="AE265" s="71"/>
      <c r="AF265" s="71"/>
      <c r="AG265" s="71"/>
      <c r="AH265" s="71"/>
      <c r="AI265" s="71"/>
      <c r="AJ265" s="71"/>
      <c r="AK265" s="71"/>
      <c r="AL265" s="71"/>
      <c r="AM265" s="71"/>
    </row>
    <row r="266" spans="1:39">
      <c r="A266" s="69"/>
      <c r="B266" s="70"/>
      <c r="C266" s="69"/>
      <c r="D266" s="71"/>
      <c r="E266" s="72"/>
      <c r="F266" s="70"/>
      <c r="G266" s="71"/>
      <c r="H266" s="69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  <c r="AD266" s="71"/>
      <c r="AE266" s="71"/>
      <c r="AF266" s="71"/>
      <c r="AG266" s="71"/>
      <c r="AH266" s="71"/>
      <c r="AI266" s="71"/>
      <c r="AJ266" s="71"/>
      <c r="AK266" s="71"/>
      <c r="AL266" s="71"/>
      <c r="AM266" s="71"/>
    </row>
    <row r="267" spans="1:39">
      <c r="A267" s="69"/>
      <c r="B267" s="70"/>
      <c r="C267" s="69"/>
      <c r="D267" s="71"/>
      <c r="E267" s="72"/>
      <c r="F267" s="70"/>
      <c r="G267" s="71"/>
      <c r="H267" s="69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  <c r="AK267" s="71"/>
      <c r="AL267" s="71"/>
      <c r="AM267" s="71"/>
    </row>
    <row r="268" spans="1:39">
      <c r="A268" s="69"/>
      <c r="B268" s="70"/>
      <c r="C268" s="69"/>
      <c r="D268" s="71"/>
      <c r="E268" s="72"/>
      <c r="F268" s="70"/>
      <c r="G268" s="71"/>
      <c r="H268" s="69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  <c r="AB268" s="71"/>
      <c r="AC268" s="71"/>
      <c r="AD268" s="71"/>
      <c r="AE268" s="71"/>
      <c r="AF268" s="71"/>
      <c r="AG268" s="71"/>
      <c r="AH268" s="71"/>
      <c r="AI268" s="71"/>
      <c r="AJ268" s="71"/>
      <c r="AK268" s="71"/>
      <c r="AL268" s="71"/>
      <c r="AM268" s="71"/>
    </row>
    <row r="269" spans="1:39">
      <c r="A269" s="69"/>
      <c r="B269" s="70"/>
      <c r="C269" s="69"/>
      <c r="D269" s="71"/>
      <c r="E269" s="72"/>
      <c r="F269" s="70"/>
      <c r="G269" s="71"/>
      <c r="H269" s="69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  <c r="AK269" s="71"/>
      <c r="AL269" s="71"/>
      <c r="AM269" s="71"/>
    </row>
    <row r="270" spans="1:39">
      <c r="A270" s="69"/>
      <c r="B270" s="70"/>
      <c r="C270" s="69"/>
      <c r="D270" s="71"/>
      <c r="E270" s="72"/>
      <c r="F270" s="70"/>
      <c r="G270" s="71"/>
      <c r="H270" s="69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  <c r="AB270" s="71"/>
      <c r="AC270" s="71"/>
      <c r="AD270" s="71"/>
      <c r="AE270" s="71"/>
      <c r="AF270" s="71"/>
      <c r="AG270" s="71"/>
      <c r="AH270" s="71"/>
      <c r="AI270" s="71"/>
      <c r="AJ270" s="71"/>
      <c r="AK270" s="71"/>
      <c r="AL270" s="71"/>
      <c r="AM270" s="71"/>
    </row>
    <row r="271" spans="1:39">
      <c r="A271" s="69"/>
      <c r="B271" s="70"/>
      <c r="C271" s="69"/>
      <c r="D271" s="71"/>
      <c r="E271" s="72"/>
      <c r="F271" s="70"/>
      <c r="G271" s="71"/>
      <c r="H271" s="69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  <c r="AD271" s="71"/>
      <c r="AE271" s="71"/>
      <c r="AF271" s="71"/>
      <c r="AG271" s="71"/>
      <c r="AH271" s="71"/>
      <c r="AI271" s="71"/>
      <c r="AJ271" s="71"/>
      <c r="AK271" s="71"/>
      <c r="AL271" s="71"/>
      <c r="AM271" s="71"/>
    </row>
    <row r="272" spans="1:39">
      <c r="A272" s="69"/>
      <c r="B272" s="70"/>
      <c r="C272" s="69"/>
      <c r="D272" s="71"/>
      <c r="E272" s="72"/>
      <c r="F272" s="70"/>
      <c r="G272" s="71"/>
      <c r="H272" s="69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71"/>
      <c r="AH272" s="71"/>
      <c r="AI272" s="71"/>
      <c r="AJ272" s="71"/>
      <c r="AK272" s="71"/>
      <c r="AL272" s="71"/>
      <c r="AM272" s="71"/>
    </row>
    <row r="273" spans="1:39">
      <c r="A273" s="69"/>
      <c r="B273" s="70"/>
      <c r="C273" s="69"/>
      <c r="D273" s="71"/>
      <c r="E273" s="72"/>
      <c r="F273" s="70"/>
      <c r="G273" s="71"/>
      <c r="H273" s="69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  <c r="AK273" s="71"/>
      <c r="AL273" s="71"/>
      <c r="AM273" s="71"/>
    </row>
    <row r="274" spans="1:39">
      <c r="A274" s="69"/>
      <c r="B274" s="70"/>
      <c r="C274" s="69"/>
      <c r="D274" s="71"/>
      <c r="E274" s="72"/>
      <c r="F274" s="70"/>
      <c r="G274" s="71"/>
      <c r="H274" s="69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  <c r="AB274" s="71"/>
      <c r="AC274" s="71"/>
      <c r="AD274" s="71"/>
      <c r="AE274" s="71"/>
      <c r="AF274" s="71"/>
      <c r="AG274" s="71"/>
      <c r="AH274" s="71"/>
      <c r="AI274" s="71"/>
      <c r="AJ274" s="71"/>
      <c r="AK274" s="71"/>
      <c r="AL274" s="71"/>
      <c r="AM274" s="71"/>
    </row>
    <row r="275" spans="1:39">
      <c r="A275" s="69"/>
      <c r="B275" s="70"/>
      <c r="C275" s="69"/>
      <c r="D275" s="71"/>
      <c r="E275" s="72"/>
      <c r="F275" s="70"/>
      <c r="G275" s="71"/>
      <c r="H275" s="69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  <c r="AK275" s="71"/>
      <c r="AL275" s="71"/>
      <c r="AM275" s="71"/>
    </row>
    <row r="276" spans="1:39">
      <c r="A276" s="69"/>
      <c r="B276" s="70"/>
      <c r="C276" s="69"/>
      <c r="D276" s="71"/>
      <c r="E276" s="72"/>
      <c r="F276" s="70"/>
      <c r="G276" s="71"/>
      <c r="H276" s="69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  <c r="AD276" s="71"/>
      <c r="AE276" s="71"/>
      <c r="AF276" s="71"/>
      <c r="AG276" s="71"/>
      <c r="AH276" s="71"/>
      <c r="AI276" s="71"/>
      <c r="AJ276" s="71"/>
      <c r="AK276" s="71"/>
      <c r="AL276" s="71"/>
      <c r="AM276" s="71"/>
    </row>
    <row r="277" spans="1:39">
      <c r="A277" s="69"/>
      <c r="B277" s="70"/>
      <c r="C277" s="69"/>
      <c r="D277" s="71"/>
      <c r="E277" s="72"/>
      <c r="F277" s="70"/>
      <c r="G277" s="71"/>
      <c r="H277" s="69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  <c r="AK277" s="71"/>
      <c r="AL277" s="71"/>
      <c r="AM277" s="71"/>
    </row>
    <row r="278" spans="1:39">
      <c r="A278" s="69"/>
      <c r="B278" s="70"/>
      <c r="C278" s="69"/>
      <c r="D278" s="71"/>
      <c r="E278" s="72"/>
      <c r="F278" s="70"/>
      <c r="G278" s="71"/>
      <c r="H278" s="69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1"/>
      <c r="AB278" s="71"/>
      <c r="AC278" s="71"/>
      <c r="AD278" s="71"/>
      <c r="AE278" s="71"/>
      <c r="AF278" s="71"/>
      <c r="AG278" s="71"/>
      <c r="AH278" s="71"/>
      <c r="AI278" s="71"/>
      <c r="AJ278" s="71"/>
      <c r="AK278" s="71"/>
      <c r="AL278" s="71"/>
      <c r="AM278" s="71"/>
    </row>
    <row r="279" spans="1:39">
      <c r="A279" s="69"/>
      <c r="B279" s="70"/>
      <c r="C279" s="69"/>
      <c r="D279" s="71"/>
      <c r="E279" s="72"/>
      <c r="F279" s="70"/>
      <c r="G279" s="71"/>
      <c r="H279" s="69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  <c r="AK279" s="71"/>
      <c r="AL279" s="71"/>
      <c r="AM279" s="71"/>
    </row>
    <row r="280" spans="1:39">
      <c r="A280" s="69"/>
      <c r="B280" s="70"/>
      <c r="C280" s="69"/>
      <c r="D280" s="71"/>
      <c r="E280" s="72"/>
      <c r="F280" s="70"/>
      <c r="G280" s="71"/>
      <c r="H280" s="69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  <c r="AA280" s="71"/>
      <c r="AB280" s="71"/>
      <c r="AC280" s="71"/>
      <c r="AD280" s="71"/>
      <c r="AE280" s="71"/>
      <c r="AF280" s="71"/>
      <c r="AG280" s="71"/>
      <c r="AH280" s="71"/>
      <c r="AI280" s="71"/>
      <c r="AJ280" s="71"/>
      <c r="AK280" s="71"/>
      <c r="AL280" s="71"/>
      <c r="AM280" s="71"/>
    </row>
    <row r="281" spans="1:39">
      <c r="A281" s="69"/>
      <c r="B281" s="70"/>
      <c r="C281" s="69"/>
      <c r="D281" s="71"/>
      <c r="E281" s="72"/>
      <c r="F281" s="70"/>
      <c r="G281" s="71"/>
      <c r="H281" s="69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  <c r="AK281" s="71"/>
      <c r="AL281" s="71"/>
      <c r="AM281" s="71"/>
    </row>
    <row r="282" spans="1:39">
      <c r="A282" s="69"/>
      <c r="B282" s="70"/>
      <c r="C282" s="69"/>
      <c r="D282" s="71"/>
      <c r="E282" s="72"/>
      <c r="F282" s="70"/>
      <c r="G282" s="71"/>
      <c r="H282" s="69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  <c r="AD282" s="71"/>
      <c r="AE282" s="71"/>
      <c r="AF282" s="71"/>
      <c r="AG282" s="71"/>
      <c r="AH282" s="71"/>
      <c r="AI282" s="71"/>
      <c r="AJ282" s="71"/>
      <c r="AK282" s="71"/>
      <c r="AL282" s="71"/>
      <c r="AM282" s="71"/>
    </row>
    <row r="283" spans="1:39">
      <c r="A283" s="69"/>
      <c r="B283" s="70"/>
      <c r="C283" s="69"/>
      <c r="D283" s="71"/>
      <c r="E283" s="72"/>
      <c r="F283" s="70"/>
      <c r="G283" s="71"/>
      <c r="H283" s="69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  <c r="AK283" s="71"/>
      <c r="AL283" s="71"/>
      <c r="AM283" s="71"/>
    </row>
    <row r="284" spans="1:39">
      <c r="A284" s="69"/>
      <c r="B284" s="70"/>
      <c r="C284" s="69"/>
      <c r="D284" s="71"/>
      <c r="E284" s="72"/>
      <c r="F284" s="70"/>
      <c r="G284" s="71"/>
      <c r="H284" s="69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  <c r="AB284" s="71"/>
      <c r="AC284" s="71"/>
      <c r="AD284" s="71"/>
      <c r="AE284" s="71"/>
      <c r="AF284" s="71"/>
      <c r="AG284" s="71"/>
      <c r="AH284" s="71"/>
      <c r="AI284" s="71"/>
      <c r="AJ284" s="71"/>
      <c r="AK284" s="71"/>
      <c r="AL284" s="71"/>
      <c r="AM284" s="71"/>
    </row>
    <row r="285" spans="1:39">
      <c r="A285" s="69"/>
      <c r="B285" s="70"/>
      <c r="C285" s="69"/>
      <c r="D285" s="71"/>
      <c r="E285" s="72"/>
      <c r="F285" s="70"/>
      <c r="G285" s="71"/>
      <c r="H285" s="69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  <c r="AK285" s="71"/>
      <c r="AL285" s="71"/>
      <c r="AM285" s="71"/>
    </row>
    <row r="286" spans="1:39">
      <c r="A286" s="69"/>
      <c r="B286" s="70"/>
      <c r="C286" s="69"/>
      <c r="D286" s="71"/>
      <c r="E286" s="72"/>
      <c r="F286" s="70"/>
      <c r="G286" s="71"/>
      <c r="H286" s="69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71"/>
      <c r="AH286" s="71"/>
      <c r="AI286" s="71"/>
      <c r="AJ286" s="71"/>
      <c r="AK286" s="71"/>
      <c r="AL286" s="71"/>
      <c r="AM286" s="71"/>
    </row>
    <row r="287" spans="1:39">
      <c r="A287" s="69"/>
      <c r="B287" s="70"/>
      <c r="C287" s="69"/>
      <c r="D287" s="71"/>
      <c r="E287" s="72"/>
      <c r="F287" s="70"/>
      <c r="G287" s="71"/>
      <c r="H287" s="69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  <c r="AB287" s="71"/>
      <c r="AC287" s="71"/>
      <c r="AD287" s="71"/>
      <c r="AE287" s="71"/>
      <c r="AF287" s="71"/>
      <c r="AG287" s="71"/>
      <c r="AH287" s="71"/>
      <c r="AI287" s="71"/>
      <c r="AJ287" s="71"/>
      <c r="AK287" s="71"/>
      <c r="AL287" s="71"/>
      <c r="AM287" s="71"/>
    </row>
    <row r="288" spans="1:39">
      <c r="A288" s="69"/>
      <c r="B288" s="70"/>
      <c r="C288" s="69"/>
      <c r="D288" s="71"/>
      <c r="E288" s="72"/>
      <c r="F288" s="70"/>
      <c r="G288" s="71"/>
      <c r="H288" s="69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  <c r="AB288" s="71"/>
      <c r="AC288" s="71"/>
      <c r="AD288" s="71"/>
      <c r="AE288" s="71"/>
      <c r="AF288" s="71"/>
      <c r="AG288" s="71"/>
      <c r="AH288" s="71"/>
      <c r="AI288" s="71"/>
      <c r="AJ288" s="71"/>
      <c r="AK288" s="71"/>
      <c r="AL288" s="71"/>
      <c r="AM288" s="71"/>
    </row>
    <row r="289" spans="1:39">
      <c r="A289" s="69"/>
      <c r="B289" s="70"/>
      <c r="C289" s="69"/>
      <c r="D289" s="71"/>
      <c r="E289" s="72"/>
      <c r="F289" s="70"/>
      <c r="G289" s="71"/>
      <c r="H289" s="69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  <c r="AK289" s="71"/>
      <c r="AL289" s="71"/>
      <c r="AM289" s="71"/>
    </row>
    <row r="290" spans="1:39">
      <c r="A290" s="69"/>
      <c r="B290" s="70"/>
      <c r="C290" s="69"/>
      <c r="D290" s="71"/>
      <c r="E290" s="72"/>
      <c r="F290" s="70"/>
      <c r="G290" s="71"/>
      <c r="H290" s="69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  <c r="AD290" s="71"/>
      <c r="AE290" s="71"/>
      <c r="AF290" s="71"/>
      <c r="AG290" s="71"/>
      <c r="AH290" s="71"/>
      <c r="AI290" s="71"/>
      <c r="AJ290" s="71"/>
      <c r="AK290" s="71"/>
      <c r="AL290" s="71"/>
      <c r="AM290" s="71"/>
    </row>
    <row r="291" spans="1:39">
      <c r="A291" s="69"/>
      <c r="B291" s="70"/>
      <c r="C291" s="69"/>
      <c r="D291" s="71"/>
      <c r="E291" s="72"/>
      <c r="F291" s="70"/>
      <c r="G291" s="71"/>
      <c r="H291" s="69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  <c r="AK291" s="71"/>
      <c r="AL291" s="71"/>
      <c r="AM291" s="71"/>
    </row>
    <row r="292" spans="1:39">
      <c r="A292" s="69"/>
      <c r="B292" s="70"/>
      <c r="C292" s="69"/>
      <c r="D292" s="71"/>
      <c r="E292" s="72"/>
      <c r="F292" s="70"/>
      <c r="G292" s="71"/>
      <c r="H292" s="69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  <c r="AB292" s="71"/>
      <c r="AC292" s="71"/>
      <c r="AD292" s="71"/>
      <c r="AE292" s="71"/>
      <c r="AF292" s="71"/>
      <c r="AG292" s="71"/>
      <c r="AH292" s="71"/>
      <c r="AI292" s="71"/>
      <c r="AJ292" s="71"/>
      <c r="AK292" s="71"/>
      <c r="AL292" s="71"/>
      <c r="AM292" s="71"/>
    </row>
    <row r="293" spans="1:39">
      <c r="A293" s="69"/>
      <c r="B293" s="70"/>
      <c r="C293" s="69"/>
      <c r="D293" s="71"/>
      <c r="E293" s="72"/>
      <c r="F293" s="70"/>
      <c r="G293" s="71"/>
      <c r="H293" s="69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  <c r="AG293" s="71"/>
      <c r="AH293" s="71"/>
      <c r="AI293" s="71"/>
      <c r="AJ293" s="71"/>
      <c r="AK293" s="71"/>
      <c r="AL293" s="71"/>
      <c r="AM293" s="71"/>
    </row>
    <row r="294" spans="1:39">
      <c r="A294" s="69"/>
      <c r="B294" s="70"/>
      <c r="C294" s="69"/>
      <c r="D294" s="71"/>
      <c r="E294" s="72"/>
      <c r="F294" s="70"/>
      <c r="G294" s="71"/>
      <c r="H294" s="69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  <c r="AB294" s="71"/>
      <c r="AC294" s="71"/>
      <c r="AD294" s="71"/>
      <c r="AE294" s="71"/>
      <c r="AF294" s="71"/>
      <c r="AG294" s="71"/>
      <c r="AH294" s="71"/>
      <c r="AI294" s="71"/>
      <c r="AJ294" s="71"/>
      <c r="AK294" s="71"/>
      <c r="AL294" s="71"/>
      <c r="AM294" s="71"/>
    </row>
    <row r="295" spans="1:39">
      <c r="A295" s="69"/>
      <c r="B295" s="70"/>
      <c r="C295" s="69"/>
      <c r="D295" s="71"/>
      <c r="E295" s="72"/>
      <c r="F295" s="70"/>
      <c r="G295" s="71"/>
      <c r="H295" s="69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  <c r="AI295" s="71"/>
      <c r="AJ295" s="71"/>
      <c r="AK295" s="71"/>
      <c r="AL295" s="71"/>
      <c r="AM295" s="71"/>
    </row>
    <row r="296" spans="1:39">
      <c r="A296" s="69"/>
      <c r="B296" s="70"/>
      <c r="C296" s="69"/>
      <c r="D296" s="71"/>
      <c r="E296" s="72"/>
      <c r="F296" s="70"/>
      <c r="G296" s="71"/>
      <c r="H296" s="69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  <c r="AB296" s="71"/>
      <c r="AC296" s="71"/>
      <c r="AD296" s="71"/>
      <c r="AE296" s="71"/>
      <c r="AF296" s="71"/>
      <c r="AG296" s="71"/>
      <c r="AH296" s="71"/>
      <c r="AI296" s="71"/>
      <c r="AJ296" s="71"/>
      <c r="AK296" s="71"/>
      <c r="AL296" s="71"/>
      <c r="AM296" s="71"/>
    </row>
    <row r="297" spans="1:39">
      <c r="A297" s="69"/>
      <c r="B297" s="70"/>
      <c r="C297" s="69"/>
      <c r="D297" s="71"/>
      <c r="E297" s="72"/>
      <c r="F297" s="70"/>
      <c r="G297" s="71"/>
      <c r="H297" s="69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  <c r="AK297" s="71"/>
      <c r="AL297" s="71"/>
      <c r="AM297" s="71"/>
    </row>
    <row r="298" spans="1:39">
      <c r="A298" s="69"/>
      <c r="B298" s="70"/>
      <c r="C298" s="69"/>
      <c r="D298" s="71"/>
      <c r="E298" s="72"/>
      <c r="F298" s="70"/>
      <c r="G298" s="71"/>
      <c r="H298" s="69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  <c r="AB298" s="71"/>
      <c r="AC298" s="71"/>
      <c r="AD298" s="71"/>
      <c r="AE298" s="71"/>
      <c r="AF298" s="71"/>
      <c r="AG298" s="71"/>
      <c r="AH298" s="71"/>
      <c r="AI298" s="71"/>
      <c r="AJ298" s="71"/>
      <c r="AK298" s="71"/>
      <c r="AL298" s="71"/>
      <c r="AM298" s="71"/>
    </row>
    <row r="299" spans="1:39">
      <c r="A299" s="69"/>
      <c r="B299" s="70"/>
      <c r="C299" s="69"/>
      <c r="D299" s="71"/>
      <c r="E299" s="72"/>
      <c r="F299" s="70"/>
      <c r="G299" s="71"/>
      <c r="H299" s="69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  <c r="AK299" s="71"/>
      <c r="AL299" s="71"/>
      <c r="AM299" s="71"/>
    </row>
    <row r="300" spans="1:39">
      <c r="A300" s="69"/>
      <c r="B300" s="70"/>
      <c r="C300" s="69"/>
      <c r="D300" s="71"/>
      <c r="E300" s="72"/>
      <c r="F300" s="70"/>
      <c r="G300" s="71"/>
      <c r="H300" s="69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  <c r="AD300" s="71"/>
      <c r="AE300" s="71"/>
      <c r="AF300" s="71"/>
      <c r="AG300" s="71"/>
      <c r="AH300" s="71"/>
      <c r="AI300" s="71"/>
      <c r="AJ300" s="71"/>
      <c r="AK300" s="71"/>
      <c r="AL300" s="71"/>
      <c r="AM300" s="71"/>
    </row>
    <row r="301" spans="1:39">
      <c r="A301" s="69"/>
      <c r="B301" s="70"/>
      <c r="C301" s="69"/>
      <c r="D301" s="71"/>
      <c r="E301" s="72"/>
      <c r="F301" s="70"/>
      <c r="G301" s="71"/>
      <c r="H301" s="69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  <c r="AB301" s="71"/>
      <c r="AC301" s="71"/>
      <c r="AD301" s="71"/>
      <c r="AE301" s="71"/>
      <c r="AF301" s="71"/>
      <c r="AG301" s="71"/>
      <c r="AH301" s="71"/>
      <c r="AI301" s="71"/>
      <c r="AJ301" s="71"/>
      <c r="AK301" s="71"/>
      <c r="AL301" s="71"/>
      <c r="AM301" s="71"/>
    </row>
    <row r="302" spans="1:39">
      <c r="A302" s="69"/>
      <c r="B302" s="70"/>
      <c r="C302" s="69"/>
      <c r="D302" s="71"/>
      <c r="E302" s="72"/>
      <c r="F302" s="70"/>
      <c r="G302" s="71"/>
      <c r="H302" s="69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  <c r="AB302" s="71"/>
      <c r="AC302" s="71"/>
      <c r="AD302" s="71"/>
      <c r="AE302" s="71"/>
      <c r="AF302" s="71"/>
      <c r="AG302" s="71"/>
      <c r="AH302" s="71"/>
      <c r="AI302" s="71"/>
      <c r="AJ302" s="71"/>
      <c r="AK302" s="71"/>
      <c r="AL302" s="71"/>
      <c r="AM302" s="71"/>
    </row>
    <row r="303" spans="1:39">
      <c r="A303" s="69"/>
      <c r="B303" s="70"/>
      <c r="C303" s="69"/>
      <c r="D303" s="71"/>
      <c r="E303" s="72"/>
      <c r="F303" s="70"/>
      <c r="G303" s="71"/>
      <c r="H303" s="69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  <c r="AG303" s="71"/>
      <c r="AH303" s="71"/>
      <c r="AI303" s="71"/>
      <c r="AJ303" s="71"/>
      <c r="AK303" s="71"/>
      <c r="AL303" s="71"/>
      <c r="AM303" s="71"/>
    </row>
    <row r="304" spans="1:39">
      <c r="A304" s="69"/>
      <c r="B304" s="70"/>
      <c r="C304" s="69"/>
      <c r="D304" s="71"/>
      <c r="E304" s="72"/>
      <c r="F304" s="70"/>
      <c r="G304" s="71"/>
      <c r="H304" s="69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  <c r="AB304" s="71"/>
      <c r="AC304" s="71"/>
      <c r="AD304" s="71"/>
      <c r="AE304" s="71"/>
      <c r="AF304" s="71"/>
      <c r="AG304" s="71"/>
      <c r="AH304" s="71"/>
      <c r="AI304" s="71"/>
      <c r="AJ304" s="71"/>
      <c r="AK304" s="71"/>
      <c r="AL304" s="71"/>
      <c r="AM304" s="71"/>
    </row>
    <row r="305" spans="1:39">
      <c r="A305" s="69"/>
      <c r="B305" s="70"/>
      <c r="C305" s="69"/>
      <c r="D305" s="71"/>
      <c r="E305" s="72"/>
      <c r="F305" s="70"/>
      <c r="G305" s="71"/>
      <c r="H305" s="69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  <c r="AG305" s="71"/>
      <c r="AH305" s="71"/>
      <c r="AI305" s="71"/>
      <c r="AJ305" s="71"/>
      <c r="AK305" s="71"/>
      <c r="AL305" s="71"/>
      <c r="AM305" s="71"/>
    </row>
    <row r="306" spans="1:39">
      <c r="A306" s="69"/>
      <c r="B306" s="70"/>
      <c r="C306" s="69"/>
      <c r="D306" s="71"/>
      <c r="E306" s="72"/>
      <c r="F306" s="70"/>
      <c r="G306" s="71"/>
      <c r="H306" s="69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  <c r="AB306" s="71"/>
      <c r="AC306" s="71"/>
      <c r="AD306" s="71"/>
      <c r="AE306" s="71"/>
      <c r="AF306" s="71"/>
      <c r="AG306" s="71"/>
      <c r="AH306" s="71"/>
      <c r="AI306" s="71"/>
      <c r="AJ306" s="71"/>
      <c r="AK306" s="71"/>
      <c r="AL306" s="71"/>
      <c r="AM306" s="71"/>
    </row>
    <row r="307" spans="1:39">
      <c r="A307" s="69"/>
      <c r="B307" s="70"/>
      <c r="C307" s="69"/>
      <c r="D307" s="71"/>
      <c r="E307" s="72"/>
      <c r="F307" s="70"/>
      <c r="G307" s="71"/>
      <c r="H307" s="69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71"/>
      <c r="AI307" s="71"/>
      <c r="AJ307" s="71"/>
      <c r="AK307" s="71"/>
      <c r="AL307" s="71"/>
      <c r="AM307" s="71"/>
    </row>
    <row r="308" spans="1:39">
      <c r="A308" s="69"/>
      <c r="B308" s="70"/>
      <c r="C308" s="69"/>
      <c r="D308" s="71"/>
      <c r="E308" s="72"/>
      <c r="F308" s="70"/>
      <c r="G308" s="71"/>
      <c r="H308" s="69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  <c r="AB308" s="71"/>
      <c r="AC308" s="71"/>
      <c r="AD308" s="71"/>
      <c r="AE308" s="71"/>
      <c r="AF308" s="71"/>
      <c r="AG308" s="71"/>
      <c r="AH308" s="71"/>
      <c r="AI308" s="71"/>
      <c r="AJ308" s="71"/>
      <c r="AK308" s="71"/>
      <c r="AL308" s="71"/>
      <c r="AM308" s="71"/>
    </row>
    <row r="309" spans="1:39">
      <c r="A309" s="69"/>
      <c r="B309" s="70"/>
      <c r="C309" s="69"/>
      <c r="D309" s="71"/>
      <c r="E309" s="72"/>
      <c r="F309" s="70"/>
      <c r="G309" s="71"/>
      <c r="H309" s="69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  <c r="AA309" s="71"/>
      <c r="AB309" s="71"/>
      <c r="AC309" s="71"/>
      <c r="AD309" s="71"/>
      <c r="AE309" s="71"/>
      <c r="AF309" s="71"/>
      <c r="AG309" s="71"/>
      <c r="AH309" s="71"/>
      <c r="AI309" s="71"/>
      <c r="AJ309" s="71"/>
      <c r="AK309" s="71"/>
      <c r="AL309" s="71"/>
      <c r="AM309" s="71"/>
    </row>
    <row r="310" spans="1:39">
      <c r="A310" s="69"/>
      <c r="B310" s="70"/>
      <c r="C310" s="69"/>
      <c r="D310" s="71"/>
      <c r="E310" s="72"/>
      <c r="F310" s="70"/>
      <c r="G310" s="71"/>
      <c r="H310" s="69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  <c r="AA310" s="71"/>
      <c r="AB310" s="71"/>
      <c r="AC310" s="71"/>
      <c r="AD310" s="71"/>
      <c r="AE310" s="71"/>
      <c r="AF310" s="71"/>
      <c r="AG310" s="71"/>
      <c r="AH310" s="71"/>
      <c r="AI310" s="71"/>
      <c r="AJ310" s="71"/>
      <c r="AK310" s="71"/>
      <c r="AL310" s="71"/>
      <c r="AM310" s="71"/>
    </row>
    <row r="311" spans="1:39">
      <c r="A311" s="69"/>
      <c r="B311" s="70"/>
      <c r="C311" s="69"/>
      <c r="D311" s="71"/>
      <c r="E311" s="72"/>
      <c r="F311" s="70"/>
      <c r="G311" s="71"/>
      <c r="H311" s="69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  <c r="AA311" s="71"/>
      <c r="AB311" s="71"/>
      <c r="AC311" s="71"/>
      <c r="AD311" s="71"/>
      <c r="AE311" s="71"/>
      <c r="AF311" s="71"/>
      <c r="AG311" s="71"/>
      <c r="AH311" s="71"/>
      <c r="AI311" s="71"/>
      <c r="AJ311" s="71"/>
      <c r="AK311" s="71"/>
      <c r="AL311" s="71"/>
      <c r="AM311" s="71"/>
    </row>
    <row r="312" spans="1:39">
      <c r="A312" s="69"/>
      <c r="B312" s="70"/>
      <c r="C312" s="69"/>
      <c r="D312" s="71"/>
      <c r="E312" s="72"/>
      <c r="F312" s="70"/>
      <c r="G312" s="71"/>
      <c r="H312" s="69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  <c r="AA312" s="71"/>
      <c r="AB312" s="71"/>
      <c r="AC312" s="71"/>
      <c r="AD312" s="71"/>
      <c r="AE312" s="71"/>
      <c r="AF312" s="71"/>
      <c r="AG312" s="71"/>
      <c r="AH312" s="71"/>
      <c r="AI312" s="71"/>
      <c r="AJ312" s="71"/>
      <c r="AK312" s="71"/>
      <c r="AL312" s="71"/>
      <c r="AM312" s="71"/>
    </row>
    <row r="313" spans="1:39">
      <c r="A313" s="69"/>
      <c r="B313" s="70"/>
      <c r="C313" s="69"/>
      <c r="D313" s="71"/>
      <c r="E313" s="72"/>
      <c r="F313" s="70"/>
      <c r="G313" s="71"/>
      <c r="H313" s="69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  <c r="AA313" s="71"/>
      <c r="AB313" s="71"/>
      <c r="AC313" s="71"/>
      <c r="AD313" s="71"/>
      <c r="AE313" s="71"/>
      <c r="AF313" s="71"/>
      <c r="AG313" s="71"/>
      <c r="AH313" s="71"/>
      <c r="AI313" s="71"/>
      <c r="AJ313" s="71"/>
      <c r="AK313" s="71"/>
      <c r="AL313" s="71"/>
      <c r="AM313" s="71"/>
    </row>
    <row r="314" spans="1:39">
      <c r="A314" s="69"/>
      <c r="B314" s="70"/>
      <c r="C314" s="69"/>
      <c r="D314" s="71"/>
      <c r="E314" s="72"/>
      <c r="F314" s="70"/>
      <c r="G314" s="71"/>
      <c r="H314" s="69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  <c r="AA314" s="71"/>
      <c r="AB314" s="71"/>
      <c r="AC314" s="71"/>
      <c r="AD314" s="71"/>
      <c r="AE314" s="71"/>
      <c r="AF314" s="71"/>
      <c r="AG314" s="71"/>
      <c r="AH314" s="71"/>
      <c r="AI314" s="71"/>
      <c r="AJ314" s="71"/>
      <c r="AK314" s="71"/>
      <c r="AL314" s="71"/>
      <c r="AM314" s="71"/>
    </row>
    <row r="315" spans="1:39">
      <c r="A315" s="69"/>
      <c r="B315" s="70"/>
      <c r="C315" s="69"/>
      <c r="D315" s="71"/>
      <c r="E315" s="72"/>
      <c r="F315" s="70"/>
      <c r="G315" s="71"/>
      <c r="H315" s="69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  <c r="AB315" s="71"/>
      <c r="AC315" s="71"/>
      <c r="AD315" s="71"/>
      <c r="AE315" s="71"/>
      <c r="AF315" s="71"/>
      <c r="AG315" s="71"/>
      <c r="AH315" s="71"/>
      <c r="AI315" s="71"/>
      <c r="AJ315" s="71"/>
      <c r="AK315" s="71"/>
      <c r="AL315" s="71"/>
      <c r="AM315" s="71"/>
    </row>
    <row r="316" spans="1:39">
      <c r="A316" s="69"/>
      <c r="B316" s="70"/>
      <c r="C316" s="69"/>
      <c r="D316" s="71"/>
      <c r="E316" s="72"/>
      <c r="F316" s="70"/>
      <c r="G316" s="71"/>
      <c r="H316" s="69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  <c r="AA316" s="71"/>
      <c r="AB316" s="71"/>
      <c r="AC316" s="71"/>
      <c r="AD316" s="71"/>
      <c r="AE316" s="71"/>
      <c r="AF316" s="71"/>
      <c r="AG316" s="71"/>
      <c r="AH316" s="71"/>
      <c r="AI316" s="71"/>
      <c r="AJ316" s="71"/>
      <c r="AK316" s="71"/>
      <c r="AL316" s="71"/>
      <c r="AM316" s="71"/>
    </row>
    <row r="317" spans="1:39">
      <c r="A317" s="69"/>
      <c r="B317" s="70"/>
      <c r="C317" s="69"/>
      <c r="D317" s="71"/>
      <c r="E317" s="72"/>
      <c r="F317" s="70"/>
      <c r="G317" s="71"/>
      <c r="H317" s="69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  <c r="AB317" s="71"/>
      <c r="AC317" s="71"/>
      <c r="AD317" s="71"/>
      <c r="AE317" s="71"/>
      <c r="AF317" s="71"/>
      <c r="AG317" s="71"/>
      <c r="AH317" s="71"/>
      <c r="AI317" s="71"/>
      <c r="AJ317" s="71"/>
      <c r="AK317" s="71"/>
      <c r="AL317" s="71"/>
      <c r="AM317" s="71"/>
    </row>
    <row r="318" spans="1:39">
      <c r="A318" s="69"/>
      <c r="B318" s="70"/>
      <c r="C318" s="69"/>
      <c r="D318" s="71"/>
      <c r="E318" s="72"/>
      <c r="F318" s="70"/>
      <c r="G318" s="71"/>
      <c r="H318" s="69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  <c r="AA318" s="71"/>
      <c r="AB318" s="71"/>
      <c r="AC318" s="71"/>
      <c r="AD318" s="71"/>
      <c r="AE318" s="71"/>
      <c r="AF318" s="71"/>
      <c r="AG318" s="71"/>
      <c r="AH318" s="71"/>
      <c r="AI318" s="71"/>
      <c r="AJ318" s="71"/>
      <c r="AK318" s="71"/>
      <c r="AL318" s="71"/>
      <c r="AM318" s="71"/>
    </row>
    <row r="319" spans="1:39">
      <c r="A319" s="69"/>
      <c r="B319" s="70"/>
      <c r="C319" s="69"/>
      <c r="D319" s="71"/>
      <c r="E319" s="72"/>
      <c r="F319" s="70"/>
      <c r="G319" s="71"/>
      <c r="H319" s="69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  <c r="AA319" s="71"/>
      <c r="AB319" s="71"/>
      <c r="AC319" s="71"/>
      <c r="AD319" s="71"/>
      <c r="AE319" s="71"/>
      <c r="AF319" s="71"/>
      <c r="AG319" s="71"/>
      <c r="AH319" s="71"/>
      <c r="AI319" s="71"/>
      <c r="AJ319" s="71"/>
      <c r="AK319" s="71"/>
      <c r="AL319" s="71"/>
      <c r="AM319" s="71"/>
    </row>
    <row r="320" spans="1:39">
      <c r="A320" s="69"/>
      <c r="B320" s="70"/>
      <c r="C320" s="69"/>
      <c r="D320" s="71"/>
      <c r="E320" s="72"/>
      <c r="F320" s="70"/>
      <c r="G320" s="71"/>
      <c r="H320" s="69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  <c r="AA320" s="71"/>
      <c r="AB320" s="71"/>
      <c r="AC320" s="71"/>
      <c r="AD320" s="71"/>
      <c r="AE320" s="71"/>
      <c r="AF320" s="71"/>
      <c r="AG320" s="71"/>
      <c r="AH320" s="71"/>
      <c r="AI320" s="71"/>
      <c r="AJ320" s="71"/>
      <c r="AK320" s="71"/>
      <c r="AL320" s="71"/>
      <c r="AM320" s="71"/>
    </row>
    <row r="321" spans="1:39">
      <c r="A321" s="69"/>
      <c r="B321" s="70"/>
      <c r="C321" s="69"/>
      <c r="D321" s="71"/>
      <c r="E321" s="72"/>
      <c r="F321" s="70"/>
      <c r="G321" s="71"/>
      <c r="H321" s="69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  <c r="AA321" s="71"/>
      <c r="AB321" s="71"/>
      <c r="AC321" s="71"/>
      <c r="AD321" s="71"/>
      <c r="AE321" s="71"/>
      <c r="AF321" s="71"/>
      <c r="AG321" s="71"/>
      <c r="AH321" s="71"/>
      <c r="AI321" s="71"/>
      <c r="AJ321" s="71"/>
      <c r="AK321" s="71"/>
      <c r="AL321" s="71"/>
      <c r="AM321" s="71"/>
    </row>
    <row r="322" spans="1:39">
      <c r="A322" s="69"/>
      <c r="B322" s="70"/>
      <c r="C322" s="69"/>
      <c r="D322" s="71"/>
      <c r="E322" s="72"/>
      <c r="F322" s="70"/>
      <c r="G322" s="71"/>
      <c r="H322" s="69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  <c r="AA322" s="71"/>
      <c r="AB322" s="71"/>
      <c r="AC322" s="71"/>
      <c r="AD322" s="71"/>
      <c r="AE322" s="71"/>
      <c r="AF322" s="71"/>
      <c r="AG322" s="71"/>
      <c r="AH322" s="71"/>
      <c r="AI322" s="71"/>
      <c r="AJ322" s="71"/>
      <c r="AK322" s="71"/>
      <c r="AL322" s="71"/>
      <c r="AM322" s="71"/>
    </row>
    <row r="323" spans="1:39">
      <c r="A323" s="69"/>
      <c r="B323" s="70"/>
      <c r="C323" s="69"/>
      <c r="D323" s="71"/>
      <c r="E323" s="72"/>
      <c r="F323" s="70"/>
      <c r="G323" s="71"/>
      <c r="H323" s="69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  <c r="AA323" s="71"/>
      <c r="AB323" s="71"/>
      <c r="AC323" s="71"/>
      <c r="AD323" s="71"/>
      <c r="AE323" s="71"/>
      <c r="AF323" s="71"/>
      <c r="AG323" s="71"/>
      <c r="AH323" s="71"/>
      <c r="AI323" s="71"/>
      <c r="AJ323" s="71"/>
      <c r="AK323" s="71"/>
      <c r="AL323" s="71"/>
      <c r="AM323" s="71"/>
    </row>
    <row r="324" spans="1:39">
      <c r="A324" s="69"/>
      <c r="B324" s="70"/>
      <c r="C324" s="69"/>
      <c r="D324" s="71"/>
      <c r="E324" s="72"/>
      <c r="F324" s="70"/>
      <c r="G324" s="71"/>
      <c r="H324" s="69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  <c r="AB324" s="71"/>
      <c r="AC324" s="71"/>
      <c r="AD324" s="71"/>
      <c r="AE324" s="71"/>
      <c r="AF324" s="71"/>
      <c r="AG324" s="71"/>
      <c r="AH324" s="71"/>
      <c r="AI324" s="71"/>
      <c r="AJ324" s="71"/>
      <c r="AK324" s="71"/>
      <c r="AL324" s="71"/>
      <c r="AM324" s="71"/>
    </row>
    <row r="325" spans="1:39">
      <c r="A325" s="69"/>
      <c r="B325" s="70"/>
      <c r="C325" s="69"/>
      <c r="D325" s="71"/>
      <c r="E325" s="72"/>
      <c r="F325" s="70"/>
      <c r="G325" s="71"/>
      <c r="H325" s="69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  <c r="AA325" s="71"/>
      <c r="AB325" s="71"/>
      <c r="AC325" s="71"/>
      <c r="AD325" s="71"/>
      <c r="AE325" s="71"/>
      <c r="AF325" s="71"/>
      <c r="AG325" s="71"/>
      <c r="AH325" s="71"/>
      <c r="AI325" s="71"/>
      <c r="AJ325" s="71"/>
      <c r="AK325" s="71"/>
      <c r="AL325" s="71"/>
      <c r="AM325" s="71"/>
    </row>
    <row r="326" spans="1:39">
      <c r="A326" s="69"/>
      <c r="B326" s="70"/>
      <c r="C326" s="69"/>
      <c r="D326" s="71"/>
      <c r="E326" s="72"/>
      <c r="F326" s="70"/>
      <c r="G326" s="71"/>
      <c r="H326" s="69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  <c r="AB326" s="71"/>
      <c r="AC326" s="71"/>
      <c r="AD326" s="71"/>
      <c r="AE326" s="71"/>
      <c r="AF326" s="71"/>
      <c r="AG326" s="71"/>
      <c r="AH326" s="71"/>
      <c r="AI326" s="71"/>
      <c r="AJ326" s="71"/>
      <c r="AK326" s="71"/>
      <c r="AL326" s="71"/>
      <c r="AM326" s="71"/>
    </row>
    <row r="327" spans="1:39">
      <c r="A327" s="69"/>
      <c r="B327" s="70"/>
      <c r="C327" s="69"/>
      <c r="D327" s="71"/>
      <c r="E327" s="72"/>
      <c r="F327" s="70"/>
      <c r="G327" s="71"/>
      <c r="H327" s="69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  <c r="AA327" s="71"/>
      <c r="AB327" s="71"/>
      <c r="AC327" s="71"/>
      <c r="AD327" s="71"/>
      <c r="AE327" s="71"/>
      <c r="AF327" s="71"/>
      <c r="AG327" s="71"/>
      <c r="AH327" s="71"/>
      <c r="AI327" s="71"/>
      <c r="AJ327" s="71"/>
      <c r="AK327" s="71"/>
      <c r="AL327" s="71"/>
      <c r="AM327" s="71"/>
    </row>
    <row r="328" spans="1:39">
      <c r="A328" s="69"/>
      <c r="B328" s="70"/>
      <c r="C328" s="69"/>
      <c r="D328" s="71"/>
      <c r="E328" s="72"/>
      <c r="F328" s="70"/>
      <c r="G328" s="71"/>
      <c r="H328" s="69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  <c r="AA328" s="71"/>
      <c r="AB328" s="71"/>
      <c r="AC328" s="71"/>
      <c r="AD328" s="71"/>
      <c r="AE328" s="71"/>
      <c r="AF328" s="71"/>
      <c r="AG328" s="71"/>
      <c r="AH328" s="71"/>
      <c r="AI328" s="71"/>
      <c r="AJ328" s="71"/>
      <c r="AK328" s="71"/>
      <c r="AL328" s="71"/>
      <c r="AM328" s="71"/>
    </row>
    <row r="329" spans="1:39">
      <c r="A329" s="69"/>
      <c r="B329" s="70"/>
      <c r="C329" s="69"/>
      <c r="D329" s="71"/>
      <c r="E329" s="72"/>
      <c r="F329" s="70"/>
      <c r="G329" s="71"/>
      <c r="H329" s="69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  <c r="AA329" s="71"/>
      <c r="AB329" s="71"/>
      <c r="AC329" s="71"/>
      <c r="AD329" s="71"/>
      <c r="AE329" s="71"/>
      <c r="AF329" s="71"/>
      <c r="AG329" s="71"/>
      <c r="AH329" s="71"/>
      <c r="AI329" s="71"/>
      <c r="AJ329" s="71"/>
      <c r="AK329" s="71"/>
      <c r="AL329" s="71"/>
      <c r="AM329" s="71"/>
    </row>
    <row r="330" spans="1:39">
      <c r="A330" s="69"/>
      <c r="B330" s="70"/>
      <c r="C330" s="69"/>
      <c r="D330" s="71"/>
      <c r="E330" s="72"/>
      <c r="F330" s="70"/>
      <c r="G330" s="71"/>
      <c r="H330" s="69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  <c r="AA330" s="71"/>
      <c r="AB330" s="71"/>
      <c r="AC330" s="71"/>
      <c r="AD330" s="71"/>
      <c r="AE330" s="71"/>
      <c r="AF330" s="71"/>
      <c r="AG330" s="71"/>
      <c r="AH330" s="71"/>
      <c r="AI330" s="71"/>
      <c r="AJ330" s="71"/>
      <c r="AK330" s="71"/>
      <c r="AL330" s="71"/>
      <c r="AM330" s="71"/>
    </row>
    <row r="331" spans="1:39">
      <c r="A331" s="69"/>
      <c r="B331" s="70"/>
      <c r="C331" s="69"/>
      <c r="D331" s="71"/>
      <c r="E331" s="72"/>
      <c r="F331" s="70"/>
      <c r="G331" s="71"/>
      <c r="H331" s="69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  <c r="AA331" s="71"/>
      <c r="AB331" s="71"/>
      <c r="AC331" s="71"/>
      <c r="AD331" s="71"/>
      <c r="AE331" s="71"/>
      <c r="AF331" s="71"/>
      <c r="AG331" s="71"/>
      <c r="AH331" s="71"/>
      <c r="AI331" s="71"/>
      <c r="AJ331" s="71"/>
      <c r="AK331" s="71"/>
      <c r="AL331" s="71"/>
      <c r="AM331" s="71"/>
    </row>
    <row r="332" spans="1:39">
      <c r="A332" s="69"/>
      <c r="B332" s="70"/>
      <c r="C332" s="69"/>
      <c r="D332" s="71"/>
      <c r="E332" s="72"/>
      <c r="F332" s="70"/>
      <c r="G332" s="71"/>
      <c r="H332" s="69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  <c r="AA332" s="71"/>
      <c r="AB332" s="71"/>
      <c r="AC332" s="71"/>
      <c r="AD332" s="71"/>
      <c r="AE332" s="71"/>
      <c r="AF332" s="71"/>
      <c r="AG332" s="71"/>
      <c r="AH332" s="71"/>
      <c r="AI332" s="71"/>
      <c r="AJ332" s="71"/>
      <c r="AK332" s="71"/>
      <c r="AL332" s="71"/>
      <c r="AM332" s="71"/>
    </row>
    <row r="333" spans="1:39">
      <c r="A333" s="69"/>
      <c r="B333" s="70"/>
      <c r="C333" s="69"/>
      <c r="D333" s="71"/>
      <c r="E333" s="72"/>
      <c r="F333" s="70"/>
      <c r="G333" s="71"/>
      <c r="H333" s="69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  <c r="AA333" s="71"/>
      <c r="AB333" s="71"/>
      <c r="AC333" s="71"/>
      <c r="AD333" s="71"/>
      <c r="AE333" s="71"/>
      <c r="AF333" s="71"/>
      <c r="AG333" s="71"/>
      <c r="AH333" s="71"/>
      <c r="AI333" s="71"/>
      <c r="AJ333" s="71"/>
      <c r="AK333" s="71"/>
      <c r="AL333" s="71"/>
      <c r="AM333" s="71"/>
    </row>
    <row r="334" spans="1:39">
      <c r="A334" s="69"/>
      <c r="B334" s="70"/>
      <c r="C334" s="69"/>
      <c r="D334" s="71"/>
      <c r="E334" s="72"/>
      <c r="F334" s="70"/>
      <c r="G334" s="71"/>
      <c r="H334" s="69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  <c r="AA334" s="71"/>
      <c r="AB334" s="71"/>
      <c r="AC334" s="71"/>
      <c r="AD334" s="71"/>
      <c r="AE334" s="71"/>
      <c r="AF334" s="71"/>
      <c r="AG334" s="71"/>
      <c r="AH334" s="71"/>
      <c r="AI334" s="71"/>
      <c r="AJ334" s="71"/>
      <c r="AK334" s="71"/>
      <c r="AL334" s="71"/>
      <c r="AM334" s="71"/>
    </row>
    <row r="335" spans="1:39">
      <c r="A335" s="69"/>
      <c r="B335" s="70"/>
      <c r="C335" s="69"/>
      <c r="D335" s="71"/>
      <c r="E335" s="72"/>
      <c r="F335" s="70"/>
      <c r="G335" s="71"/>
      <c r="H335" s="69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  <c r="AA335" s="71"/>
      <c r="AB335" s="71"/>
      <c r="AC335" s="71"/>
      <c r="AD335" s="71"/>
      <c r="AE335" s="71"/>
      <c r="AF335" s="71"/>
      <c r="AG335" s="71"/>
      <c r="AH335" s="71"/>
      <c r="AI335" s="71"/>
      <c r="AJ335" s="71"/>
      <c r="AK335" s="71"/>
      <c r="AL335" s="71"/>
      <c r="AM335" s="71"/>
    </row>
    <row r="336" spans="1:39">
      <c r="A336" s="69"/>
      <c r="B336" s="70"/>
      <c r="C336" s="69"/>
      <c r="D336" s="71"/>
      <c r="E336" s="72"/>
      <c r="F336" s="70"/>
      <c r="G336" s="71"/>
      <c r="H336" s="69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  <c r="AA336" s="71"/>
      <c r="AB336" s="71"/>
      <c r="AC336" s="71"/>
      <c r="AD336" s="71"/>
      <c r="AE336" s="71"/>
      <c r="AF336" s="71"/>
      <c r="AG336" s="71"/>
      <c r="AH336" s="71"/>
      <c r="AI336" s="71"/>
      <c r="AJ336" s="71"/>
      <c r="AK336" s="71"/>
      <c r="AL336" s="71"/>
      <c r="AM336" s="71"/>
    </row>
    <row r="337" spans="1:39">
      <c r="A337" s="69"/>
      <c r="B337" s="70"/>
      <c r="C337" s="69"/>
      <c r="D337" s="71"/>
      <c r="E337" s="72"/>
      <c r="F337" s="70"/>
      <c r="G337" s="71"/>
      <c r="H337" s="69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  <c r="AA337" s="71"/>
      <c r="AB337" s="71"/>
      <c r="AC337" s="71"/>
      <c r="AD337" s="71"/>
      <c r="AE337" s="71"/>
      <c r="AF337" s="71"/>
      <c r="AG337" s="71"/>
      <c r="AH337" s="71"/>
      <c r="AI337" s="71"/>
      <c r="AJ337" s="71"/>
      <c r="AK337" s="71"/>
      <c r="AL337" s="71"/>
      <c r="AM337" s="71"/>
    </row>
    <row r="338" spans="1:39">
      <c r="A338" s="69"/>
      <c r="B338" s="70"/>
      <c r="C338" s="69"/>
      <c r="D338" s="71"/>
      <c r="E338" s="72"/>
      <c r="F338" s="70"/>
      <c r="G338" s="71"/>
      <c r="H338" s="69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  <c r="AA338" s="71"/>
      <c r="AB338" s="71"/>
      <c r="AC338" s="71"/>
      <c r="AD338" s="71"/>
      <c r="AE338" s="71"/>
      <c r="AF338" s="71"/>
      <c r="AG338" s="71"/>
      <c r="AH338" s="71"/>
      <c r="AI338" s="71"/>
      <c r="AJ338" s="71"/>
      <c r="AK338" s="71"/>
      <c r="AL338" s="71"/>
      <c r="AM338" s="71"/>
    </row>
    <row r="339" spans="1:39">
      <c r="A339" s="69"/>
      <c r="B339" s="70"/>
      <c r="C339" s="69"/>
      <c r="D339" s="71"/>
      <c r="E339" s="72"/>
      <c r="F339" s="70"/>
      <c r="G339" s="71"/>
      <c r="H339" s="69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  <c r="AA339" s="71"/>
      <c r="AB339" s="71"/>
      <c r="AC339" s="71"/>
      <c r="AD339" s="71"/>
      <c r="AE339" s="71"/>
      <c r="AF339" s="71"/>
      <c r="AG339" s="71"/>
      <c r="AH339" s="71"/>
      <c r="AI339" s="71"/>
      <c r="AJ339" s="71"/>
      <c r="AK339" s="71"/>
      <c r="AL339" s="71"/>
      <c r="AM339" s="71"/>
    </row>
    <row r="340" spans="1:39">
      <c r="A340" s="69"/>
      <c r="B340" s="70"/>
      <c r="C340" s="69"/>
      <c r="D340" s="71"/>
      <c r="E340" s="72"/>
      <c r="F340" s="70"/>
      <c r="G340" s="71"/>
      <c r="H340" s="69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  <c r="AA340" s="71"/>
      <c r="AB340" s="71"/>
      <c r="AC340" s="71"/>
      <c r="AD340" s="71"/>
      <c r="AE340" s="71"/>
      <c r="AF340" s="71"/>
      <c r="AG340" s="71"/>
      <c r="AH340" s="71"/>
      <c r="AI340" s="71"/>
      <c r="AJ340" s="71"/>
      <c r="AK340" s="71"/>
      <c r="AL340" s="71"/>
      <c r="AM340" s="71"/>
    </row>
    <row r="341" spans="1:39">
      <c r="A341" s="69"/>
      <c r="B341" s="70"/>
      <c r="C341" s="69"/>
      <c r="D341" s="71"/>
      <c r="E341" s="72"/>
      <c r="F341" s="70"/>
      <c r="G341" s="71"/>
      <c r="H341" s="69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  <c r="AA341" s="71"/>
      <c r="AB341" s="71"/>
      <c r="AC341" s="71"/>
      <c r="AD341" s="71"/>
      <c r="AE341" s="71"/>
      <c r="AF341" s="71"/>
      <c r="AG341" s="71"/>
      <c r="AH341" s="71"/>
      <c r="AI341" s="71"/>
      <c r="AJ341" s="71"/>
      <c r="AK341" s="71"/>
      <c r="AL341" s="71"/>
      <c r="AM341" s="71"/>
    </row>
    <row r="342" spans="1:39">
      <c r="A342" s="69"/>
      <c r="B342" s="70"/>
      <c r="C342" s="69"/>
      <c r="D342" s="71"/>
      <c r="E342" s="72"/>
      <c r="F342" s="70"/>
      <c r="G342" s="71"/>
      <c r="H342" s="69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  <c r="AA342" s="71"/>
      <c r="AB342" s="71"/>
      <c r="AC342" s="71"/>
      <c r="AD342" s="71"/>
      <c r="AE342" s="71"/>
      <c r="AF342" s="71"/>
      <c r="AG342" s="71"/>
      <c r="AH342" s="71"/>
      <c r="AI342" s="71"/>
      <c r="AJ342" s="71"/>
      <c r="AK342" s="71"/>
      <c r="AL342" s="71"/>
      <c r="AM342" s="71"/>
    </row>
    <row r="343" spans="1:39">
      <c r="A343" s="69"/>
      <c r="B343" s="70"/>
      <c r="C343" s="69"/>
      <c r="D343" s="71"/>
      <c r="E343" s="72"/>
      <c r="F343" s="70"/>
      <c r="G343" s="71"/>
      <c r="H343" s="69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  <c r="AA343" s="71"/>
      <c r="AB343" s="71"/>
      <c r="AC343" s="71"/>
      <c r="AD343" s="71"/>
      <c r="AE343" s="71"/>
      <c r="AF343" s="71"/>
      <c r="AG343" s="71"/>
      <c r="AH343" s="71"/>
      <c r="AI343" s="71"/>
      <c r="AJ343" s="71"/>
      <c r="AK343" s="71"/>
      <c r="AL343" s="71"/>
      <c r="AM343" s="71"/>
    </row>
    <row r="344" spans="1:39">
      <c r="A344" s="69"/>
      <c r="B344" s="70"/>
      <c r="C344" s="69"/>
      <c r="D344" s="71"/>
      <c r="E344" s="72"/>
      <c r="F344" s="70"/>
      <c r="G344" s="71"/>
      <c r="H344" s="69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  <c r="AA344" s="71"/>
      <c r="AB344" s="71"/>
      <c r="AC344" s="71"/>
      <c r="AD344" s="71"/>
      <c r="AE344" s="71"/>
      <c r="AF344" s="71"/>
      <c r="AG344" s="71"/>
      <c r="AH344" s="71"/>
      <c r="AI344" s="71"/>
      <c r="AJ344" s="71"/>
      <c r="AK344" s="71"/>
      <c r="AL344" s="71"/>
      <c r="AM344" s="71"/>
    </row>
    <row r="345" spans="1:39">
      <c r="A345" s="69"/>
      <c r="B345" s="70"/>
      <c r="C345" s="69"/>
      <c r="D345" s="71"/>
      <c r="E345" s="72"/>
      <c r="F345" s="70"/>
      <c r="G345" s="71"/>
      <c r="H345" s="69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  <c r="AA345" s="71"/>
      <c r="AB345" s="71"/>
      <c r="AC345" s="71"/>
      <c r="AD345" s="71"/>
      <c r="AE345" s="71"/>
      <c r="AF345" s="71"/>
      <c r="AG345" s="71"/>
      <c r="AH345" s="71"/>
      <c r="AI345" s="71"/>
      <c r="AJ345" s="71"/>
      <c r="AK345" s="71"/>
      <c r="AL345" s="71"/>
      <c r="AM345" s="71"/>
    </row>
    <row r="346" spans="1:39">
      <c r="A346" s="69"/>
      <c r="B346" s="70"/>
      <c r="C346" s="69"/>
      <c r="D346" s="71"/>
      <c r="E346" s="72"/>
      <c r="F346" s="70"/>
      <c r="G346" s="71"/>
      <c r="H346" s="69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  <c r="AA346" s="71"/>
      <c r="AB346" s="71"/>
      <c r="AC346" s="71"/>
      <c r="AD346" s="71"/>
      <c r="AE346" s="71"/>
      <c r="AF346" s="71"/>
      <c r="AG346" s="71"/>
      <c r="AH346" s="71"/>
      <c r="AI346" s="71"/>
      <c r="AJ346" s="71"/>
      <c r="AK346" s="71"/>
      <c r="AL346" s="71"/>
      <c r="AM346" s="71"/>
    </row>
    <row r="347" spans="1:39">
      <c r="A347" s="69"/>
      <c r="B347" s="70"/>
      <c r="C347" s="69"/>
      <c r="D347" s="71"/>
      <c r="E347" s="72"/>
      <c r="F347" s="70"/>
      <c r="G347" s="71"/>
      <c r="H347" s="69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  <c r="AA347" s="71"/>
      <c r="AB347" s="71"/>
      <c r="AC347" s="71"/>
      <c r="AD347" s="71"/>
      <c r="AE347" s="71"/>
      <c r="AF347" s="71"/>
      <c r="AG347" s="71"/>
      <c r="AH347" s="71"/>
      <c r="AI347" s="71"/>
      <c r="AJ347" s="71"/>
      <c r="AK347" s="71"/>
      <c r="AL347" s="71"/>
      <c r="AM347" s="71"/>
    </row>
    <row r="348" spans="1:39">
      <c r="A348" s="69"/>
      <c r="B348" s="70"/>
      <c r="C348" s="69"/>
      <c r="D348" s="71"/>
      <c r="E348" s="72"/>
      <c r="F348" s="70"/>
      <c r="G348" s="71"/>
      <c r="H348" s="69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  <c r="AA348" s="71"/>
      <c r="AB348" s="71"/>
      <c r="AC348" s="71"/>
      <c r="AD348" s="71"/>
      <c r="AE348" s="71"/>
      <c r="AF348" s="71"/>
      <c r="AG348" s="71"/>
      <c r="AH348" s="71"/>
      <c r="AI348" s="71"/>
      <c r="AJ348" s="71"/>
      <c r="AK348" s="71"/>
      <c r="AL348" s="71"/>
      <c r="AM348" s="71"/>
    </row>
    <row r="349" spans="1:39">
      <c r="A349" s="69"/>
      <c r="B349" s="70"/>
      <c r="C349" s="69"/>
      <c r="D349" s="71"/>
      <c r="E349" s="72"/>
      <c r="F349" s="70"/>
      <c r="G349" s="71"/>
      <c r="H349" s="69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  <c r="AA349" s="71"/>
      <c r="AB349" s="71"/>
      <c r="AC349" s="71"/>
      <c r="AD349" s="71"/>
      <c r="AE349" s="71"/>
      <c r="AF349" s="71"/>
      <c r="AG349" s="71"/>
      <c r="AH349" s="71"/>
      <c r="AI349" s="71"/>
      <c r="AJ349" s="71"/>
      <c r="AK349" s="71"/>
      <c r="AL349" s="71"/>
      <c r="AM349" s="71"/>
    </row>
    <row r="350" spans="1:39">
      <c r="A350" s="69"/>
      <c r="B350" s="70"/>
      <c r="C350" s="69"/>
      <c r="D350" s="71"/>
      <c r="E350" s="72"/>
      <c r="F350" s="70"/>
      <c r="G350" s="71"/>
      <c r="H350" s="69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  <c r="AA350" s="71"/>
      <c r="AB350" s="71"/>
      <c r="AC350" s="71"/>
      <c r="AD350" s="71"/>
      <c r="AE350" s="71"/>
      <c r="AF350" s="71"/>
      <c r="AG350" s="71"/>
      <c r="AH350" s="71"/>
      <c r="AI350" s="71"/>
      <c r="AJ350" s="71"/>
      <c r="AK350" s="71"/>
      <c r="AL350" s="71"/>
      <c r="AM350" s="71"/>
    </row>
    <row r="351" spans="1:39">
      <c r="A351" s="69"/>
      <c r="B351" s="70"/>
      <c r="C351" s="69"/>
      <c r="D351" s="71"/>
      <c r="E351" s="72"/>
      <c r="F351" s="70"/>
      <c r="G351" s="71"/>
      <c r="H351" s="69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  <c r="AA351" s="71"/>
      <c r="AB351" s="71"/>
      <c r="AC351" s="71"/>
      <c r="AD351" s="71"/>
      <c r="AE351" s="71"/>
      <c r="AF351" s="71"/>
      <c r="AG351" s="71"/>
      <c r="AH351" s="71"/>
      <c r="AI351" s="71"/>
      <c r="AJ351" s="71"/>
      <c r="AK351" s="71"/>
      <c r="AL351" s="71"/>
      <c r="AM351" s="71"/>
    </row>
    <row r="352" spans="1:39">
      <c r="A352" s="69"/>
      <c r="B352" s="70"/>
      <c r="C352" s="69"/>
      <c r="D352" s="71"/>
      <c r="E352" s="71"/>
      <c r="F352" s="70"/>
      <c r="G352" s="71"/>
      <c r="H352" s="69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  <c r="AA352" s="71"/>
      <c r="AB352" s="71"/>
      <c r="AC352" s="71"/>
      <c r="AD352" s="71"/>
      <c r="AE352" s="71"/>
      <c r="AF352" s="71"/>
      <c r="AG352" s="71"/>
      <c r="AH352" s="71"/>
      <c r="AI352" s="71"/>
      <c r="AJ352" s="71"/>
      <c r="AK352" s="71"/>
      <c r="AL352" s="71"/>
      <c r="AM352" s="71"/>
    </row>
    <row r="353" spans="1:39">
      <c r="A353" s="69"/>
      <c r="B353" s="70"/>
      <c r="C353" s="69"/>
      <c r="D353" s="71"/>
      <c r="E353" s="71"/>
      <c r="F353" s="70"/>
      <c r="G353" s="71"/>
      <c r="H353" s="69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  <c r="AA353" s="71"/>
      <c r="AB353" s="71"/>
      <c r="AC353" s="71"/>
      <c r="AD353" s="71"/>
      <c r="AE353" s="71"/>
      <c r="AF353" s="71"/>
      <c r="AG353" s="71"/>
      <c r="AH353" s="71"/>
      <c r="AI353" s="71"/>
      <c r="AJ353" s="71"/>
      <c r="AK353" s="71"/>
      <c r="AL353" s="71"/>
      <c r="AM353" s="71"/>
    </row>
    <row r="354" spans="1:39">
      <c r="A354" s="69"/>
      <c r="B354" s="70"/>
      <c r="C354" s="69"/>
      <c r="D354" s="71"/>
      <c r="E354" s="71"/>
      <c r="F354" s="70"/>
      <c r="G354" s="71"/>
      <c r="H354" s="69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  <c r="AA354" s="71"/>
      <c r="AB354" s="71"/>
      <c r="AC354" s="71"/>
      <c r="AD354" s="71"/>
      <c r="AE354" s="71"/>
      <c r="AF354" s="71"/>
      <c r="AG354" s="71"/>
      <c r="AH354" s="71"/>
      <c r="AI354" s="71"/>
      <c r="AJ354" s="71"/>
      <c r="AK354" s="71"/>
      <c r="AL354" s="71"/>
      <c r="AM354" s="71"/>
    </row>
    <row r="355" spans="1:39">
      <c r="A355" s="69"/>
      <c r="B355" s="70"/>
      <c r="C355" s="69"/>
      <c r="D355" s="71"/>
      <c r="E355" s="71"/>
      <c r="F355" s="70"/>
      <c r="G355" s="71"/>
      <c r="H355" s="69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  <c r="AA355" s="71"/>
      <c r="AB355" s="71"/>
      <c r="AC355" s="71"/>
      <c r="AD355" s="71"/>
      <c r="AE355" s="71"/>
      <c r="AF355" s="71"/>
      <c r="AG355" s="71"/>
      <c r="AH355" s="71"/>
      <c r="AI355" s="71"/>
      <c r="AJ355" s="71"/>
      <c r="AK355" s="71"/>
      <c r="AL355" s="71"/>
      <c r="AM355" s="71"/>
    </row>
    <row r="356" spans="1:39">
      <c r="A356" s="69"/>
      <c r="B356" s="70"/>
      <c r="C356" s="69"/>
      <c r="D356" s="71"/>
      <c r="E356" s="71"/>
      <c r="F356" s="70"/>
      <c r="G356" s="71"/>
      <c r="H356" s="69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  <c r="AA356" s="71"/>
      <c r="AB356" s="71"/>
      <c r="AC356" s="71"/>
      <c r="AD356" s="71"/>
      <c r="AE356" s="71"/>
      <c r="AF356" s="71"/>
      <c r="AG356" s="71"/>
      <c r="AH356" s="71"/>
      <c r="AI356" s="71"/>
      <c r="AJ356" s="71"/>
      <c r="AK356" s="71"/>
      <c r="AL356" s="71"/>
      <c r="AM356" s="71"/>
    </row>
    <row r="357" spans="1:39">
      <c r="A357" s="69"/>
      <c r="B357" s="70"/>
      <c r="C357" s="69"/>
      <c r="D357" s="71"/>
      <c r="E357" s="71"/>
      <c r="F357" s="70"/>
      <c r="G357" s="71"/>
      <c r="H357" s="69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  <c r="AA357" s="71"/>
      <c r="AB357" s="71"/>
      <c r="AC357" s="71"/>
      <c r="AD357" s="71"/>
      <c r="AE357" s="71"/>
      <c r="AF357" s="71"/>
      <c r="AG357" s="71"/>
      <c r="AH357" s="71"/>
      <c r="AI357" s="71"/>
      <c r="AJ357" s="71"/>
      <c r="AK357" s="71"/>
      <c r="AL357" s="71"/>
      <c r="AM357" s="71"/>
    </row>
    <row r="358" spans="1:39">
      <c r="A358" s="69"/>
      <c r="B358" s="70"/>
      <c r="C358" s="69"/>
      <c r="D358" s="71"/>
      <c r="E358" s="71"/>
      <c r="F358" s="70"/>
      <c r="G358" s="71"/>
      <c r="H358" s="69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  <c r="AA358" s="71"/>
      <c r="AB358" s="71"/>
      <c r="AC358" s="71"/>
      <c r="AD358" s="71"/>
      <c r="AE358" s="71"/>
      <c r="AF358" s="71"/>
      <c r="AG358" s="71"/>
      <c r="AH358" s="71"/>
      <c r="AI358" s="71"/>
      <c r="AJ358" s="71"/>
      <c r="AK358" s="71"/>
      <c r="AL358" s="71"/>
      <c r="AM358" s="71"/>
    </row>
    <row r="359" spans="1:39">
      <c r="A359" s="69"/>
      <c r="B359" s="70"/>
      <c r="C359" s="69"/>
      <c r="D359" s="71"/>
      <c r="E359" s="71"/>
      <c r="F359" s="70"/>
      <c r="G359" s="71"/>
      <c r="H359" s="69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  <c r="AA359" s="71"/>
      <c r="AB359" s="71"/>
      <c r="AC359" s="71"/>
      <c r="AD359" s="71"/>
      <c r="AE359" s="71"/>
      <c r="AF359" s="71"/>
      <c r="AG359" s="71"/>
      <c r="AH359" s="71"/>
      <c r="AI359" s="71"/>
      <c r="AJ359" s="71"/>
      <c r="AK359" s="71"/>
      <c r="AL359" s="71"/>
      <c r="AM359" s="71"/>
    </row>
    <row r="360" spans="1:39">
      <c r="A360" s="69"/>
      <c r="B360" s="70"/>
      <c r="C360" s="69"/>
      <c r="D360" s="71"/>
      <c r="E360" s="71"/>
      <c r="F360" s="70"/>
      <c r="G360" s="71"/>
      <c r="H360" s="69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  <c r="AA360" s="71"/>
      <c r="AB360" s="71"/>
      <c r="AC360" s="71"/>
      <c r="AD360" s="71"/>
      <c r="AE360" s="71"/>
      <c r="AF360" s="71"/>
      <c r="AG360" s="71"/>
      <c r="AH360" s="71"/>
      <c r="AI360" s="71"/>
      <c r="AJ360" s="71"/>
      <c r="AK360" s="71"/>
      <c r="AL360" s="71"/>
      <c r="AM360" s="71"/>
    </row>
    <row r="361" spans="1:39">
      <c r="A361" s="69"/>
      <c r="B361" s="70"/>
      <c r="C361" s="69"/>
      <c r="D361" s="71"/>
      <c r="E361" s="71"/>
      <c r="F361" s="70"/>
      <c r="G361" s="71"/>
      <c r="H361" s="69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  <c r="AA361" s="71"/>
      <c r="AB361" s="71"/>
      <c r="AC361" s="71"/>
      <c r="AD361" s="71"/>
      <c r="AE361" s="71"/>
      <c r="AF361" s="71"/>
      <c r="AG361" s="71"/>
      <c r="AH361" s="71"/>
      <c r="AI361" s="71"/>
      <c r="AJ361" s="71"/>
      <c r="AK361" s="71"/>
      <c r="AL361" s="71"/>
      <c r="AM361" s="71"/>
    </row>
    <row r="362" spans="1:39">
      <c r="A362" s="69"/>
      <c r="B362" s="70"/>
      <c r="C362" s="69"/>
      <c r="D362" s="71"/>
      <c r="E362" s="71"/>
      <c r="F362" s="70"/>
      <c r="G362" s="71"/>
      <c r="H362" s="69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  <c r="AA362" s="71"/>
      <c r="AB362" s="71"/>
      <c r="AC362" s="71"/>
      <c r="AD362" s="71"/>
      <c r="AE362" s="71"/>
      <c r="AF362" s="71"/>
      <c r="AG362" s="71"/>
      <c r="AH362" s="71"/>
      <c r="AI362" s="71"/>
      <c r="AJ362" s="71"/>
      <c r="AK362" s="71"/>
      <c r="AL362" s="71"/>
      <c r="AM362" s="71"/>
    </row>
    <row r="363" spans="1:39">
      <c r="A363" s="69"/>
      <c r="B363" s="70"/>
      <c r="C363" s="69"/>
      <c r="D363" s="71"/>
      <c r="E363" s="71"/>
      <c r="F363" s="70"/>
      <c r="G363" s="71"/>
      <c r="H363" s="69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  <c r="AA363" s="71"/>
      <c r="AB363" s="71"/>
      <c r="AC363" s="71"/>
      <c r="AD363" s="71"/>
      <c r="AE363" s="71"/>
      <c r="AF363" s="71"/>
      <c r="AG363" s="71"/>
      <c r="AH363" s="71"/>
      <c r="AI363" s="71"/>
      <c r="AJ363" s="71"/>
      <c r="AK363" s="71"/>
      <c r="AL363" s="71"/>
      <c r="AM363" s="71"/>
    </row>
    <row r="364" spans="1:39">
      <c r="A364" s="69"/>
      <c r="B364" s="70"/>
      <c r="C364" s="69"/>
      <c r="D364" s="71"/>
      <c r="E364" s="71"/>
      <c r="F364" s="70"/>
      <c r="G364" s="71"/>
      <c r="H364" s="69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  <c r="AA364" s="71"/>
      <c r="AB364" s="71"/>
      <c r="AC364" s="71"/>
      <c r="AD364" s="71"/>
      <c r="AE364" s="71"/>
      <c r="AF364" s="71"/>
      <c r="AG364" s="71"/>
      <c r="AH364" s="71"/>
      <c r="AI364" s="71"/>
      <c r="AJ364" s="71"/>
      <c r="AK364" s="71"/>
      <c r="AL364" s="71"/>
      <c r="AM364" s="71"/>
    </row>
    <row r="365" spans="1:39">
      <c r="A365" s="69"/>
      <c r="B365" s="70"/>
      <c r="C365" s="69"/>
      <c r="D365" s="71"/>
      <c r="E365" s="71"/>
      <c r="F365" s="70"/>
      <c r="G365" s="71"/>
      <c r="H365" s="69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  <c r="AA365" s="71"/>
      <c r="AB365" s="71"/>
      <c r="AC365" s="71"/>
      <c r="AD365" s="71"/>
      <c r="AE365" s="71"/>
      <c r="AF365" s="71"/>
      <c r="AG365" s="71"/>
      <c r="AH365" s="71"/>
      <c r="AI365" s="71"/>
      <c r="AJ365" s="71"/>
      <c r="AK365" s="71"/>
      <c r="AL365" s="71"/>
      <c r="AM365" s="71"/>
    </row>
    <row r="366" spans="1:39">
      <c r="A366" s="69"/>
      <c r="B366" s="70"/>
      <c r="C366" s="69"/>
      <c r="D366" s="71"/>
      <c r="E366" s="71"/>
      <c r="F366" s="70"/>
      <c r="G366" s="71"/>
      <c r="H366" s="69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  <c r="AA366" s="71"/>
      <c r="AB366" s="71"/>
      <c r="AC366" s="71"/>
      <c r="AD366" s="71"/>
      <c r="AE366" s="71"/>
      <c r="AF366" s="71"/>
      <c r="AG366" s="71"/>
      <c r="AH366" s="71"/>
      <c r="AI366" s="71"/>
      <c r="AJ366" s="71"/>
      <c r="AK366" s="71"/>
      <c r="AL366" s="71"/>
      <c r="AM366" s="71"/>
    </row>
    <row r="367" spans="1:39">
      <c r="A367" s="69"/>
      <c r="B367" s="70"/>
      <c r="C367" s="69"/>
      <c r="D367" s="71"/>
      <c r="E367" s="71"/>
      <c r="F367" s="70"/>
      <c r="G367" s="71"/>
      <c r="H367" s="69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  <c r="AA367" s="71"/>
      <c r="AB367" s="71"/>
      <c r="AC367" s="71"/>
      <c r="AD367" s="71"/>
      <c r="AE367" s="71"/>
      <c r="AF367" s="71"/>
      <c r="AG367" s="71"/>
      <c r="AH367" s="71"/>
      <c r="AI367" s="71"/>
      <c r="AJ367" s="71"/>
      <c r="AK367" s="71"/>
      <c r="AL367" s="71"/>
      <c r="AM367" s="71"/>
    </row>
    <row r="368" spans="1:39">
      <c r="A368" s="69"/>
      <c r="B368" s="70"/>
      <c r="C368" s="69"/>
      <c r="D368" s="71"/>
      <c r="E368" s="71"/>
      <c r="F368" s="70"/>
      <c r="G368" s="71"/>
      <c r="H368" s="69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  <c r="AA368" s="71"/>
      <c r="AB368" s="71"/>
      <c r="AC368" s="71"/>
      <c r="AD368" s="71"/>
      <c r="AE368" s="71"/>
      <c r="AF368" s="71"/>
      <c r="AG368" s="71"/>
      <c r="AH368" s="71"/>
      <c r="AI368" s="71"/>
      <c r="AJ368" s="71"/>
      <c r="AK368" s="71"/>
      <c r="AL368" s="71"/>
      <c r="AM368" s="71"/>
    </row>
    <row r="369" spans="1:39">
      <c r="A369" s="69"/>
      <c r="B369" s="70"/>
      <c r="C369" s="69"/>
      <c r="D369" s="71"/>
      <c r="E369" s="71"/>
      <c r="F369" s="70"/>
      <c r="G369" s="71"/>
      <c r="H369" s="69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  <c r="AA369" s="71"/>
      <c r="AB369" s="71"/>
      <c r="AC369" s="71"/>
      <c r="AD369" s="71"/>
      <c r="AE369" s="71"/>
      <c r="AF369" s="71"/>
      <c r="AG369" s="71"/>
      <c r="AH369" s="71"/>
      <c r="AI369" s="71"/>
      <c r="AJ369" s="71"/>
      <c r="AK369" s="71"/>
      <c r="AL369" s="71"/>
      <c r="AM369" s="71"/>
    </row>
    <row r="370" spans="1:39">
      <c r="A370" s="69"/>
      <c r="B370" s="70"/>
      <c r="C370" s="69"/>
      <c r="D370" s="71"/>
      <c r="E370" s="71"/>
      <c r="F370" s="70"/>
      <c r="G370" s="71"/>
      <c r="H370" s="69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  <c r="AA370" s="71"/>
      <c r="AB370" s="71"/>
      <c r="AC370" s="71"/>
      <c r="AD370" s="71"/>
      <c r="AE370" s="71"/>
      <c r="AF370" s="71"/>
      <c r="AG370" s="71"/>
      <c r="AH370" s="71"/>
      <c r="AI370" s="71"/>
      <c r="AJ370" s="71"/>
      <c r="AK370" s="71"/>
      <c r="AL370" s="71"/>
      <c r="AM370" s="71"/>
    </row>
    <row r="371" spans="1:39">
      <c r="A371" s="69"/>
      <c r="B371" s="70"/>
      <c r="C371" s="69"/>
      <c r="D371" s="71"/>
      <c r="E371" s="71"/>
      <c r="F371" s="70"/>
      <c r="G371" s="71"/>
      <c r="H371" s="69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  <c r="AA371" s="71"/>
      <c r="AB371" s="71"/>
      <c r="AC371" s="71"/>
      <c r="AD371" s="71"/>
      <c r="AE371" s="71"/>
      <c r="AF371" s="71"/>
      <c r="AG371" s="71"/>
      <c r="AH371" s="71"/>
      <c r="AI371" s="71"/>
      <c r="AJ371" s="71"/>
      <c r="AK371" s="71"/>
      <c r="AL371" s="71"/>
      <c r="AM371" s="71"/>
    </row>
    <row r="372" spans="1:39">
      <c r="A372" s="69"/>
      <c r="B372" s="70"/>
      <c r="C372" s="69"/>
      <c r="D372" s="71"/>
      <c r="E372" s="71"/>
      <c r="F372" s="70"/>
      <c r="G372" s="71"/>
      <c r="H372" s="69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  <c r="AA372" s="71"/>
      <c r="AB372" s="71"/>
      <c r="AC372" s="71"/>
      <c r="AD372" s="71"/>
      <c r="AE372" s="71"/>
      <c r="AF372" s="71"/>
      <c r="AG372" s="71"/>
      <c r="AH372" s="71"/>
      <c r="AI372" s="71"/>
      <c r="AJ372" s="71"/>
      <c r="AK372" s="71"/>
      <c r="AL372" s="71"/>
      <c r="AM372" s="71"/>
    </row>
    <row r="373" spans="1:39">
      <c r="A373" s="69"/>
      <c r="B373" s="70"/>
      <c r="C373" s="69"/>
      <c r="D373" s="71"/>
      <c r="E373" s="71"/>
      <c r="F373" s="70"/>
      <c r="G373" s="71"/>
      <c r="H373" s="69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  <c r="AA373" s="71"/>
      <c r="AB373" s="71"/>
      <c r="AC373" s="71"/>
      <c r="AD373" s="71"/>
      <c r="AE373" s="71"/>
      <c r="AF373" s="71"/>
      <c r="AG373" s="71"/>
      <c r="AH373" s="71"/>
      <c r="AI373" s="71"/>
      <c r="AJ373" s="71"/>
      <c r="AK373" s="71"/>
      <c r="AL373" s="71"/>
      <c r="AM373" s="71"/>
    </row>
    <row r="374" spans="1:39">
      <c r="A374" s="69"/>
      <c r="B374" s="70"/>
      <c r="C374" s="69"/>
      <c r="D374" s="71"/>
      <c r="E374" s="71"/>
      <c r="F374" s="70"/>
      <c r="G374" s="71"/>
      <c r="H374" s="69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  <c r="AA374" s="71"/>
      <c r="AB374" s="71"/>
      <c r="AC374" s="71"/>
      <c r="AD374" s="71"/>
      <c r="AE374" s="71"/>
      <c r="AF374" s="71"/>
      <c r="AG374" s="71"/>
      <c r="AH374" s="71"/>
      <c r="AI374" s="71"/>
      <c r="AJ374" s="71"/>
      <c r="AK374" s="71"/>
      <c r="AL374" s="71"/>
      <c r="AM374" s="71"/>
    </row>
    <row r="375" spans="1:39">
      <c r="A375" s="69"/>
      <c r="B375" s="70"/>
      <c r="C375" s="69"/>
      <c r="D375" s="71"/>
      <c r="E375" s="71"/>
      <c r="F375" s="70"/>
      <c r="G375" s="71"/>
      <c r="H375" s="69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  <c r="AA375" s="71"/>
      <c r="AB375" s="71"/>
      <c r="AC375" s="71"/>
      <c r="AD375" s="71"/>
      <c r="AE375" s="71"/>
      <c r="AF375" s="71"/>
      <c r="AG375" s="71"/>
      <c r="AH375" s="71"/>
      <c r="AI375" s="71"/>
      <c r="AJ375" s="71"/>
      <c r="AK375" s="71"/>
      <c r="AL375" s="71"/>
      <c r="AM375" s="71"/>
    </row>
    <row r="376" spans="1:39">
      <c r="A376" s="69"/>
      <c r="B376" s="70"/>
      <c r="C376" s="69"/>
      <c r="D376" s="71"/>
      <c r="E376" s="71"/>
      <c r="F376" s="70"/>
      <c r="G376" s="71"/>
      <c r="H376" s="69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  <c r="AA376" s="71"/>
      <c r="AB376" s="71"/>
      <c r="AC376" s="71"/>
      <c r="AD376" s="71"/>
      <c r="AE376" s="71"/>
      <c r="AF376" s="71"/>
      <c r="AG376" s="71"/>
      <c r="AH376" s="71"/>
      <c r="AI376" s="71"/>
      <c r="AJ376" s="71"/>
      <c r="AK376" s="71"/>
      <c r="AL376" s="71"/>
      <c r="AM376" s="71"/>
    </row>
    <row r="377" spans="1:39">
      <c r="A377" s="69"/>
      <c r="B377" s="70"/>
      <c r="C377" s="69"/>
      <c r="D377" s="71"/>
      <c r="E377" s="71"/>
      <c r="F377" s="70"/>
      <c r="G377" s="71"/>
      <c r="H377" s="69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  <c r="AA377" s="71"/>
      <c r="AB377" s="71"/>
      <c r="AC377" s="71"/>
      <c r="AD377" s="71"/>
      <c r="AE377" s="71"/>
      <c r="AF377" s="71"/>
      <c r="AG377" s="71"/>
      <c r="AH377" s="71"/>
      <c r="AI377" s="71"/>
      <c r="AJ377" s="71"/>
      <c r="AK377" s="71"/>
      <c r="AL377" s="71"/>
      <c r="AM377" s="71"/>
    </row>
    <row r="378" spans="1:39">
      <c r="A378" s="69"/>
      <c r="B378" s="70"/>
      <c r="C378" s="69"/>
      <c r="D378" s="71"/>
      <c r="E378" s="71"/>
      <c r="F378" s="70"/>
      <c r="G378" s="71"/>
      <c r="H378" s="69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  <c r="AA378" s="71"/>
      <c r="AB378" s="71"/>
      <c r="AC378" s="71"/>
      <c r="AD378" s="71"/>
      <c r="AE378" s="71"/>
      <c r="AF378" s="71"/>
      <c r="AG378" s="71"/>
      <c r="AH378" s="71"/>
      <c r="AI378" s="71"/>
      <c r="AJ378" s="71"/>
      <c r="AK378" s="71"/>
      <c r="AL378" s="71"/>
      <c r="AM378" s="71"/>
    </row>
    <row r="379" spans="1:39">
      <c r="A379" s="69"/>
      <c r="B379" s="70"/>
      <c r="C379" s="69"/>
      <c r="D379" s="71"/>
      <c r="E379" s="71"/>
      <c r="F379" s="70"/>
      <c r="G379" s="71"/>
      <c r="H379" s="69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  <c r="AA379" s="71"/>
      <c r="AB379" s="71"/>
      <c r="AC379" s="71"/>
      <c r="AD379" s="71"/>
      <c r="AE379" s="71"/>
      <c r="AF379" s="71"/>
      <c r="AG379" s="71"/>
      <c r="AH379" s="71"/>
      <c r="AI379" s="71"/>
      <c r="AJ379" s="71"/>
      <c r="AK379" s="71"/>
      <c r="AL379" s="71"/>
      <c r="AM379" s="71"/>
    </row>
    <row r="380" spans="1:39">
      <c r="A380" s="69"/>
      <c r="B380" s="70"/>
      <c r="C380" s="69"/>
      <c r="D380" s="71"/>
      <c r="E380" s="71"/>
      <c r="F380" s="70"/>
      <c r="G380" s="71"/>
      <c r="H380" s="69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  <c r="AA380" s="71"/>
      <c r="AB380" s="71"/>
      <c r="AC380" s="71"/>
      <c r="AD380" s="71"/>
      <c r="AE380" s="71"/>
      <c r="AF380" s="71"/>
      <c r="AG380" s="71"/>
      <c r="AH380" s="71"/>
      <c r="AI380" s="71"/>
      <c r="AJ380" s="71"/>
      <c r="AK380" s="71"/>
      <c r="AL380" s="71"/>
      <c r="AM380" s="71"/>
    </row>
    <row r="381" spans="1:39">
      <c r="A381" s="69"/>
      <c r="B381" s="70"/>
      <c r="C381" s="69"/>
      <c r="D381" s="71"/>
      <c r="E381" s="71"/>
      <c r="F381" s="70"/>
      <c r="G381" s="71"/>
      <c r="H381" s="69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  <c r="AA381" s="71"/>
      <c r="AB381" s="71"/>
      <c r="AC381" s="71"/>
      <c r="AD381" s="71"/>
      <c r="AE381" s="71"/>
      <c r="AF381" s="71"/>
      <c r="AG381" s="71"/>
      <c r="AH381" s="71"/>
      <c r="AI381" s="71"/>
      <c r="AJ381" s="71"/>
      <c r="AK381" s="71"/>
      <c r="AL381" s="71"/>
      <c r="AM381" s="71"/>
    </row>
    <row r="382" spans="1:39">
      <c r="A382" s="69"/>
      <c r="B382" s="70"/>
      <c r="C382" s="69"/>
      <c r="D382" s="71"/>
      <c r="E382" s="71"/>
      <c r="F382" s="70"/>
      <c r="G382" s="71"/>
      <c r="H382" s="69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  <c r="AA382" s="71"/>
      <c r="AB382" s="71"/>
      <c r="AC382" s="71"/>
      <c r="AD382" s="71"/>
      <c r="AE382" s="71"/>
      <c r="AF382" s="71"/>
      <c r="AG382" s="71"/>
      <c r="AH382" s="71"/>
      <c r="AI382" s="71"/>
      <c r="AJ382" s="71"/>
      <c r="AK382" s="71"/>
      <c r="AL382" s="71"/>
      <c r="AM382" s="71"/>
    </row>
    <row r="383" spans="1:39">
      <c r="A383" s="69"/>
      <c r="B383" s="70"/>
      <c r="C383" s="69"/>
      <c r="D383" s="71"/>
      <c r="E383" s="71"/>
      <c r="F383" s="70"/>
      <c r="G383" s="71"/>
      <c r="H383" s="69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  <c r="AA383" s="71"/>
      <c r="AB383" s="71"/>
      <c r="AC383" s="71"/>
      <c r="AD383" s="71"/>
      <c r="AE383" s="71"/>
      <c r="AF383" s="71"/>
      <c r="AG383" s="71"/>
      <c r="AH383" s="71"/>
      <c r="AI383" s="71"/>
      <c r="AJ383" s="71"/>
      <c r="AK383" s="71"/>
      <c r="AL383" s="71"/>
      <c r="AM383" s="71"/>
    </row>
    <row r="384" spans="1:39">
      <c r="A384" s="69"/>
      <c r="B384" s="70"/>
      <c r="C384" s="69"/>
      <c r="D384" s="71"/>
      <c r="E384" s="71"/>
      <c r="F384" s="70"/>
      <c r="G384" s="71"/>
      <c r="H384" s="69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  <c r="AA384" s="71"/>
      <c r="AB384" s="71"/>
      <c r="AC384" s="71"/>
      <c r="AD384" s="71"/>
      <c r="AE384" s="71"/>
      <c r="AF384" s="71"/>
      <c r="AG384" s="71"/>
      <c r="AH384" s="71"/>
      <c r="AI384" s="71"/>
      <c r="AJ384" s="71"/>
      <c r="AK384" s="71"/>
      <c r="AL384" s="71"/>
      <c r="AM384" s="71"/>
    </row>
    <row r="385" spans="1:39">
      <c r="A385" s="69"/>
      <c r="B385" s="70"/>
      <c r="C385" s="69"/>
      <c r="D385" s="71"/>
      <c r="E385" s="71"/>
      <c r="F385" s="70"/>
      <c r="G385" s="71"/>
      <c r="H385" s="69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  <c r="AA385" s="71"/>
      <c r="AB385" s="71"/>
      <c r="AC385" s="71"/>
      <c r="AD385" s="71"/>
      <c r="AE385" s="71"/>
      <c r="AF385" s="71"/>
      <c r="AG385" s="71"/>
      <c r="AH385" s="71"/>
      <c r="AI385" s="71"/>
      <c r="AJ385" s="71"/>
      <c r="AK385" s="71"/>
      <c r="AL385" s="71"/>
      <c r="AM385" s="71"/>
    </row>
    <row r="386" spans="1:39">
      <c r="A386" s="69"/>
      <c r="B386" s="70"/>
      <c r="C386" s="69"/>
      <c r="D386" s="71"/>
      <c r="E386" s="71"/>
      <c r="F386" s="70"/>
      <c r="G386" s="71"/>
      <c r="H386" s="69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  <c r="AA386" s="71"/>
      <c r="AB386" s="71"/>
      <c r="AC386" s="71"/>
      <c r="AD386" s="71"/>
      <c r="AE386" s="71"/>
      <c r="AF386" s="71"/>
      <c r="AG386" s="71"/>
      <c r="AH386" s="71"/>
      <c r="AI386" s="71"/>
      <c r="AJ386" s="71"/>
      <c r="AK386" s="71"/>
      <c r="AL386" s="71"/>
      <c r="AM386" s="71"/>
    </row>
    <row r="387" spans="1:39">
      <c r="A387" s="69"/>
      <c r="B387" s="70"/>
      <c r="C387" s="69"/>
      <c r="D387" s="71"/>
      <c r="E387" s="71"/>
      <c r="F387" s="70"/>
      <c r="G387" s="71"/>
      <c r="H387" s="69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  <c r="AA387" s="71"/>
      <c r="AB387" s="71"/>
      <c r="AC387" s="71"/>
      <c r="AD387" s="71"/>
      <c r="AE387" s="71"/>
      <c r="AF387" s="71"/>
      <c r="AG387" s="71"/>
      <c r="AH387" s="71"/>
      <c r="AI387" s="71"/>
      <c r="AJ387" s="71"/>
      <c r="AK387" s="71"/>
      <c r="AL387" s="71"/>
      <c r="AM387" s="71"/>
    </row>
    <row r="388" spans="1:39">
      <c r="A388" s="69"/>
      <c r="B388" s="70"/>
      <c r="C388" s="69"/>
      <c r="D388" s="71"/>
      <c r="E388" s="71"/>
      <c r="F388" s="70"/>
      <c r="G388" s="71"/>
      <c r="H388" s="69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  <c r="AA388" s="71"/>
      <c r="AB388" s="71"/>
      <c r="AC388" s="71"/>
      <c r="AD388" s="71"/>
      <c r="AE388" s="71"/>
      <c r="AF388" s="71"/>
      <c r="AG388" s="71"/>
      <c r="AH388" s="71"/>
      <c r="AI388" s="71"/>
      <c r="AJ388" s="71"/>
      <c r="AK388" s="71"/>
      <c r="AL388" s="71"/>
      <c r="AM388" s="71"/>
    </row>
    <row r="389" spans="1:39">
      <c r="A389" s="69"/>
      <c r="B389" s="70"/>
      <c r="C389" s="69"/>
      <c r="D389" s="71"/>
      <c r="E389" s="71"/>
      <c r="F389" s="70"/>
      <c r="G389" s="71"/>
      <c r="H389" s="69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  <c r="AA389" s="71"/>
      <c r="AB389" s="71"/>
      <c r="AC389" s="71"/>
      <c r="AD389" s="71"/>
      <c r="AE389" s="71"/>
      <c r="AF389" s="71"/>
      <c r="AG389" s="71"/>
      <c r="AH389" s="71"/>
      <c r="AI389" s="71"/>
      <c r="AJ389" s="71"/>
      <c r="AK389" s="71"/>
      <c r="AL389" s="71"/>
      <c r="AM389" s="71"/>
    </row>
    <row r="390" spans="1:39">
      <c r="A390" s="69"/>
      <c r="B390" s="70"/>
      <c r="C390" s="69"/>
      <c r="D390" s="71"/>
      <c r="E390" s="71"/>
      <c r="F390" s="70"/>
      <c r="G390" s="71"/>
      <c r="H390" s="69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  <c r="AA390" s="71"/>
      <c r="AB390" s="71"/>
      <c r="AC390" s="71"/>
      <c r="AD390" s="71"/>
      <c r="AE390" s="71"/>
      <c r="AF390" s="71"/>
      <c r="AG390" s="71"/>
      <c r="AH390" s="71"/>
      <c r="AI390" s="71"/>
      <c r="AJ390" s="71"/>
      <c r="AK390" s="71"/>
      <c r="AL390" s="71"/>
      <c r="AM390" s="71"/>
    </row>
    <row r="391" spans="1:39">
      <c r="A391" s="69"/>
      <c r="B391" s="70"/>
      <c r="C391" s="69"/>
      <c r="D391" s="71"/>
      <c r="E391" s="71"/>
      <c r="F391" s="70"/>
      <c r="G391" s="71"/>
      <c r="H391" s="69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  <c r="AA391" s="71"/>
      <c r="AB391" s="71"/>
      <c r="AC391" s="71"/>
      <c r="AD391" s="71"/>
      <c r="AE391" s="71"/>
      <c r="AF391" s="71"/>
      <c r="AG391" s="71"/>
      <c r="AH391" s="71"/>
      <c r="AI391" s="71"/>
      <c r="AJ391" s="71"/>
      <c r="AK391" s="71"/>
      <c r="AL391" s="71"/>
      <c r="AM391" s="71"/>
    </row>
    <row r="392" spans="1:39">
      <c r="A392" s="69"/>
      <c r="B392" s="70"/>
      <c r="C392" s="69"/>
      <c r="D392" s="71"/>
      <c r="E392" s="71"/>
      <c r="F392" s="70"/>
      <c r="G392" s="71"/>
      <c r="H392" s="69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  <c r="AA392" s="71"/>
      <c r="AB392" s="71"/>
      <c r="AC392" s="71"/>
      <c r="AD392" s="71"/>
      <c r="AE392" s="71"/>
      <c r="AF392" s="71"/>
      <c r="AG392" s="71"/>
      <c r="AH392" s="71"/>
      <c r="AI392" s="71"/>
      <c r="AJ392" s="71"/>
      <c r="AK392" s="71"/>
      <c r="AL392" s="71"/>
      <c r="AM392" s="71"/>
    </row>
    <row r="393" spans="1:39">
      <c r="A393" s="69"/>
      <c r="B393" s="70"/>
      <c r="C393" s="69"/>
      <c r="D393" s="71"/>
      <c r="E393" s="71"/>
      <c r="F393" s="70"/>
      <c r="G393" s="71"/>
      <c r="H393" s="69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  <c r="AA393" s="71"/>
      <c r="AB393" s="71"/>
      <c r="AC393" s="71"/>
      <c r="AD393" s="71"/>
      <c r="AE393" s="71"/>
      <c r="AF393" s="71"/>
      <c r="AG393" s="71"/>
      <c r="AH393" s="71"/>
      <c r="AI393" s="71"/>
      <c r="AJ393" s="71"/>
      <c r="AK393" s="71"/>
      <c r="AL393" s="71"/>
      <c r="AM393" s="71"/>
    </row>
    <row r="394" spans="1:39">
      <c r="A394" s="69"/>
      <c r="B394" s="70"/>
      <c r="C394" s="69"/>
      <c r="D394" s="71"/>
      <c r="E394" s="71"/>
      <c r="F394" s="70"/>
      <c r="G394" s="71"/>
      <c r="H394" s="69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  <c r="AA394" s="71"/>
      <c r="AB394" s="71"/>
      <c r="AC394" s="71"/>
      <c r="AD394" s="71"/>
      <c r="AE394" s="71"/>
      <c r="AF394" s="71"/>
      <c r="AG394" s="71"/>
      <c r="AH394" s="71"/>
      <c r="AI394" s="71"/>
      <c r="AJ394" s="71"/>
      <c r="AK394" s="71"/>
      <c r="AL394" s="71"/>
      <c r="AM394" s="71"/>
    </row>
    <row r="395" spans="1:39">
      <c r="A395" s="69"/>
      <c r="B395" s="70"/>
      <c r="C395" s="69"/>
      <c r="D395" s="71"/>
      <c r="E395" s="71"/>
      <c r="F395" s="70"/>
      <c r="G395" s="71"/>
      <c r="H395" s="69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  <c r="AA395" s="71"/>
      <c r="AB395" s="71"/>
      <c r="AC395" s="71"/>
      <c r="AD395" s="71"/>
      <c r="AE395" s="71"/>
      <c r="AF395" s="71"/>
      <c r="AG395" s="71"/>
      <c r="AH395" s="71"/>
      <c r="AI395" s="71"/>
      <c r="AJ395" s="71"/>
      <c r="AK395" s="71"/>
      <c r="AL395" s="71"/>
      <c r="AM395" s="71"/>
    </row>
    <row r="396" spans="1:39">
      <c r="A396" s="69"/>
      <c r="B396" s="70"/>
      <c r="C396" s="69"/>
      <c r="D396" s="71"/>
      <c r="E396" s="71"/>
      <c r="F396" s="70"/>
      <c r="G396" s="71"/>
      <c r="H396" s="69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  <c r="AA396" s="71"/>
      <c r="AB396" s="71"/>
      <c r="AC396" s="71"/>
      <c r="AD396" s="71"/>
      <c r="AE396" s="71"/>
      <c r="AF396" s="71"/>
      <c r="AG396" s="71"/>
      <c r="AH396" s="71"/>
      <c r="AI396" s="71"/>
      <c r="AJ396" s="71"/>
      <c r="AK396" s="71"/>
      <c r="AL396" s="71"/>
      <c r="AM396" s="71"/>
    </row>
    <row r="397" spans="1:39">
      <c r="A397" s="69"/>
      <c r="B397" s="70"/>
      <c r="C397" s="69"/>
      <c r="D397" s="71"/>
      <c r="E397" s="71"/>
      <c r="F397" s="70"/>
      <c r="G397" s="71"/>
      <c r="H397" s="69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  <c r="AA397" s="71"/>
      <c r="AB397" s="71"/>
      <c r="AC397" s="71"/>
      <c r="AD397" s="71"/>
      <c r="AE397" s="71"/>
      <c r="AF397" s="71"/>
      <c r="AG397" s="71"/>
      <c r="AH397" s="71"/>
      <c r="AI397" s="71"/>
      <c r="AJ397" s="71"/>
      <c r="AK397" s="71"/>
      <c r="AL397" s="71"/>
      <c r="AM397" s="71"/>
    </row>
    <row r="398" spans="1:39">
      <c r="A398" s="69"/>
      <c r="B398" s="70"/>
      <c r="C398" s="69"/>
      <c r="D398" s="71"/>
      <c r="E398" s="71"/>
      <c r="F398" s="70"/>
      <c r="G398" s="71"/>
      <c r="H398" s="69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  <c r="AA398" s="71"/>
      <c r="AB398" s="71"/>
      <c r="AC398" s="71"/>
      <c r="AD398" s="71"/>
      <c r="AE398" s="71"/>
      <c r="AF398" s="71"/>
      <c r="AG398" s="71"/>
      <c r="AH398" s="71"/>
      <c r="AI398" s="71"/>
      <c r="AJ398" s="71"/>
      <c r="AK398" s="71"/>
      <c r="AL398" s="71"/>
      <c r="AM398" s="71"/>
    </row>
    <row r="399" spans="1:39">
      <c r="A399" s="69"/>
      <c r="B399" s="70"/>
      <c r="C399" s="69"/>
      <c r="D399" s="71"/>
      <c r="E399" s="71"/>
      <c r="F399" s="70"/>
      <c r="G399" s="71"/>
      <c r="H399" s="69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  <c r="AA399" s="71"/>
      <c r="AB399" s="71"/>
      <c r="AC399" s="71"/>
      <c r="AD399" s="71"/>
      <c r="AE399" s="71"/>
      <c r="AF399" s="71"/>
      <c r="AG399" s="71"/>
      <c r="AH399" s="71"/>
      <c r="AI399" s="71"/>
      <c r="AJ399" s="71"/>
      <c r="AK399" s="71"/>
      <c r="AL399" s="71"/>
      <c r="AM399" s="71"/>
    </row>
    <row r="400" spans="1:39">
      <c r="A400" s="69"/>
      <c r="B400" s="70"/>
      <c r="C400" s="69"/>
      <c r="D400" s="71"/>
      <c r="E400" s="71"/>
      <c r="F400" s="70"/>
      <c r="G400" s="71"/>
      <c r="H400" s="69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  <c r="AA400" s="71"/>
      <c r="AB400" s="71"/>
      <c r="AC400" s="71"/>
      <c r="AD400" s="71"/>
      <c r="AE400" s="71"/>
      <c r="AF400" s="71"/>
      <c r="AG400" s="71"/>
      <c r="AH400" s="71"/>
      <c r="AI400" s="71"/>
      <c r="AJ400" s="71"/>
      <c r="AK400" s="71"/>
      <c r="AL400" s="71"/>
      <c r="AM400" s="71"/>
    </row>
    <row r="401" spans="1:39">
      <c r="A401" s="69"/>
      <c r="B401" s="70"/>
      <c r="C401" s="69"/>
      <c r="D401" s="71"/>
      <c r="E401" s="71"/>
      <c r="F401" s="70"/>
      <c r="G401" s="71"/>
      <c r="H401" s="69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  <c r="AA401" s="71"/>
      <c r="AB401" s="71"/>
      <c r="AC401" s="71"/>
      <c r="AD401" s="71"/>
      <c r="AE401" s="71"/>
      <c r="AF401" s="71"/>
      <c r="AG401" s="71"/>
      <c r="AH401" s="71"/>
      <c r="AI401" s="71"/>
      <c r="AJ401" s="71"/>
      <c r="AK401" s="71"/>
      <c r="AL401" s="71"/>
      <c r="AM401" s="71"/>
    </row>
    <row r="402" spans="1:39">
      <c r="A402" s="69"/>
      <c r="B402" s="70"/>
      <c r="C402" s="69"/>
      <c r="D402" s="71"/>
      <c r="E402" s="71"/>
      <c r="F402" s="70"/>
      <c r="G402" s="71"/>
      <c r="H402" s="69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  <c r="AA402" s="71"/>
      <c r="AB402" s="71"/>
      <c r="AC402" s="71"/>
      <c r="AD402" s="71"/>
      <c r="AE402" s="71"/>
      <c r="AF402" s="71"/>
      <c r="AG402" s="71"/>
      <c r="AH402" s="71"/>
      <c r="AI402" s="71"/>
      <c r="AJ402" s="71"/>
      <c r="AK402" s="71"/>
      <c r="AL402" s="71"/>
      <c r="AM402" s="71"/>
    </row>
    <row r="403" spans="1:39">
      <c r="A403" s="69"/>
      <c r="B403" s="70"/>
      <c r="C403" s="69"/>
      <c r="D403" s="71"/>
      <c r="E403" s="71"/>
      <c r="F403" s="70"/>
      <c r="G403" s="71"/>
      <c r="H403" s="69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  <c r="AA403" s="71"/>
      <c r="AB403" s="71"/>
      <c r="AC403" s="71"/>
      <c r="AD403" s="71"/>
      <c r="AE403" s="71"/>
      <c r="AF403" s="71"/>
      <c r="AG403" s="71"/>
      <c r="AH403" s="71"/>
      <c r="AI403" s="71"/>
      <c r="AJ403" s="71"/>
      <c r="AK403" s="71"/>
      <c r="AL403" s="71"/>
      <c r="AM403" s="71"/>
    </row>
    <row r="404" spans="1:39">
      <c r="A404" s="69"/>
      <c r="B404" s="70"/>
      <c r="C404" s="69"/>
      <c r="D404" s="71"/>
      <c r="E404" s="71"/>
      <c r="F404" s="70"/>
      <c r="G404" s="71"/>
      <c r="H404" s="69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  <c r="AA404" s="71"/>
      <c r="AB404" s="71"/>
      <c r="AC404" s="71"/>
      <c r="AD404" s="71"/>
      <c r="AE404" s="71"/>
      <c r="AF404" s="71"/>
      <c r="AG404" s="71"/>
      <c r="AH404" s="71"/>
      <c r="AI404" s="71"/>
      <c r="AJ404" s="71"/>
      <c r="AK404" s="71"/>
      <c r="AL404" s="71"/>
      <c r="AM404" s="71"/>
    </row>
    <row r="405" spans="1:39">
      <c r="A405" s="69"/>
      <c r="B405" s="70"/>
      <c r="C405" s="69"/>
      <c r="D405" s="71"/>
      <c r="E405" s="71"/>
      <c r="F405" s="70"/>
      <c r="G405" s="71"/>
      <c r="H405" s="69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  <c r="AA405" s="71"/>
      <c r="AB405" s="71"/>
      <c r="AC405" s="71"/>
      <c r="AD405" s="71"/>
      <c r="AE405" s="71"/>
      <c r="AF405" s="71"/>
      <c r="AG405" s="71"/>
      <c r="AH405" s="71"/>
      <c r="AI405" s="71"/>
      <c r="AJ405" s="71"/>
      <c r="AK405" s="71"/>
      <c r="AL405" s="71"/>
      <c r="AM405" s="71"/>
    </row>
    <row r="406" spans="1:39">
      <c r="A406" s="69"/>
      <c r="B406" s="70"/>
      <c r="C406" s="69"/>
      <c r="D406" s="71"/>
      <c r="E406" s="71"/>
      <c r="F406" s="70"/>
      <c r="G406" s="71"/>
      <c r="H406" s="69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  <c r="AA406" s="71"/>
      <c r="AB406" s="71"/>
      <c r="AC406" s="71"/>
      <c r="AD406" s="71"/>
      <c r="AE406" s="71"/>
      <c r="AF406" s="71"/>
      <c r="AG406" s="71"/>
      <c r="AH406" s="71"/>
      <c r="AI406" s="71"/>
      <c r="AJ406" s="71"/>
      <c r="AK406" s="71"/>
      <c r="AL406" s="71"/>
      <c r="AM406" s="71"/>
    </row>
    <row r="407" spans="1:39">
      <c r="A407" s="69"/>
      <c r="B407" s="70"/>
      <c r="C407" s="69"/>
      <c r="D407" s="71"/>
      <c r="E407" s="71"/>
      <c r="F407" s="70"/>
      <c r="G407" s="71"/>
      <c r="H407" s="69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  <c r="AA407" s="71"/>
      <c r="AB407" s="71"/>
      <c r="AC407" s="71"/>
      <c r="AD407" s="71"/>
      <c r="AE407" s="71"/>
      <c r="AF407" s="71"/>
      <c r="AG407" s="71"/>
      <c r="AH407" s="71"/>
      <c r="AI407" s="71"/>
      <c r="AJ407" s="71"/>
      <c r="AK407" s="71"/>
      <c r="AL407" s="71"/>
      <c r="AM407" s="71"/>
    </row>
    <row r="408" spans="1:39">
      <c r="A408" s="69"/>
      <c r="B408" s="70"/>
      <c r="C408" s="69"/>
      <c r="D408" s="71"/>
      <c r="E408" s="71"/>
      <c r="F408" s="70"/>
      <c r="G408" s="71"/>
      <c r="H408" s="69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  <c r="AA408" s="71"/>
      <c r="AB408" s="71"/>
      <c r="AC408" s="71"/>
      <c r="AD408" s="71"/>
      <c r="AE408" s="71"/>
      <c r="AF408" s="71"/>
      <c r="AG408" s="71"/>
      <c r="AH408" s="71"/>
      <c r="AI408" s="71"/>
      <c r="AJ408" s="71"/>
      <c r="AK408" s="71"/>
      <c r="AL408" s="71"/>
      <c r="AM408" s="71"/>
    </row>
    <row r="409" spans="1:39">
      <c r="A409" s="69"/>
      <c r="B409" s="70"/>
      <c r="C409" s="69"/>
      <c r="D409" s="71"/>
      <c r="E409" s="71"/>
      <c r="F409" s="70"/>
      <c r="G409" s="71"/>
      <c r="H409" s="69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  <c r="AA409" s="71"/>
      <c r="AB409" s="71"/>
      <c r="AC409" s="71"/>
      <c r="AD409" s="71"/>
      <c r="AE409" s="71"/>
      <c r="AF409" s="71"/>
      <c r="AG409" s="71"/>
      <c r="AH409" s="71"/>
      <c r="AI409" s="71"/>
      <c r="AJ409" s="71"/>
      <c r="AK409" s="71"/>
      <c r="AL409" s="71"/>
      <c r="AM409" s="71"/>
    </row>
    <row r="410" spans="1:39">
      <c r="A410" s="69"/>
      <c r="B410" s="70"/>
      <c r="C410" s="69"/>
      <c r="D410" s="71"/>
      <c r="E410" s="71"/>
      <c r="F410" s="70"/>
      <c r="G410" s="71"/>
      <c r="H410" s="69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  <c r="AA410" s="71"/>
      <c r="AB410" s="71"/>
      <c r="AC410" s="71"/>
      <c r="AD410" s="71"/>
      <c r="AE410" s="71"/>
      <c r="AF410" s="71"/>
      <c r="AG410" s="71"/>
      <c r="AH410" s="71"/>
      <c r="AI410" s="71"/>
      <c r="AJ410" s="71"/>
      <c r="AK410" s="71"/>
      <c r="AL410" s="71"/>
      <c r="AM410" s="71"/>
    </row>
    <row r="411" spans="1:39">
      <c r="A411" s="69"/>
      <c r="B411" s="70"/>
      <c r="C411" s="69"/>
      <c r="D411" s="71"/>
      <c r="E411" s="71"/>
      <c r="F411" s="70"/>
      <c r="G411" s="71"/>
      <c r="H411" s="69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  <c r="AA411" s="71"/>
      <c r="AB411" s="71"/>
      <c r="AC411" s="71"/>
      <c r="AD411" s="71"/>
      <c r="AE411" s="71"/>
      <c r="AF411" s="71"/>
      <c r="AG411" s="71"/>
      <c r="AH411" s="71"/>
      <c r="AI411" s="71"/>
      <c r="AJ411" s="71"/>
      <c r="AK411" s="71"/>
      <c r="AL411" s="71"/>
      <c r="AM411" s="71"/>
    </row>
    <row r="412" spans="1:39">
      <c r="A412" s="69"/>
      <c r="B412" s="70"/>
      <c r="C412" s="69"/>
      <c r="D412" s="71"/>
      <c r="E412" s="71"/>
      <c r="F412" s="70"/>
      <c r="G412" s="71"/>
      <c r="H412" s="69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  <c r="AA412" s="71"/>
      <c r="AB412" s="71"/>
      <c r="AC412" s="71"/>
      <c r="AD412" s="71"/>
      <c r="AE412" s="71"/>
      <c r="AF412" s="71"/>
      <c r="AG412" s="71"/>
      <c r="AH412" s="71"/>
      <c r="AI412" s="71"/>
      <c r="AJ412" s="71"/>
      <c r="AK412" s="71"/>
      <c r="AL412" s="71"/>
      <c r="AM412" s="71"/>
    </row>
    <row r="413" spans="1:39">
      <c r="A413" s="69"/>
      <c r="B413" s="70"/>
      <c r="C413" s="69"/>
      <c r="D413" s="71"/>
      <c r="E413" s="71"/>
      <c r="F413" s="70"/>
      <c r="G413" s="71"/>
      <c r="H413" s="69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  <c r="AA413" s="71"/>
      <c r="AB413" s="71"/>
      <c r="AC413" s="71"/>
      <c r="AD413" s="71"/>
      <c r="AE413" s="71"/>
      <c r="AF413" s="71"/>
      <c r="AG413" s="71"/>
      <c r="AH413" s="71"/>
      <c r="AI413" s="71"/>
      <c r="AJ413" s="71"/>
      <c r="AK413" s="71"/>
      <c r="AL413" s="71"/>
      <c r="AM413" s="71"/>
    </row>
    <row r="414" spans="1:39">
      <c r="A414" s="69"/>
      <c r="B414" s="70"/>
      <c r="C414" s="69"/>
      <c r="D414" s="71"/>
      <c r="E414" s="71"/>
      <c r="F414" s="70"/>
      <c r="G414" s="71"/>
      <c r="H414" s="69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  <c r="AA414" s="71"/>
      <c r="AB414" s="71"/>
      <c r="AC414" s="71"/>
      <c r="AD414" s="71"/>
      <c r="AE414" s="71"/>
      <c r="AF414" s="71"/>
      <c r="AG414" s="71"/>
      <c r="AH414" s="71"/>
      <c r="AI414" s="71"/>
      <c r="AJ414" s="71"/>
      <c r="AK414" s="71"/>
      <c r="AL414" s="71"/>
      <c r="AM414" s="71"/>
    </row>
    <row r="415" spans="1:39">
      <c r="A415" s="69"/>
      <c r="B415" s="70"/>
      <c r="C415" s="69"/>
      <c r="D415" s="71"/>
      <c r="E415" s="71"/>
      <c r="F415" s="70"/>
      <c r="G415" s="71"/>
      <c r="H415" s="69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  <c r="AA415" s="71"/>
      <c r="AB415" s="71"/>
      <c r="AC415" s="71"/>
      <c r="AD415" s="71"/>
      <c r="AE415" s="71"/>
      <c r="AF415" s="71"/>
      <c r="AG415" s="71"/>
      <c r="AH415" s="71"/>
      <c r="AI415" s="71"/>
      <c r="AJ415" s="71"/>
      <c r="AK415" s="71"/>
      <c r="AL415" s="71"/>
      <c r="AM415" s="71"/>
    </row>
    <row r="416" spans="1:39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  <row r="785" spans="2:6">
      <c r="B785" s="2"/>
      <c r="F785" s="2"/>
    </row>
    <row r="786" spans="2:6">
      <c r="B786" s="2"/>
      <c r="F786" s="2"/>
    </row>
    <row r="787" spans="2:6">
      <c r="B787" s="2"/>
      <c r="F787" s="2"/>
    </row>
    <row r="788" spans="2:6">
      <c r="B788" s="2"/>
      <c r="F788" s="2"/>
    </row>
    <row r="789" spans="2:6">
      <c r="B789" s="2"/>
      <c r="F789" s="2"/>
    </row>
    <row r="790" spans="2:6">
      <c r="B790" s="2"/>
      <c r="F790" s="2"/>
    </row>
    <row r="791" spans="2:6">
      <c r="B791" s="2"/>
      <c r="F791" s="2"/>
    </row>
    <row r="792" spans="2:6">
      <c r="B792" s="2"/>
      <c r="F792" s="2"/>
    </row>
    <row r="793" spans="2:6">
      <c r="B793" s="2"/>
      <c r="F793" s="2"/>
    </row>
    <row r="794" spans="2:6">
      <c r="B794" s="2"/>
      <c r="F794" s="2"/>
    </row>
    <row r="795" spans="2:6">
      <c r="B795" s="2"/>
      <c r="F795" s="2"/>
    </row>
    <row r="796" spans="2:6">
      <c r="B796" s="2"/>
      <c r="F796" s="2"/>
    </row>
    <row r="797" spans="2:6">
      <c r="B797" s="2"/>
      <c r="F797" s="2"/>
    </row>
    <row r="798" spans="2:6">
      <c r="B798" s="2"/>
      <c r="F798" s="2"/>
    </row>
    <row r="799" spans="2:6">
      <c r="B799" s="2"/>
      <c r="F799" s="2"/>
    </row>
    <row r="800" spans="2:6">
      <c r="B800" s="2"/>
      <c r="F800" s="2"/>
    </row>
    <row r="801" spans="2:6">
      <c r="B801" s="2"/>
      <c r="F801" s="2"/>
    </row>
    <row r="802" spans="2:6">
      <c r="B802" s="2"/>
      <c r="F802" s="2"/>
    </row>
    <row r="803" spans="2:6">
      <c r="B803" s="2"/>
      <c r="F803" s="2"/>
    </row>
    <row r="804" spans="2:6">
      <c r="B804" s="2"/>
      <c r="F804" s="2"/>
    </row>
    <row r="805" spans="2:6">
      <c r="B805" s="2"/>
      <c r="F805" s="2"/>
    </row>
    <row r="806" spans="2:6">
      <c r="B806" s="2"/>
      <c r="F806" s="2"/>
    </row>
    <row r="807" spans="2:6">
      <c r="B807" s="2"/>
      <c r="F807" s="2"/>
    </row>
    <row r="808" spans="2:6">
      <c r="B808" s="2"/>
      <c r="F808" s="2"/>
    </row>
    <row r="809" spans="2:6">
      <c r="B809" s="2"/>
      <c r="F809" s="2"/>
    </row>
    <row r="810" spans="2:6">
      <c r="B810" s="2"/>
      <c r="F810" s="2"/>
    </row>
    <row r="811" spans="2:6">
      <c r="B811" s="2"/>
      <c r="F811" s="2"/>
    </row>
    <row r="812" spans="2:6">
      <c r="B812" s="2"/>
      <c r="F812" s="2"/>
    </row>
    <row r="813" spans="2:6">
      <c r="B813" s="2"/>
      <c r="F813" s="2"/>
    </row>
    <row r="814" spans="2:6">
      <c r="B814" s="2"/>
      <c r="F814" s="2"/>
    </row>
    <row r="815" spans="2:6">
      <c r="B815" s="2"/>
      <c r="F815" s="2"/>
    </row>
    <row r="816" spans="2:6">
      <c r="B816" s="2"/>
      <c r="F816" s="2"/>
    </row>
    <row r="817" spans="2:6">
      <c r="B817" s="2"/>
      <c r="F817" s="2"/>
    </row>
    <row r="818" spans="2:6">
      <c r="B818" s="2"/>
      <c r="F818" s="2"/>
    </row>
    <row r="819" spans="2:6">
      <c r="B819" s="2"/>
      <c r="F819" s="2"/>
    </row>
    <row r="820" spans="2:6">
      <c r="B820" s="2"/>
      <c r="F820" s="2"/>
    </row>
    <row r="821" spans="2:6">
      <c r="B821" s="2"/>
      <c r="F821" s="2"/>
    </row>
    <row r="822" spans="2:6">
      <c r="B822" s="2"/>
      <c r="F822" s="2"/>
    </row>
    <row r="823" spans="2:6">
      <c r="B823" s="2"/>
      <c r="F823" s="2"/>
    </row>
    <row r="824" spans="2:6">
      <c r="B824" s="2"/>
      <c r="F824" s="2"/>
    </row>
    <row r="825" spans="2:6">
      <c r="B825" s="2"/>
      <c r="F825" s="2"/>
    </row>
    <row r="826" spans="2:6">
      <c r="B826" s="2"/>
      <c r="F826" s="2"/>
    </row>
    <row r="827" spans="2:6">
      <c r="B827" s="2"/>
      <c r="F827" s="2"/>
    </row>
    <row r="828" spans="2:6">
      <c r="B828" s="2"/>
      <c r="F828" s="2"/>
    </row>
    <row r="829" spans="2:6">
      <c r="B829" s="2"/>
      <c r="F829" s="2"/>
    </row>
    <row r="830" spans="2:6">
      <c r="B830" s="2"/>
      <c r="F830" s="2"/>
    </row>
    <row r="831" spans="2:6">
      <c r="B831" s="2"/>
      <c r="F831" s="2"/>
    </row>
    <row r="832" spans="2:6">
      <c r="B832" s="2"/>
      <c r="F832" s="2"/>
    </row>
    <row r="833" spans="2:6">
      <c r="B833" s="2"/>
      <c r="F833" s="2"/>
    </row>
    <row r="834" spans="2:6">
      <c r="B834" s="2"/>
      <c r="F834" s="2"/>
    </row>
    <row r="835" spans="2:6">
      <c r="B835" s="2"/>
      <c r="F835" s="2"/>
    </row>
    <row r="836" spans="2:6">
      <c r="B836" s="2"/>
      <c r="F836" s="2"/>
    </row>
    <row r="837" spans="2:6">
      <c r="B837" s="2"/>
      <c r="F837" s="2"/>
    </row>
    <row r="838" spans="2:6">
      <c r="B838" s="2"/>
      <c r="F838" s="2"/>
    </row>
    <row r="839" spans="2:6">
      <c r="B839" s="2"/>
      <c r="F839" s="2"/>
    </row>
    <row r="840" spans="2:6">
      <c r="B840" s="2"/>
      <c r="F840" s="2"/>
    </row>
    <row r="841" spans="2:6">
      <c r="B841" s="2"/>
      <c r="F841" s="2"/>
    </row>
    <row r="842" spans="2:6">
      <c r="B842" s="2"/>
      <c r="F842" s="2"/>
    </row>
    <row r="843" spans="2:6">
      <c r="B843" s="2"/>
      <c r="F843" s="2"/>
    </row>
    <row r="844" spans="2:6">
      <c r="B844" s="2"/>
      <c r="F844" s="2"/>
    </row>
    <row r="845" spans="2:6">
      <c r="B845" s="2"/>
      <c r="F845" s="2"/>
    </row>
    <row r="846" spans="2:6">
      <c r="B846" s="2"/>
      <c r="F846" s="2"/>
    </row>
    <row r="847" spans="2:6">
      <c r="B847" s="2"/>
      <c r="F847" s="2"/>
    </row>
    <row r="848" spans="2:6">
      <c r="B848" s="2"/>
      <c r="F848" s="2"/>
    </row>
    <row r="849" spans="2:6">
      <c r="B849" s="2"/>
      <c r="F849" s="2"/>
    </row>
    <row r="850" spans="2:6">
      <c r="B850" s="2"/>
      <c r="F850" s="2"/>
    </row>
    <row r="851" spans="2:6">
      <c r="B851" s="2"/>
      <c r="F851" s="2"/>
    </row>
    <row r="852" spans="2:6">
      <c r="B852" s="2"/>
      <c r="F852" s="2"/>
    </row>
    <row r="853" spans="2:6">
      <c r="B853" s="2"/>
      <c r="F853" s="2"/>
    </row>
    <row r="854" spans="2:6">
      <c r="B854" s="2"/>
      <c r="F854" s="2"/>
    </row>
    <row r="855" spans="2:6">
      <c r="B855" s="2"/>
      <c r="F855" s="2"/>
    </row>
    <row r="856" spans="2:6">
      <c r="B856" s="2"/>
      <c r="F856" s="2"/>
    </row>
    <row r="857" spans="2:6">
      <c r="B857" s="2"/>
      <c r="F857" s="2"/>
    </row>
    <row r="858" spans="2:6">
      <c r="B858" s="2"/>
      <c r="F858" s="2"/>
    </row>
    <row r="859" spans="2:6">
      <c r="B859" s="2"/>
      <c r="F859" s="2"/>
    </row>
    <row r="860" spans="2:6">
      <c r="B860" s="2"/>
      <c r="F860" s="2"/>
    </row>
    <row r="861" spans="2:6">
      <c r="B861" s="2"/>
      <c r="F861" s="2"/>
    </row>
    <row r="862" spans="2:6">
      <c r="B862" s="2"/>
      <c r="F862" s="2"/>
    </row>
    <row r="863" spans="2:6">
      <c r="B863" s="2"/>
      <c r="F863" s="2"/>
    </row>
    <row r="864" spans="2:6">
      <c r="B864" s="2"/>
      <c r="F864" s="2"/>
    </row>
    <row r="865" spans="2:6">
      <c r="B865" s="2"/>
      <c r="F865" s="2"/>
    </row>
    <row r="866" spans="2:6">
      <c r="B866" s="2"/>
      <c r="F866" s="2"/>
    </row>
    <row r="867" spans="2:6">
      <c r="B867" s="2"/>
      <c r="F867" s="2"/>
    </row>
    <row r="868" spans="2:6">
      <c r="B868" s="2"/>
      <c r="F868" s="2"/>
    </row>
    <row r="869" spans="2:6">
      <c r="B869" s="2"/>
      <c r="F869" s="2"/>
    </row>
    <row r="870" spans="2:6">
      <c r="B870" s="2"/>
      <c r="F870" s="2"/>
    </row>
    <row r="871" spans="2:6">
      <c r="B871" s="2"/>
      <c r="F871" s="2"/>
    </row>
    <row r="872" spans="2:6">
      <c r="B872" s="2"/>
      <c r="F872" s="2"/>
    </row>
    <row r="873" spans="2:6">
      <c r="B873" s="2"/>
      <c r="F873" s="2"/>
    </row>
    <row r="874" spans="2:6">
      <c r="B874" s="2"/>
      <c r="F874" s="2"/>
    </row>
    <row r="875" spans="2:6">
      <c r="B875" s="2"/>
      <c r="F875" s="2"/>
    </row>
    <row r="876" spans="2:6">
      <c r="B876" s="2"/>
      <c r="F876" s="2"/>
    </row>
    <row r="877" spans="2:6">
      <c r="B877" s="2"/>
      <c r="F877" s="2"/>
    </row>
    <row r="878" spans="2:6">
      <c r="B878" s="2"/>
      <c r="F878" s="2"/>
    </row>
    <row r="879" spans="2:6">
      <c r="B879" s="2"/>
      <c r="F879" s="2"/>
    </row>
    <row r="880" spans="2:6">
      <c r="B880" s="2"/>
      <c r="F880" s="2"/>
    </row>
    <row r="881" spans="2:6">
      <c r="B881" s="2"/>
      <c r="F881" s="2"/>
    </row>
    <row r="882" spans="2:6">
      <c r="B882" s="2"/>
      <c r="F882" s="2"/>
    </row>
    <row r="883" spans="2:6">
      <c r="B883" s="2"/>
      <c r="F883" s="2"/>
    </row>
    <row r="884" spans="2:6">
      <c r="B884" s="2"/>
      <c r="F884" s="2"/>
    </row>
    <row r="885" spans="2:6">
      <c r="B885" s="2"/>
      <c r="F885" s="2"/>
    </row>
    <row r="886" spans="2:6">
      <c r="B886" s="2"/>
      <c r="F886" s="2"/>
    </row>
    <row r="887" spans="2:6">
      <c r="B887" s="2"/>
      <c r="F887" s="2"/>
    </row>
    <row r="888" spans="2:6">
      <c r="B888" s="2"/>
      <c r="F888" s="2"/>
    </row>
    <row r="889" spans="2:6">
      <c r="B889" s="2"/>
      <c r="F889" s="2"/>
    </row>
    <row r="890" spans="2:6">
      <c r="B890" s="2"/>
      <c r="F890" s="2"/>
    </row>
    <row r="891" spans="2:6">
      <c r="B891" s="2"/>
      <c r="F891" s="2"/>
    </row>
    <row r="892" spans="2:6">
      <c r="B892" s="2"/>
      <c r="F892" s="2"/>
    </row>
    <row r="893" spans="2:6">
      <c r="B893" s="2"/>
      <c r="F893" s="2"/>
    </row>
    <row r="894" spans="2:6">
      <c r="B894" s="2"/>
      <c r="F894" s="2"/>
    </row>
    <row r="895" spans="2:6">
      <c r="B895" s="2"/>
      <c r="F895" s="2"/>
    </row>
    <row r="896" spans="2:6">
      <c r="B896" s="2"/>
      <c r="F896" s="2"/>
    </row>
    <row r="897" spans="2:6">
      <c r="B897" s="2"/>
      <c r="F897" s="2"/>
    </row>
    <row r="898" spans="2:6">
      <c r="B898" s="2"/>
      <c r="F898" s="2"/>
    </row>
    <row r="899" spans="2:6">
      <c r="B899" s="2"/>
      <c r="F899" s="2"/>
    </row>
    <row r="900" spans="2:6">
      <c r="B900" s="2"/>
      <c r="F900" s="2"/>
    </row>
    <row r="901" spans="2:6">
      <c r="B901" s="2"/>
      <c r="F901" s="2"/>
    </row>
    <row r="902" spans="2:6">
      <c r="B902" s="2"/>
      <c r="F902" s="2"/>
    </row>
    <row r="903" spans="2:6">
      <c r="B903" s="2"/>
      <c r="F903" s="2"/>
    </row>
    <row r="904" spans="2:6">
      <c r="B904" s="2"/>
      <c r="F904" s="2"/>
    </row>
    <row r="905" spans="2:6">
      <c r="B905" s="2"/>
      <c r="F905" s="2"/>
    </row>
    <row r="906" spans="2:6">
      <c r="B906" s="2"/>
      <c r="F906" s="2"/>
    </row>
    <row r="907" spans="2:6">
      <c r="B907" s="2"/>
      <c r="F907" s="2"/>
    </row>
    <row r="908" spans="2:6">
      <c r="B908" s="2"/>
      <c r="F908" s="2"/>
    </row>
    <row r="909" spans="2:6">
      <c r="B909" s="2"/>
      <c r="F909" s="2"/>
    </row>
    <row r="910" spans="2:6">
      <c r="B910" s="2"/>
      <c r="F910" s="2"/>
    </row>
    <row r="911" spans="2:6">
      <c r="B911" s="2"/>
      <c r="F911" s="2"/>
    </row>
    <row r="912" spans="2:6">
      <c r="B912" s="2"/>
      <c r="F912" s="2"/>
    </row>
    <row r="913" spans="2:6">
      <c r="B913" s="2"/>
      <c r="F913" s="2"/>
    </row>
    <row r="914" spans="2:6">
      <c r="B914" s="2"/>
      <c r="F914" s="2"/>
    </row>
    <row r="915" spans="2:6">
      <c r="B915" s="2"/>
      <c r="F915" s="2"/>
    </row>
    <row r="916" spans="2:6">
      <c r="B916" s="2"/>
      <c r="F916" s="2"/>
    </row>
    <row r="917" spans="2:6">
      <c r="B917" s="2"/>
      <c r="F917" s="2"/>
    </row>
    <row r="918" spans="2:6">
      <c r="B918" s="2"/>
      <c r="F918" s="2"/>
    </row>
    <row r="919" spans="2:6">
      <c r="B919" s="2"/>
      <c r="F919" s="2"/>
    </row>
    <row r="920" spans="2:6">
      <c r="B920" s="2"/>
      <c r="F920" s="2"/>
    </row>
    <row r="921" spans="2:6">
      <c r="B921" s="2"/>
      <c r="F921" s="2"/>
    </row>
    <row r="922" spans="2:6">
      <c r="B922" s="2"/>
      <c r="F922" s="2"/>
    </row>
    <row r="923" spans="2:6">
      <c r="B923" s="2"/>
      <c r="F923" s="2"/>
    </row>
    <row r="924" spans="2:6">
      <c r="B924" s="2"/>
      <c r="F924" s="2"/>
    </row>
    <row r="925" spans="2:6">
      <c r="B925" s="2"/>
      <c r="F925" s="2"/>
    </row>
    <row r="926" spans="2:6">
      <c r="B926" s="2"/>
      <c r="F926" s="2"/>
    </row>
    <row r="927" spans="2:6">
      <c r="B927" s="2"/>
      <c r="F927" s="2"/>
    </row>
    <row r="928" spans="2:6">
      <c r="B928" s="2"/>
      <c r="F928" s="2"/>
    </row>
    <row r="929" spans="2:6">
      <c r="B929" s="2"/>
      <c r="F929" s="2"/>
    </row>
    <row r="930" spans="2:6">
      <c r="B930" s="2"/>
      <c r="F930" s="2"/>
    </row>
    <row r="931" spans="2:6">
      <c r="B931" s="2"/>
      <c r="F931" s="2"/>
    </row>
    <row r="932" spans="2:6">
      <c r="B932" s="2"/>
      <c r="F932" s="2"/>
    </row>
    <row r="933" spans="2:6">
      <c r="B933" s="2"/>
      <c r="F933" s="2"/>
    </row>
    <row r="934" spans="2:6">
      <c r="B934" s="2"/>
      <c r="F934" s="2"/>
    </row>
    <row r="935" spans="2:6">
      <c r="B935" s="2"/>
      <c r="F935" s="2"/>
    </row>
    <row r="936" spans="2:6">
      <c r="B936" s="2"/>
      <c r="F936" s="2"/>
    </row>
    <row r="937" spans="2:6">
      <c r="B937" s="2"/>
      <c r="F937" s="2"/>
    </row>
    <row r="938" spans="2:6">
      <c r="B938" s="2"/>
      <c r="F938" s="2"/>
    </row>
    <row r="939" spans="2:6">
      <c r="B939" s="2"/>
      <c r="F939" s="2"/>
    </row>
    <row r="940" spans="2:6">
      <c r="B940" s="2"/>
      <c r="F940" s="2"/>
    </row>
    <row r="941" spans="2:6">
      <c r="B941" s="2"/>
      <c r="F941" s="2"/>
    </row>
    <row r="942" spans="2:6">
      <c r="B942" s="2"/>
      <c r="F942" s="2"/>
    </row>
    <row r="943" spans="2:6">
      <c r="B943" s="2"/>
      <c r="F943" s="2"/>
    </row>
    <row r="944" spans="2:6">
      <c r="B944" s="2"/>
      <c r="F944" s="2"/>
    </row>
    <row r="945" spans="2:6">
      <c r="B945" s="2"/>
      <c r="F945" s="2"/>
    </row>
    <row r="946" spans="2:6">
      <c r="B946" s="2"/>
      <c r="F946" s="2"/>
    </row>
    <row r="947" spans="2:6">
      <c r="B947" s="2"/>
      <c r="F947" s="2"/>
    </row>
    <row r="948" spans="2:6">
      <c r="B948" s="2"/>
      <c r="F948" s="2"/>
    </row>
    <row r="949" spans="2:6">
      <c r="B949" s="2"/>
      <c r="F949" s="2"/>
    </row>
    <row r="950" spans="2:6">
      <c r="B950" s="2"/>
      <c r="F950" s="2"/>
    </row>
    <row r="951" spans="2:6">
      <c r="B951" s="2"/>
      <c r="F951" s="2"/>
    </row>
    <row r="952" spans="2:6">
      <c r="B952" s="2"/>
      <c r="F952" s="2"/>
    </row>
    <row r="953" spans="2:6">
      <c r="B953" s="2"/>
      <c r="F953" s="2"/>
    </row>
    <row r="954" spans="2:6">
      <c r="B954" s="2"/>
      <c r="F954" s="2"/>
    </row>
    <row r="955" spans="2:6">
      <c r="B955" s="2"/>
      <c r="F955" s="2"/>
    </row>
    <row r="956" spans="2:6">
      <c r="B956" s="2"/>
      <c r="F956" s="2"/>
    </row>
    <row r="957" spans="2:6">
      <c r="B957" s="2"/>
      <c r="F957" s="2"/>
    </row>
    <row r="958" spans="2:6">
      <c r="B958" s="2"/>
      <c r="F958" s="2"/>
    </row>
    <row r="959" spans="2:6">
      <c r="B959" s="2"/>
      <c r="F959" s="2"/>
    </row>
    <row r="960" spans="2:6">
      <c r="B960" s="2"/>
      <c r="F960" s="2"/>
    </row>
    <row r="961" spans="2:6">
      <c r="B961" s="2"/>
      <c r="F961" s="2"/>
    </row>
    <row r="962" spans="2:6">
      <c r="B962" s="2"/>
      <c r="F962" s="2"/>
    </row>
    <row r="963" spans="2:6">
      <c r="B963" s="2"/>
      <c r="F963" s="2"/>
    </row>
    <row r="964" spans="2:6">
      <c r="B964" s="2"/>
      <c r="F964" s="2"/>
    </row>
    <row r="965" spans="2:6">
      <c r="B965" s="2"/>
      <c r="F965" s="2"/>
    </row>
    <row r="966" spans="2:6">
      <c r="B966" s="2"/>
      <c r="F966" s="2"/>
    </row>
    <row r="967" spans="2:6">
      <c r="B967" s="2"/>
      <c r="F967" s="2"/>
    </row>
    <row r="968" spans="2:6">
      <c r="B968" s="2"/>
      <c r="F968" s="2"/>
    </row>
    <row r="969" spans="2:6">
      <c r="B969" s="2"/>
      <c r="F969" s="2"/>
    </row>
    <row r="970" spans="2:6">
      <c r="B970" s="2"/>
      <c r="F970" s="2"/>
    </row>
    <row r="971" spans="2:6">
      <c r="B971" s="2"/>
      <c r="F971" s="2"/>
    </row>
    <row r="972" spans="2:6">
      <c r="B972" s="2"/>
      <c r="F972" s="2"/>
    </row>
    <row r="973" spans="2:6">
      <c r="B973" s="2"/>
      <c r="F973" s="2"/>
    </row>
    <row r="974" spans="2:6">
      <c r="B974" s="2"/>
      <c r="F974" s="2"/>
    </row>
    <row r="975" spans="2:6">
      <c r="B975" s="2"/>
      <c r="F975" s="2"/>
    </row>
    <row r="976" spans="2:6">
      <c r="B976" s="2"/>
      <c r="F976" s="2"/>
    </row>
    <row r="977" spans="2:6">
      <c r="B977" s="2"/>
      <c r="F977" s="2"/>
    </row>
    <row r="978" spans="2:6">
      <c r="B978" s="2"/>
      <c r="F978" s="2"/>
    </row>
    <row r="979" spans="2:6">
      <c r="B979" s="2"/>
      <c r="F979" s="2"/>
    </row>
    <row r="980" spans="2:6">
      <c r="B980" s="2"/>
      <c r="F980" s="2"/>
    </row>
    <row r="981" spans="2:6">
      <c r="B981" s="2"/>
      <c r="F981" s="2"/>
    </row>
    <row r="982" spans="2:6">
      <c r="B982" s="2"/>
      <c r="F982" s="2"/>
    </row>
    <row r="983" spans="2:6">
      <c r="B983" s="2"/>
      <c r="F983" s="2"/>
    </row>
    <row r="984" spans="2:6">
      <c r="B984" s="2"/>
      <c r="F984" s="2"/>
    </row>
    <row r="985" spans="2:6">
      <c r="B985" s="2"/>
      <c r="F985" s="2"/>
    </row>
    <row r="986" spans="2:6">
      <c r="B986" s="2"/>
      <c r="F986" s="2"/>
    </row>
    <row r="987" spans="2:6">
      <c r="B987" s="2"/>
      <c r="F987" s="2"/>
    </row>
    <row r="988" spans="2:6">
      <c r="B988" s="2"/>
      <c r="F988" s="2"/>
    </row>
    <row r="989" spans="2:6">
      <c r="B989" s="2"/>
      <c r="F989" s="2"/>
    </row>
    <row r="990" spans="2:6">
      <c r="B990" s="2"/>
      <c r="F990" s="2"/>
    </row>
    <row r="991" spans="2:6">
      <c r="B991" s="2"/>
      <c r="F991" s="2"/>
    </row>
    <row r="992" spans="2:6">
      <c r="B992" s="2"/>
      <c r="F992" s="2"/>
    </row>
    <row r="993" spans="2:6">
      <c r="B993" s="2"/>
      <c r="F993" s="2"/>
    </row>
    <row r="994" spans="2:6">
      <c r="B994" s="2"/>
      <c r="F994" s="2"/>
    </row>
    <row r="995" spans="2:6">
      <c r="B995" s="2"/>
      <c r="F995" s="2"/>
    </row>
    <row r="996" spans="2:6">
      <c r="B996" s="2"/>
      <c r="F996" s="2"/>
    </row>
    <row r="997" spans="2:6">
      <c r="B997" s="2"/>
      <c r="F997" s="2"/>
    </row>
    <row r="998" spans="2:6">
      <c r="B998" s="2"/>
      <c r="F998" s="2"/>
    </row>
    <row r="999" spans="2:6">
      <c r="B999" s="2"/>
      <c r="F999" s="2"/>
    </row>
    <row r="1000" spans="2:6">
      <c r="B1000" s="2"/>
      <c r="F1000" s="2"/>
    </row>
    <row r="1001" spans="2:6">
      <c r="B1001" s="2"/>
      <c r="F1001" s="2"/>
    </row>
    <row r="1002" spans="2:6">
      <c r="B1002" s="2"/>
      <c r="F1002" s="2"/>
    </row>
    <row r="1003" spans="2:6">
      <c r="B1003" s="2"/>
      <c r="F1003" s="2"/>
    </row>
    <row r="1004" spans="2:6">
      <c r="B1004" s="2"/>
      <c r="F1004" s="2"/>
    </row>
    <row r="1005" spans="2:6">
      <c r="B1005" s="2"/>
      <c r="F1005" s="2"/>
    </row>
    <row r="1006" spans="2:6">
      <c r="B1006" s="2"/>
      <c r="F1006" s="2"/>
    </row>
    <row r="1007" spans="2:6">
      <c r="B1007" s="2"/>
      <c r="F1007" s="2"/>
    </row>
    <row r="1008" spans="2:6">
      <c r="B1008" s="2"/>
      <c r="F1008" s="2"/>
    </row>
    <row r="1009" spans="2:6">
      <c r="B1009" s="2"/>
      <c r="F1009" s="2"/>
    </row>
    <row r="1010" spans="2:6">
      <c r="B1010" s="2"/>
      <c r="F1010" s="2"/>
    </row>
    <row r="1011" spans="2:6">
      <c r="B1011" s="2"/>
      <c r="F1011" s="2"/>
    </row>
    <row r="1012" spans="2:6">
      <c r="B1012" s="2"/>
      <c r="F1012" s="2"/>
    </row>
    <row r="1013" spans="2:6">
      <c r="B1013" s="2"/>
      <c r="F1013" s="2"/>
    </row>
    <row r="1014" spans="2:6">
      <c r="B1014" s="2"/>
      <c r="F1014" s="2"/>
    </row>
    <row r="1015" spans="2:6">
      <c r="B1015" s="2"/>
      <c r="F1015" s="2"/>
    </row>
    <row r="1016" spans="2:6">
      <c r="B1016" s="2"/>
      <c r="F1016" s="2"/>
    </row>
    <row r="1017" spans="2:6">
      <c r="B1017" s="2"/>
      <c r="F1017" s="2"/>
    </row>
    <row r="1018" spans="2:6">
      <c r="B1018" s="2"/>
      <c r="F1018" s="2"/>
    </row>
    <row r="1019" spans="2:6">
      <c r="B1019" s="2"/>
      <c r="F1019" s="2"/>
    </row>
    <row r="1020" spans="2:6">
      <c r="B1020" s="2"/>
      <c r="F1020" s="2"/>
    </row>
    <row r="1021" spans="2:6">
      <c r="B1021" s="2"/>
      <c r="F1021" s="2"/>
    </row>
    <row r="1022" spans="2:6">
      <c r="B1022" s="2"/>
      <c r="F1022" s="2"/>
    </row>
    <row r="1023" spans="2:6">
      <c r="B1023" s="2"/>
      <c r="F1023" s="2"/>
    </row>
    <row r="1024" spans="2:6">
      <c r="B1024" s="2"/>
      <c r="F1024" s="2"/>
    </row>
    <row r="1025" spans="2:6">
      <c r="B1025" s="2"/>
      <c r="F1025" s="2"/>
    </row>
    <row r="1026" spans="2:6">
      <c r="B1026" s="2"/>
      <c r="F1026" s="2"/>
    </row>
    <row r="1027" spans="2:6">
      <c r="B1027" s="2"/>
      <c r="F1027" s="2"/>
    </row>
    <row r="1028" spans="2:6">
      <c r="B1028" s="2"/>
      <c r="F1028" s="2"/>
    </row>
    <row r="1029" spans="2:6">
      <c r="B1029" s="2"/>
      <c r="F1029" s="2"/>
    </row>
    <row r="1030" spans="2:6">
      <c r="B1030" s="2"/>
      <c r="F1030" s="2"/>
    </row>
    <row r="1031" spans="2:6">
      <c r="B1031" s="2"/>
      <c r="F1031" s="2"/>
    </row>
    <row r="1032" spans="2:6">
      <c r="B1032" s="2"/>
      <c r="F1032" s="2"/>
    </row>
    <row r="1033" spans="2:6">
      <c r="B1033" s="2"/>
      <c r="F1033" s="2"/>
    </row>
    <row r="1034" spans="2:6">
      <c r="B1034" s="2"/>
      <c r="F1034" s="2"/>
    </row>
    <row r="1035" spans="2:6">
      <c r="B1035" s="2"/>
      <c r="F1035" s="2"/>
    </row>
    <row r="1036" spans="2:6">
      <c r="B1036" s="2"/>
      <c r="F1036" s="2"/>
    </row>
    <row r="1037" spans="2:6">
      <c r="B1037" s="2"/>
      <c r="F1037" s="2"/>
    </row>
    <row r="1038" spans="2:6">
      <c r="B1038" s="2"/>
      <c r="F1038" s="2"/>
    </row>
    <row r="1039" spans="2:6">
      <c r="B1039" s="2"/>
      <c r="F1039" s="2"/>
    </row>
    <row r="1040" spans="2:6">
      <c r="B1040" s="2"/>
      <c r="F1040" s="2"/>
    </row>
    <row r="1041" spans="2:6">
      <c r="B1041" s="2"/>
      <c r="F1041" s="2"/>
    </row>
    <row r="1042" spans="2:6">
      <c r="B1042" s="2"/>
      <c r="F1042" s="2"/>
    </row>
    <row r="1043" spans="2:6">
      <c r="B1043" s="2"/>
      <c r="F1043" s="2"/>
    </row>
    <row r="1044" spans="2:6">
      <c r="B1044" s="2"/>
      <c r="F1044" s="2"/>
    </row>
    <row r="1045" spans="2:6">
      <c r="B1045" s="2"/>
      <c r="F1045" s="2"/>
    </row>
    <row r="1046" spans="2:6">
      <c r="B1046" s="2"/>
      <c r="F1046" s="2"/>
    </row>
    <row r="1047" spans="2:6">
      <c r="B1047" s="2"/>
      <c r="F1047" s="2"/>
    </row>
    <row r="1048" spans="2:6">
      <c r="B1048" s="2"/>
      <c r="F1048" s="2"/>
    </row>
    <row r="1049" spans="2:6">
      <c r="B1049" s="2"/>
      <c r="F1049" s="2"/>
    </row>
    <row r="1050" spans="2:6">
      <c r="B1050" s="2"/>
      <c r="F1050" s="2"/>
    </row>
    <row r="1051" spans="2:6">
      <c r="B1051" s="2"/>
      <c r="F1051" s="2"/>
    </row>
    <row r="1052" spans="2:6">
      <c r="B1052" s="2"/>
      <c r="F1052" s="2"/>
    </row>
    <row r="1053" spans="2:6">
      <c r="B1053" s="2"/>
      <c r="F1053" s="2"/>
    </row>
    <row r="1054" spans="2:6">
      <c r="B1054" s="2"/>
      <c r="F1054" s="2"/>
    </row>
    <row r="1055" spans="2:6">
      <c r="B1055" s="2"/>
      <c r="F1055" s="2"/>
    </row>
    <row r="1056" spans="2:6">
      <c r="B1056" s="2"/>
      <c r="F1056" s="2"/>
    </row>
    <row r="1057" spans="2:6">
      <c r="B1057" s="2"/>
      <c r="F1057" s="2"/>
    </row>
    <row r="1058" spans="2:6">
      <c r="B1058" s="2"/>
      <c r="F1058" s="2"/>
    </row>
    <row r="1059" spans="2:6">
      <c r="B1059" s="2"/>
      <c r="F1059" s="2"/>
    </row>
    <row r="1060" spans="2:6">
      <c r="B1060" s="2"/>
      <c r="F1060" s="2"/>
    </row>
    <row r="1061" spans="2:6">
      <c r="B1061" s="2"/>
      <c r="F1061" s="2"/>
    </row>
    <row r="1062" spans="2:6">
      <c r="B1062" s="2"/>
      <c r="F1062" s="2"/>
    </row>
    <row r="1063" spans="2:6">
      <c r="B1063" s="2"/>
      <c r="F1063" s="2"/>
    </row>
    <row r="1064" spans="2:6">
      <c r="B1064" s="2"/>
      <c r="F1064" s="2"/>
    </row>
    <row r="1065" spans="2:6">
      <c r="B1065" s="2"/>
      <c r="F1065" s="2"/>
    </row>
    <row r="1066" spans="2:6">
      <c r="B1066" s="2"/>
      <c r="F1066" s="2"/>
    </row>
    <row r="1067" spans="2:6">
      <c r="B1067" s="2"/>
      <c r="F1067" s="2"/>
    </row>
    <row r="1068" spans="2:6">
      <c r="B1068" s="2"/>
      <c r="F1068" s="2"/>
    </row>
    <row r="1069" spans="2:6">
      <c r="B1069" s="2"/>
      <c r="F1069" s="2"/>
    </row>
    <row r="1070" spans="2:6">
      <c r="B1070" s="2"/>
      <c r="F1070" s="2"/>
    </row>
    <row r="1071" spans="2:6">
      <c r="B1071" s="2"/>
      <c r="F1071" s="2"/>
    </row>
    <row r="1072" spans="2:6">
      <c r="B1072" s="2"/>
      <c r="F1072" s="2"/>
    </row>
    <row r="1073" spans="2:6">
      <c r="B1073" s="2"/>
      <c r="F1073" s="2"/>
    </row>
    <row r="1074" spans="2:6">
      <c r="B1074" s="2"/>
      <c r="F1074" s="2"/>
    </row>
    <row r="1075" spans="2:6">
      <c r="B1075" s="2"/>
      <c r="F1075" s="2"/>
    </row>
    <row r="1076" spans="2:6">
      <c r="B1076" s="2"/>
      <c r="F1076" s="2"/>
    </row>
    <row r="1077" spans="2:6">
      <c r="B1077" s="2"/>
      <c r="F1077" s="2"/>
    </row>
    <row r="1078" spans="2:6">
      <c r="B1078" s="2"/>
      <c r="F1078" s="2"/>
    </row>
    <row r="1079" spans="2:6">
      <c r="B1079" s="2"/>
      <c r="F1079" s="2"/>
    </row>
    <row r="1080" spans="2:6">
      <c r="B1080" s="2"/>
      <c r="F1080" s="2"/>
    </row>
    <row r="1081" spans="2:6">
      <c r="B1081" s="2"/>
      <c r="F1081" s="2"/>
    </row>
    <row r="1082" spans="2:6">
      <c r="B1082" s="2"/>
      <c r="F1082" s="2"/>
    </row>
    <row r="1083" spans="2:6">
      <c r="B1083" s="2"/>
      <c r="F1083" s="2"/>
    </row>
    <row r="1084" spans="2:6">
      <c r="B1084" s="2"/>
      <c r="F1084" s="2"/>
    </row>
    <row r="1085" spans="2:6">
      <c r="B1085" s="2"/>
      <c r="F1085" s="2"/>
    </row>
    <row r="1086" spans="2:6">
      <c r="B1086" s="2"/>
      <c r="F1086" s="2"/>
    </row>
    <row r="1087" spans="2:6">
      <c r="B1087" s="2"/>
      <c r="F1087" s="2"/>
    </row>
    <row r="1088" spans="2:6">
      <c r="B1088" s="2"/>
      <c r="F1088" s="2"/>
    </row>
    <row r="1089" spans="2:6">
      <c r="B1089" s="2"/>
      <c r="F1089" s="2"/>
    </row>
    <row r="1090" spans="2:6">
      <c r="B1090" s="2"/>
      <c r="F1090" s="2"/>
    </row>
    <row r="1091" spans="2:6">
      <c r="B1091" s="2"/>
      <c r="F1091" s="2"/>
    </row>
    <row r="1092" spans="2:6">
      <c r="B1092" s="2"/>
      <c r="F1092" s="2"/>
    </row>
    <row r="1093" spans="2:6">
      <c r="B1093" s="2"/>
      <c r="F1093" s="2"/>
    </row>
    <row r="1094" spans="2:6">
      <c r="B1094" s="2"/>
      <c r="F1094" s="2"/>
    </row>
    <row r="1095" spans="2:6">
      <c r="B1095" s="2"/>
      <c r="F1095" s="2"/>
    </row>
    <row r="1096" spans="2:6">
      <c r="B1096" s="2"/>
      <c r="F1096" s="2"/>
    </row>
    <row r="1097" spans="2:6">
      <c r="B1097" s="2"/>
      <c r="F1097" s="2"/>
    </row>
    <row r="1098" spans="2:6">
      <c r="B1098" s="2"/>
      <c r="F1098" s="2"/>
    </row>
    <row r="1099" spans="2:6">
      <c r="B1099" s="2"/>
      <c r="F1099" s="2"/>
    </row>
    <row r="1100" spans="2:6">
      <c r="B1100" s="2"/>
      <c r="F1100" s="2"/>
    </row>
    <row r="1101" spans="2:6">
      <c r="B1101" s="2"/>
      <c r="F1101" s="2"/>
    </row>
    <row r="1102" spans="2:6">
      <c r="B1102" s="2"/>
      <c r="F1102" s="2"/>
    </row>
    <row r="1103" spans="2:6">
      <c r="B1103" s="2"/>
      <c r="F1103" s="2"/>
    </row>
    <row r="1104" spans="2:6">
      <c r="B1104" s="2"/>
      <c r="F1104" s="2"/>
    </row>
    <row r="1105" spans="2:6">
      <c r="B1105" s="2"/>
      <c r="F1105" s="2"/>
    </row>
    <row r="1106" spans="2:6">
      <c r="B1106" s="2"/>
      <c r="F1106" s="2"/>
    </row>
    <row r="1107" spans="2:6">
      <c r="B1107" s="2"/>
      <c r="F1107" s="2"/>
    </row>
    <row r="1108" spans="2:6">
      <c r="B1108" s="2"/>
      <c r="F1108" s="2"/>
    </row>
    <row r="1109" spans="2:6">
      <c r="B1109" s="2"/>
      <c r="F1109" s="2"/>
    </row>
    <row r="1110" spans="2:6">
      <c r="B1110" s="2"/>
      <c r="F1110" s="2"/>
    </row>
    <row r="1111" spans="2:6">
      <c r="B1111" s="2"/>
      <c r="F1111" s="2"/>
    </row>
    <row r="1112" spans="2:6">
      <c r="B1112" s="2"/>
      <c r="F1112" s="2"/>
    </row>
    <row r="1113" spans="2:6">
      <c r="B1113" s="2"/>
      <c r="F1113" s="2"/>
    </row>
    <row r="1114" spans="2:6">
      <c r="B1114" s="2"/>
      <c r="F1114" s="2"/>
    </row>
    <row r="1115" spans="2:6">
      <c r="B1115" s="2"/>
      <c r="F1115" s="2"/>
    </row>
    <row r="1116" spans="2:6">
      <c r="B1116" s="2"/>
      <c r="F1116" s="2"/>
    </row>
    <row r="1117" spans="2:6">
      <c r="B1117" s="2"/>
      <c r="F1117" s="2"/>
    </row>
    <row r="1118" spans="2:6">
      <c r="B1118" s="2"/>
      <c r="F1118" s="2"/>
    </row>
    <row r="1119" spans="2:6">
      <c r="B1119" s="2"/>
      <c r="F1119" s="2"/>
    </row>
    <row r="1120" spans="2:6">
      <c r="B1120" s="2"/>
      <c r="F1120" s="2"/>
    </row>
    <row r="1121" spans="2:6">
      <c r="B1121" s="2"/>
      <c r="F1121" s="2"/>
    </row>
    <row r="1122" spans="2:6">
      <c r="B1122" s="2"/>
      <c r="F1122" s="2"/>
    </row>
    <row r="1123" spans="2:6">
      <c r="B1123" s="2"/>
      <c r="F1123" s="2"/>
    </row>
    <row r="1124" spans="2:6">
      <c r="B1124" s="2"/>
      <c r="F1124" s="2"/>
    </row>
    <row r="1125" spans="2:6">
      <c r="B1125" s="2"/>
      <c r="F1125" s="2"/>
    </row>
    <row r="1126" spans="2:6">
      <c r="B1126" s="2"/>
      <c r="F1126" s="2"/>
    </row>
    <row r="1127" spans="2:6">
      <c r="B1127" s="2"/>
      <c r="F1127" s="2"/>
    </row>
    <row r="1128" spans="2:6">
      <c r="B1128" s="2"/>
      <c r="F1128" s="2"/>
    </row>
    <row r="1129" spans="2:6">
      <c r="B1129" s="2"/>
      <c r="F1129" s="2"/>
    </row>
    <row r="1130" spans="2:6">
      <c r="B1130" s="2"/>
      <c r="F1130" s="2"/>
    </row>
    <row r="1131" spans="2:6">
      <c r="B1131" s="2"/>
      <c r="F1131" s="2"/>
    </row>
    <row r="1132" spans="2:6">
      <c r="B1132" s="2"/>
      <c r="F1132" s="2"/>
    </row>
    <row r="1133" spans="2:6">
      <c r="B1133" s="2"/>
      <c r="F1133" s="2"/>
    </row>
    <row r="1134" spans="2:6">
      <c r="B1134" s="2"/>
      <c r="F1134" s="2"/>
    </row>
    <row r="1135" spans="2:6">
      <c r="B1135" s="2"/>
      <c r="F1135" s="2"/>
    </row>
    <row r="1136" spans="2:6">
      <c r="B1136" s="2"/>
      <c r="F1136" s="2"/>
    </row>
    <row r="1137" spans="2:6">
      <c r="B1137" s="2"/>
      <c r="F1137" s="2"/>
    </row>
    <row r="1138" spans="2:6">
      <c r="B1138" s="2"/>
      <c r="F1138" s="2"/>
    </row>
    <row r="1139" spans="2:6">
      <c r="B1139" s="2"/>
      <c r="F1139" s="2"/>
    </row>
  </sheetData>
  <phoneticPr fontId="8" type="noConversion"/>
  <hyperlinks>
    <hyperlink ref="A3" r:id="rId1"/>
    <hyperlink ref="P40" r:id="rId2" display="http://www.bav-astro.de/sfs/BAVM_link.php?BAVMnr=56"/>
    <hyperlink ref="P41" r:id="rId3" display="http://www.bav-astro.de/sfs/BAVM_link.php?BAVMnr=72"/>
    <hyperlink ref="P42" r:id="rId4" display="http://www.bav-astro.de/sfs/BAVM_link.php?BAVMnr=72"/>
    <hyperlink ref="P43" r:id="rId5" display="http://www.bav-astro.de/sfs/BAVM_link.php?BAVMnr=72"/>
    <hyperlink ref="P44" r:id="rId6" display="http://www.bav-astro.de/sfs/BAVM_link.php?BAVMnr=72"/>
    <hyperlink ref="P45" r:id="rId7" display="http://www.bav-astro.de/sfs/BAVM_link.php?BAVMnr=72"/>
    <hyperlink ref="P46" r:id="rId8" display="http://www.bav-astro.de/sfs/BAVM_link.php?BAVMnr=72"/>
    <hyperlink ref="P47" r:id="rId9" display="http://www.bav-astro.de/sfs/BAVM_link.php?BAVMnr=72"/>
    <hyperlink ref="P48" r:id="rId10" display="http://www.bav-astro.de/sfs/BAVM_link.php?BAVMnr=72"/>
    <hyperlink ref="P49" r:id="rId11" display="http://www.bav-astro.de/sfs/BAVM_link.php?BAVMnr=72"/>
    <hyperlink ref="P50" r:id="rId12" display="http://www.bav-astro.de/sfs/BAVM_link.php?BAVMnr=72"/>
    <hyperlink ref="P51" r:id="rId13" display="http://www.bav-astro.de/sfs/BAVM_link.php?BAVMnr=72"/>
    <hyperlink ref="P52" r:id="rId14" display="http://www.bav-astro.de/sfs/BAVM_link.php?BAVMnr=72"/>
    <hyperlink ref="P53" r:id="rId15" display="http://www.bav-astro.de/sfs/BAVM_link.php?BAVMnr=91"/>
    <hyperlink ref="P55" r:id="rId16" display="http://www.bav-astro.de/sfs/BAVM_link.php?BAVMnr=111"/>
    <hyperlink ref="P56" r:id="rId17" display="http://www.konkoly.hu/cgi-bin/IBVS?5027"/>
    <hyperlink ref="P57" r:id="rId18" display="http://www.bav-astro.de/sfs/BAVM_link.php?BAVMnr=128"/>
    <hyperlink ref="P58" r:id="rId19" display="http://www.konkoly.hu/cgi-bin/IBVS?5027"/>
    <hyperlink ref="P59" r:id="rId20" display="http://www.bav-astro.de/sfs/BAVM_link.php?BAVMnr=133"/>
    <hyperlink ref="P60" r:id="rId21" display="http://www.bav-astro.de/sfs/BAVM_link.php?BAVMnr=152"/>
    <hyperlink ref="P61" r:id="rId22" display="http://www.bav-astro.de/sfs/BAVM_link.php?BAVMnr=158"/>
    <hyperlink ref="P64" r:id="rId23" display="http://www.bav-astro.de/sfs/BAVM_link.php?BAVMnr=173"/>
    <hyperlink ref="P65" r:id="rId24" display="http://var.astro.cz/oejv/issues/oejv0137.pdf"/>
    <hyperlink ref="P66" r:id="rId25" display="http://www.konkoly.hu/cgi-bin/IBVS?5945"/>
    <hyperlink ref="P67" r:id="rId26" display="http://www.bav-astro.de/sfs/BAVM_link.php?BAVMnr=220"/>
    <hyperlink ref="P68" r:id="rId27" display="http://www.bav-astro.de/sfs/BAVM_link.php?BAVMnr=220"/>
    <hyperlink ref="P69" r:id="rId28" display="http://var.astro.cz/oejv/issues/oejv0160.pdf"/>
    <hyperlink ref="P70" r:id="rId29" display="http://var.astro.cz/oejv/issues/oejv0160.pdf"/>
    <hyperlink ref="P71" r:id="rId30" display="http://var.astro.cz/oejv/issues/oejv0160.pdf"/>
    <hyperlink ref="P72" r:id="rId31" display="http://var.astro.cz/oejv/issues/oejv0160.pdf"/>
    <hyperlink ref="P73" r:id="rId32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1</vt:lpstr>
      <vt:lpstr>Graphs 1</vt:lpstr>
      <vt:lpstr>Q_fit</vt:lpstr>
      <vt:lpstr>NAB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2024-02-19T05:13:50Z</dcterms:modified>
</cp:coreProperties>
</file>