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2C78EDC-012B-46FB-868D-BF600912ED0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1" i="1" l="1"/>
  <c r="G20" i="2"/>
  <c r="C20" i="2"/>
  <c r="G19" i="2"/>
  <c r="C19" i="2"/>
  <c r="G18" i="2"/>
  <c r="C18" i="2"/>
  <c r="G17" i="2"/>
  <c r="C17" i="2"/>
  <c r="G24" i="2"/>
  <c r="C24" i="2"/>
  <c r="E24" i="2"/>
  <c r="G23" i="2"/>
  <c r="C23" i="2"/>
  <c r="E23" i="2"/>
  <c r="G22" i="2"/>
  <c r="C22" i="2"/>
  <c r="E22" i="2"/>
  <c r="G21" i="2"/>
  <c r="C21" i="2"/>
  <c r="E21" i="2"/>
  <c r="G16" i="2"/>
  <c r="C16" i="2"/>
  <c r="G15" i="2"/>
  <c r="C15" i="2"/>
  <c r="G14" i="2"/>
  <c r="C14" i="2"/>
  <c r="G13" i="2"/>
  <c r="C13" i="2"/>
  <c r="G12" i="2"/>
  <c r="C12" i="2"/>
  <c r="G11" i="2"/>
  <c r="C1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27" i="1"/>
  <c r="F11" i="1"/>
  <c r="Q35" i="1"/>
  <c r="Q34" i="1"/>
  <c r="Q32" i="1"/>
  <c r="Q33" i="1"/>
  <c r="E21" i="1"/>
  <c r="F21" i="1"/>
  <c r="Q28" i="1"/>
  <c r="Q29" i="1"/>
  <c r="Q30" i="1"/>
  <c r="G11" i="1"/>
  <c r="E14" i="1"/>
  <c r="C17" i="1"/>
  <c r="Q24" i="1"/>
  <c r="C7" i="1"/>
  <c r="E31" i="1"/>
  <c r="F31" i="1"/>
  <c r="C8" i="1"/>
  <c r="E22" i="1"/>
  <c r="F22" i="1"/>
  <c r="Q23" i="1"/>
  <c r="Q22" i="1"/>
  <c r="Q25" i="1"/>
  <c r="Q26" i="1"/>
  <c r="Q21" i="1"/>
  <c r="E17" i="2"/>
  <c r="E11" i="2"/>
  <c r="E19" i="2"/>
  <c r="E28" i="1"/>
  <c r="F28" i="1"/>
  <c r="G28" i="1"/>
  <c r="J28" i="1"/>
  <c r="G22" i="1"/>
  <c r="I22" i="1"/>
  <c r="E34" i="1"/>
  <c r="F34" i="1"/>
  <c r="E25" i="1"/>
  <c r="F25" i="1"/>
  <c r="G25" i="1"/>
  <c r="J25" i="1"/>
  <c r="E30" i="1"/>
  <c r="F30" i="1"/>
  <c r="G30" i="1"/>
  <c r="J30" i="1"/>
  <c r="G21" i="1"/>
  <c r="E27" i="1"/>
  <c r="F27" i="1"/>
  <c r="G27" i="1"/>
  <c r="J27" i="1"/>
  <c r="E33" i="1"/>
  <c r="F33" i="1"/>
  <c r="G33" i="1"/>
  <c r="J33" i="1"/>
  <c r="E24" i="1"/>
  <c r="F24" i="1"/>
  <c r="G24" i="1"/>
  <c r="J24" i="1"/>
  <c r="E29" i="1"/>
  <c r="F29" i="1"/>
  <c r="G29" i="1"/>
  <c r="J29" i="1"/>
  <c r="G31" i="1"/>
  <c r="K31" i="1"/>
  <c r="E35" i="1"/>
  <c r="F35" i="1"/>
  <c r="G35" i="1"/>
  <c r="J35" i="1"/>
  <c r="E26" i="1"/>
  <c r="F26" i="1"/>
  <c r="G26" i="1"/>
  <c r="J26" i="1"/>
  <c r="G34" i="1"/>
  <c r="J34" i="1"/>
  <c r="E32" i="1"/>
  <c r="F32" i="1"/>
  <c r="G32" i="1"/>
  <c r="J32" i="1"/>
  <c r="E23" i="1"/>
  <c r="F23" i="1"/>
  <c r="G23" i="1"/>
  <c r="I23" i="1"/>
  <c r="E13" i="2"/>
  <c r="H21" i="1"/>
  <c r="E18" i="2"/>
  <c r="E16" i="2"/>
  <c r="E12" i="2"/>
  <c r="E15" i="2"/>
  <c r="E20" i="2"/>
  <c r="E14" i="2"/>
  <c r="C12" i="1"/>
  <c r="C16" i="1" l="1"/>
  <c r="D18" i="1" s="1"/>
  <c r="E15" i="1"/>
  <c r="C11" i="1"/>
  <c r="C15" i="1" l="1"/>
  <c r="O35" i="1"/>
  <c r="O22" i="1"/>
  <c r="O34" i="1"/>
  <c r="O26" i="1"/>
  <c r="O30" i="1"/>
  <c r="O33" i="1"/>
  <c r="O31" i="1"/>
  <c r="O23" i="1"/>
  <c r="O25" i="1"/>
  <c r="O21" i="1"/>
  <c r="O24" i="1"/>
  <c r="O32" i="1"/>
  <c r="O28" i="1"/>
  <c r="O27" i="1"/>
  <c r="O29" i="1"/>
  <c r="C18" i="1" l="1"/>
  <c r="E16" i="1"/>
  <c r="E17" i="1" s="1"/>
</calcChain>
</file>

<file path=xl/sharedStrings.xml><?xml version="1.0" encoding="utf-8"?>
<sst xmlns="http://schemas.openxmlformats.org/spreadsheetml/2006/main" count="199" uniqueCount="128">
  <si>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</si>
  <si>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</si>
  <si>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</si>
  <si>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</si>
  <si>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</si>
  <si>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</si>
  <si>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</si>
  <si>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</si>
  <si>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</si>
  <si>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</si>
  <si>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</si>
  <si>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</si>
  <si>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</si>
  <si>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</si>
  <si>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</si>
  <si>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</si>
  <si>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</si>
  <si>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</si>
  <si>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</si>
  <si>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</si>
  <si>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</si>
  <si>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</si>
  <si>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</si>
  <si>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</si>
  <si>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</si>
  <si>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</si>
  <si>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</si>
  <si>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</si>
  <si>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</si>
  <si>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Pri/sec were photometrically determined, but pri is only about 0.06 magnitudes deeper than secondary.</t>
  </si>
  <si>
    <t>EW/KW</t>
  </si>
  <si>
    <t>IBVS 5287</t>
  </si>
  <si>
    <t>II</t>
  </si>
  <si>
    <t>I</t>
  </si>
  <si>
    <t>IBVS 5583</t>
  </si>
  <si>
    <t># of data points:</t>
  </si>
  <si>
    <t xml:space="preserve">19 08 39.1 +30 43 09 </t>
  </si>
  <si>
    <t>IBVS 5690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</si>
  <si>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</si>
  <si>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</si>
  <si>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</si>
  <si>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</si>
  <si>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</si>
  <si>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</si>
  <si>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</si>
  <si>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</si>
  <si>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CCD</t>
  </si>
  <si>
    <t>Add cycle</t>
  </si>
  <si>
    <t>Old Cycle</t>
  </si>
  <si>
    <t>OEJV 0137</t>
  </si>
  <si>
    <t>OEJV 0160</t>
  </si>
  <si>
    <t>IBVS 6094</t>
  </si>
  <si>
    <t>ii</t>
  </si>
  <si>
    <t>i</t>
  </si>
  <si>
    <t>IBVS 6118</t>
  </si>
  <si>
    <t>V417 Lyr / na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</si>
  <si>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</si>
  <si>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</si>
  <si>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</si>
  <si>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</si>
  <si>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</si>
  <si>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</si>
  <si>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</si>
  <si>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</si>
  <si>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</si>
  <si>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</si>
  <si>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2451675.4694 </t>
  </si>
  <si>
    <t> 10.05.2000 23:15 </t>
  </si>
  <si>
    <t> 0.0408 </t>
  </si>
  <si>
    <t>E </t>
  </si>
  <si>
    <t>R</t>
  </si>
  <si>
    <t> M.Zejda </t>
  </si>
  <si>
    <t>IBVS 5287 </t>
  </si>
  <si>
    <t>2452002.5900 </t>
  </si>
  <si>
    <t> 03.04.2001 02:09 </t>
  </si>
  <si>
    <t> 0.0433 </t>
  </si>
  <si>
    <t>?</t>
  </si>
  <si>
    <t>IBVS 5583 </t>
  </si>
  <si>
    <t>2452024.53810 </t>
  </si>
  <si>
    <t> 25.04.2001 00:54 </t>
  </si>
  <si>
    <t> 0.04322 </t>
  </si>
  <si>
    <t>C </t>
  </si>
  <si>
    <t>o</t>
  </si>
  <si>
    <t> K.Koss </t>
  </si>
  <si>
    <t>OEJV 0074 </t>
  </si>
  <si>
    <t>2453287.6162 </t>
  </si>
  <si>
    <t> 09.10.2004 02:47 </t>
  </si>
  <si>
    <t> 0.0487 </t>
  </si>
  <si>
    <t> T. Krajci </t>
  </si>
  <si>
    <t>IBVS 5690 </t>
  </si>
  <si>
    <t>2453288.6689 </t>
  </si>
  <si>
    <t> 10.10.2004 04:03 </t>
  </si>
  <si>
    <t> 0.0490 </t>
  </si>
  <si>
    <t>2455338.4244 </t>
  </si>
  <si>
    <t> 21.05.2010 22:11 </t>
  </si>
  <si>
    <t> 0.0550 </t>
  </si>
  <si>
    <t> W.Moschner &amp; P.Frank </t>
  </si>
  <si>
    <t>BAVM 234 </t>
  </si>
  <si>
    <t>2455351.5033 </t>
  </si>
  <si>
    <t> 04.06.2010 00:04 </t>
  </si>
  <si>
    <t> 0.0552 </t>
  </si>
  <si>
    <t> J.Trnka </t>
  </si>
  <si>
    <t>OEJV 0137 </t>
  </si>
  <si>
    <t>2455352.4053 </t>
  </si>
  <si>
    <t> 04.06.2010 21:43 </t>
  </si>
  <si>
    <t>2455352.5541 </t>
  </si>
  <si>
    <t> 05.06.2010 01:17 </t>
  </si>
  <si>
    <t> 0.0537 </t>
  </si>
  <si>
    <t>2455615.6343 </t>
  </si>
  <si>
    <t> 23.02.2011 03:13 </t>
  </si>
  <si>
    <t> 0.0564 </t>
  </si>
  <si>
    <t>BAVM 225 </t>
  </si>
  <si>
    <t>2456132.47116 </t>
  </si>
  <si>
    <t> 23.07.2012 23:18 </t>
  </si>
  <si>
    <t> 0.05870 </t>
  </si>
  <si>
    <t> R.Auer </t>
  </si>
  <si>
    <t>OEJV 0160 </t>
  </si>
  <si>
    <t>2456132.47142 </t>
  </si>
  <si>
    <t> 0.05896 </t>
  </si>
  <si>
    <t>2456459.4393 </t>
  </si>
  <si>
    <t> 15.06.2013 22:32 </t>
  </si>
  <si>
    <t> 0.0591 </t>
  </si>
  <si>
    <t> N.Ruocco </t>
  </si>
  <si>
    <t>IBVS 6094 </t>
  </si>
  <si>
    <t>2456459.5887 </t>
  </si>
  <si>
    <t> 16.06.2013 02:07 </t>
  </si>
  <si>
    <t> 0.0582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</si>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</sst>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12" fillId="0" borderId="0" xfId="0" applyFont="1" applyAlignment="1"/>
    <xf numFmtId="0" fontId="13" fillId="0" borderId="0" xfId="0" applyFont="1" applyAlignment="1">
      <alignment horizontal="left" vertical="center" wrapText="1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>
      <alignment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V0417 Lyr - O-C Diagr.</a:t>
            </a:r>
          </a:p>
        </c:rich>
      </c:tx>
      <c:layout>
        <c:manualLayout>
          <c:xMode val="edge"/>
          <c:yMode val="edge"/>
          <c:x val="0.361874329521410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57-4ED0-A956-7AA272FCE9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">
                  <c:v>4.078000000299653E-2</c:v>
                </c:pt>
                <c:pt idx="2">
                  <c:v>4.3299999997543637E-2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57-4ED0-A956-7AA272FCE9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3">
                  <c:v>4.3219999999564607E-2</c:v>
                </c:pt>
                <c:pt idx="4">
                  <c:v>4.8659999993105885E-2</c:v>
                </c:pt>
                <c:pt idx="5">
                  <c:v>4.9049999994167592E-2</c:v>
                </c:pt>
                <c:pt idx="6">
                  <c:v>5.5000000000291038E-2</c:v>
                </c:pt>
                <c:pt idx="7">
                  <c:v>5.5210000005899929E-2</c:v>
                </c:pt>
                <c:pt idx="8">
                  <c:v>5.5280000000493601E-2</c:v>
                </c:pt>
                <c:pt idx="9">
                  <c:v>5.370000000402797E-2</c:v>
                </c:pt>
                <c:pt idx="11">
                  <c:v>5.8700000001408625E-2</c:v>
                </c:pt>
                <c:pt idx="12">
                  <c:v>5.8960000002116431E-2</c:v>
                </c:pt>
                <c:pt idx="13">
                  <c:v>5.9089999995194376E-2</c:v>
                </c:pt>
                <c:pt idx="14">
                  <c:v>5.8160000000498258E-2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57-4ED0-A956-7AA272FCE9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0">
                  <c:v>5.6379999994533136E-2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57-4ED0-A956-7AA272FCE9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57-4ED0-A956-7AA272FCE9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57-4ED0-A956-7AA272FCE9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9.1999999999999998E-3</c:v>
                  </c:pt>
                  <c:pt idx="2">
                    <c:v>1.6000000000000001E-3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1">
                    <c:v>2.0999999999999999E-3</c:v>
                  </c:pt>
                  <c:pt idx="12">
                    <c:v>3.3E-3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57-4ED0-A956-7AA272FCE9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40907</c:v>
                </c:pt>
                <c:pt idx="2">
                  <c:v>41995</c:v>
                </c:pt>
                <c:pt idx="3">
                  <c:v>42068</c:v>
                </c:pt>
                <c:pt idx="4">
                  <c:v>46269</c:v>
                </c:pt>
                <c:pt idx="5">
                  <c:v>46272.5</c:v>
                </c:pt>
                <c:pt idx="6">
                  <c:v>53090</c:v>
                </c:pt>
                <c:pt idx="7">
                  <c:v>53133.5</c:v>
                </c:pt>
                <c:pt idx="8">
                  <c:v>53136.5</c:v>
                </c:pt>
                <c:pt idx="9">
                  <c:v>53137</c:v>
                </c:pt>
                <c:pt idx="10">
                  <c:v>54012</c:v>
                </c:pt>
                <c:pt idx="11">
                  <c:v>55731</c:v>
                </c:pt>
                <c:pt idx="12">
                  <c:v>55731</c:v>
                </c:pt>
                <c:pt idx="13">
                  <c:v>56818.5</c:v>
                </c:pt>
                <c:pt idx="14">
                  <c:v>56819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-3.1808111707993386E-4</c:v>
                </c:pt>
                <c:pt idx="1">
                  <c:v>4.2385362014565067E-2</c:v>
                </c:pt>
                <c:pt idx="2">
                  <c:v>4.3521141859756106E-2</c:v>
                </c:pt>
                <c:pt idx="3">
                  <c:v>4.3597347676574985E-2</c:v>
                </c:pt>
                <c:pt idx="4">
                  <c:v>4.7982835847206924E-2</c:v>
                </c:pt>
                <c:pt idx="5">
                  <c:v>4.7986489550753034E-2</c:v>
                </c:pt>
                <c:pt idx="6">
                  <c:v>5.5103382100927571E-2</c:v>
                </c:pt>
                <c:pt idx="7">
                  <c:v>5.5148792416429233E-2</c:v>
                </c:pt>
                <c:pt idx="8">
                  <c:v>5.5151924162325901E-2</c:v>
                </c:pt>
                <c:pt idx="9">
                  <c:v>5.515244611997535E-2</c:v>
                </c:pt>
                <c:pt idx="10">
                  <c:v>5.6065872006503065E-2</c:v>
                </c:pt>
                <c:pt idx="11">
                  <c:v>5.786036240529295E-2</c:v>
                </c:pt>
                <c:pt idx="12">
                  <c:v>5.786036240529295E-2</c:v>
                </c:pt>
                <c:pt idx="13">
                  <c:v>5.899562029283454E-2</c:v>
                </c:pt>
                <c:pt idx="14">
                  <c:v>5.8996142250483982E-2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57-4ED0-A956-7AA272FC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700392"/>
        <c:axId val="1"/>
      </c:scatterChart>
      <c:valAx>
        <c:axId val="71670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700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55105813711895"/>
          <c:y val="0.9204921861831491"/>
          <c:w val="0.7689829078311900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47625</xdr:rowOff>
    </xdr:from>
    <xdr:to>
      <xdr:col>15</xdr:col>
      <xdr:colOff>257175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F7452D-78B4-9152-433C-8F2C1A296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konkoly.hu/cgi-bin/IBVS?6094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bav-astro.de/sfs/BAVM_link.php?BAVMnr=234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5690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var.astro.cz/oejv/issues/oejv0137.pdf" TargetMode="External"/><Relationship Id="rId14" Type="http://schemas.openxmlformats.org/officeDocument/2006/relationships/hyperlink" Target="http://www.konkoly.hu/cgi-bin/IBVS?6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55</v>
      </c>
      <c r="D1" s="13" t="s">
        <v>36</v>
      </c>
    </row>
    <row r="2" spans="1:7" ht="12.95" customHeight="1">
      <c r="A2" t="s">
        <v>24</v>
      </c>
      <c r="B2" t="s">
        <v>30</v>
      </c>
    </row>
    <row r="3" spans="1:7" ht="12.95" customHeight="1"/>
    <row r="4" spans="1:7" ht="12.95" customHeight="1" thickTop="1" thickBot="1">
      <c r="A4" s="6" t="s">
        <v>0</v>
      </c>
      <c r="C4" s="3">
        <v>39376.33</v>
      </c>
      <c r="D4" s="4">
        <v>0.30065999999999998</v>
      </c>
    </row>
    <row r="5" spans="1:7" ht="12.95" customHeight="1" thickTop="1">
      <c r="C5" t="s">
        <v>29</v>
      </c>
    </row>
    <row r="6" spans="1:7" ht="12.95" customHeight="1">
      <c r="A6" s="6" t="s">
        <v>1</v>
      </c>
    </row>
    <row r="7" spans="1:7" ht="12.95" customHeight="1">
      <c r="A7" t="s">
        <v>2</v>
      </c>
      <c r="C7">
        <f>+C4</f>
        <v>39376.33</v>
      </c>
    </row>
    <row r="8" spans="1:7" ht="12.95" customHeight="1">
      <c r="A8" t="s">
        <v>3</v>
      </c>
      <c r="C8">
        <f>+D4</f>
        <v>0.30065999999999998</v>
      </c>
    </row>
    <row r="9" spans="1:7" ht="12.95" customHeight="1">
      <c r="A9" s="15" t="s">
        <v>38</v>
      </c>
      <c r="B9" s="16"/>
      <c r="C9" s="17">
        <v>-9.5</v>
      </c>
      <c r="D9" s="16" t="s">
        <v>39</v>
      </c>
      <c r="E9" s="16"/>
    </row>
    <row r="10" spans="1:7" ht="12.95" customHeight="1" thickBot="1">
      <c r="A10" s="16"/>
      <c r="B10" s="16"/>
      <c r="C10" s="5" t="s">
        <v>20</v>
      </c>
      <c r="D10" s="5" t="s">
        <v>21</v>
      </c>
      <c r="E10" s="16"/>
    </row>
    <row r="11" spans="1:7" ht="12.95" customHeight="1">
      <c r="A11" s="16" t="s">
        <v>16</v>
      </c>
      <c r="B11" s="16"/>
      <c r="C11" s="18">
        <f ca="1">INTERCEPT(INDIRECT($G$11):G992,INDIRECT($F$11):F992)</f>
        <v>-3.1808111707993386E-4</v>
      </c>
      <c r="D11" s="19"/>
      <c r="E11" s="16"/>
      <c r="F11" s="20" t="str">
        <f>"F"&amp;E19</f>
        <v>F21</v>
      </c>
      <c r="G11" s="21" t="str">
        <f>"G"&amp;E19</f>
        <v>G21</v>
      </c>
    </row>
    <row r="12" spans="1:7" ht="12.95" customHeight="1">
      <c r="A12" s="16" t="s">
        <v>17</v>
      </c>
      <c r="B12" s="16"/>
      <c r="C12" s="18">
        <f ca="1">SLOPE(INDIRECT($G$11):G992,INDIRECT($F$11):F992)</f>
        <v>1.043915298888821E-6</v>
      </c>
      <c r="D12" s="19"/>
      <c r="E12" s="16"/>
    </row>
    <row r="13" spans="1:7" ht="12.95" customHeight="1">
      <c r="A13" s="16" t="s">
        <v>19</v>
      </c>
      <c r="B13" s="16"/>
      <c r="C13" s="19" t="s">
        <v>14</v>
      </c>
      <c r="D13" s="24" t="s">
        <v>47</v>
      </c>
      <c r="E13" s="17">
        <v>1</v>
      </c>
    </row>
    <row r="14" spans="1:7" ht="12.95" customHeight="1">
      <c r="A14" s="16"/>
      <c r="B14" s="16"/>
      <c r="C14" s="16"/>
      <c r="D14" s="24" t="s">
        <v>40</v>
      </c>
      <c r="E14" s="25">
        <f ca="1">NOW()+15018.5+$C$9/24</f>
        <v>60359.763033796291</v>
      </c>
    </row>
    <row r="15" spans="1:7" ht="12.95" customHeight="1">
      <c r="A15" s="22" t="s">
        <v>18</v>
      </c>
      <c r="B15" s="16"/>
      <c r="C15" s="23">
        <f ca="1">(C7+C11)+(C8+C12)*INT(MAX(F21:F3533))</f>
        <v>56459.589536142244</v>
      </c>
      <c r="D15" s="24" t="s">
        <v>48</v>
      </c>
      <c r="E15" s="25">
        <f ca="1">ROUND(2*(E14-$C$7)/$C$8,0)/2+E13</f>
        <v>69792</v>
      </c>
    </row>
    <row r="16" spans="1:7" ht="12.95" customHeight="1">
      <c r="A16" s="26" t="s">
        <v>4</v>
      </c>
      <c r="B16" s="16"/>
      <c r="C16" s="27">
        <f ca="1">+C8+C12</f>
        <v>0.30066104391529885</v>
      </c>
      <c r="D16" s="24" t="s">
        <v>41</v>
      </c>
      <c r="E16" s="21">
        <f ca="1">ROUND(2*(E14-$C$15)/$C$16,0)/2+E13</f>
        <v>12973</v>
      </c>
    </row>
    <row r="17" spans="1:17" ht="12.95" customHeight="1" thickBot="1">
      <c r="A17" s="24" t="s">
        <v>35</v>
      </c>
      <c r="B17" s="16"/>
      <c r="C17" s="16">
        <f>COUNT(C21:C2191)</f>
        <v>15</v>
      </c>
      <c r="D17" s="24" t="s">
        <v>42</v>
      </c>
      <c r="E17" s="28">
        <f ca="1">+$C$15+$C$16*E16-15018.5-$C$9/24</f>
        <v>45341.961092188751</v>
      </c>
    </row>
    <row r="18" spans="1:17" ht="12.95" customHeight="1" thickTop="1" thickBot="1">
      <c r="A18" s="26" t="s">
        <v>5</v>
      </c>
      <c r="B18" s="16"/>
      <c r="C18" s="29">
        <f ca="1">+C15</f>
        <v>56459.589536142244</v>
      </c>
      <c r="D18" s="30">
        <f ca="1">+C16</f>
        <v>0.30066104391529885</v>
      </c>
      <c r="E18" s="31" t="s">
        <v>43</v>
      </c>
    </row>
    <row r="19" spans="1:17" ht="12.95" customHeight="1" thickTop="1">
      <c r="A19" s="32" t="s">
        <v>44</v>
      </c>
      <c r="E19" s="33">
        <v>21</v>
      </c>
    </row>
    <row r="20" spans="1:17" ht="12.95" customHeight="1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28</v>
      </c>
      <c r="J20" s="8" t="s">
        <v>46</v>
      </c>
      <c r="K20" s="8" t="s">
        <v>127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ht="12.95" customHeight="1">
      <c r="A21" t="s">
        <v>12</v>
      </c>
      <c r="C21" s="10">
        <v>39376.33</v>
      </c>
      <c r="D21" s="10" t="s">
        <v>14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H21">
        <f>+G21</f>
        <v>0</v>
      </c>
      <c r="O21">
        <f t="shared" ref="O21:O35" ca="1" si="3">+C$11+C$12*$F21</f>
        <v>-3.1808111707993386E-4</v>
      </c>
      <c r="Q21" s="2">
        <f t="shared" ref="Q21:Q35" si="4">+C21-15018.5</f>
        <v>24357.83</v>
      </c>
    </row>
    <row r="22" spans="1:17" ht="12.95" customHeight="1">
      <c r="A22" t="s">
        <v>31</v>
      </c>
      <c r="C22" s="10">
        <v>51675.469400000002</v>
      </c>
      <c r="D22" s="10">
        <v>9.1999999999999998E-3</v>
      </c>
      <c r="E22">
        <f t="shared" si="0"/>
        <v>40907.135634936472</v>
      </c>
      <c r="F22">
        <f t="shared" si="1"/>
        <v>40907</v>
      </c>
      <c r="G22">
        <f t="shared" si="2"/>
        <v>4.078000000299653E-2</v>
      </c>
      <c r="I22">
        <f>+G22</f>
        <v>4.078000000299653E-2</v>
      </c>
      <c r="O22">
        <f t="shared" ca="1" si="3"/>
        <v>4.2385362014565067E-2</v>
      </c>
      <c r="Q22" s="2">
        <f t="shared" si="4"/>
        <v>36656.969400000002</v>
      </c>
    </row>
    <row r="23" spans="1:17" ht="12.95" customHeight="1">
      <c r="A23" s="14" t="s">
        <v>34</v>
      </c>
      <c r="B23" s="9" t="s">
        <v>33</v>
      </c>
      <c r="C23" s="11">
        <v>52002.59</v>
      </c>
      <c r="D23" s="12">
        <v>1.6000000000000001E-3</v>
      </c>
      <c r="E23">
        <f t="shared" si="0"/>
        <v>41995.144016497026</v>
      </c>
      <c r="F23">
        <f t="shared" si="1"/>
        <v>41995</v>
      </c>
      <c r="G23">
        <f t="shared" si="2"/>
        <v>4.3299999997543637E-2</v>
      </c>
      <c r="I23">
        <f>+G23</f>
        <v>4.3299999997543637E-2</v>
      </c>
      <c r="O23">
        <f t="shared" ca="1" si="3"/>
        <v>4.3521141859756106E-2</v>
      </c>
      <c r="Q23" s="2">
        <f t="shared" si="4"/>
        <v>36984.089999999997</v>
      </c>
    </row>
    <row r="24" spans="1:17" ht="12.95" customHeight="1">
      <c r="A24" s="37" t="s">
        <v>45</v>
      </c>
      <c r="B24" s="38" t="s">
        <v>33</v>
      </c>
      <c r="C24" s="37">
        <v>52024.538099999998</v>
      </c>
      <c r="D24" s="37" t="s">
        <v>46</v>
      </c>
      <c r="E24">
        <f t="shared" si="0"/>
        <v>42068.143750415744</v>
      </c>
      <c r="F24">
        <f t="shared" si="1"/>
        <v>42068</v>
      </c>
      <c r="G24">
        <f t="shared" si="2"/>
        <v>4.3219999999564607E-2</v>
      </c>
      <c r="J24">
        <f>+G24</f>
        <v>4.3219999999564607E-2</v>
      </c>
      <c r="O24">
        <f t="shared" ca="1" si="3"/>
        <v>4.3597347676574985E-2</v>
      </c>
      <c r="Q24" s="2">
        <f t="shared" si="4"/>
        <v>37006.038099999998</v>
      </c>
    </row>
    <row r="25" spans="1:17" ht="12.95" customHeight="1">
      <c r="A25" s="34" t="s">
        <v>37</v>
      </c>
      <c r="B25" s="35" t="s">
        <v>32</v>
      </c>
      <c r="C25" s="36">
        <v>53287.616199999997</v>
      </c>
      <c r="D25" s="36">
        <v>2.9999999999999997E-4</v>
      </c>
      <c r="E25">
        <f t="shared" si="0"/>
        <v>46269.161843943308</v>
      </c>
      <c r="F25">
        <f t="shared" si="1"/>
        <v>46269</v>
      </c>
      <c r="G25">
        <f t="shared" si="2"/>
        <v>4.8659999993105885E-2</v>
      </c>
      <c r="J25">
        <f>+G25</f>
        <v>4.8659999993105885E-2</v>
      </c>
      <c r="O25">
        <f t="shared" ca="1" si="3"/>
        <v>4.7982835847206924E-2</v>
      </c>
      <c r="Q25" s="2">
        <f t="shared" si="4"/>
        <v>38269.116199999997</v>
      </c>
    </row>
    <row r="26" spans="1:17" ht="12.95" customHeight="1">
      <c r="A26" s="34" t="s">
        <v>37</v>
      </c>
      <c r="B26" s="35" t="s">
        <v>33</v>
      </c>
      <c r="C26" s="36">
        <v>53288.668899999997</v>
      </c>
      <c r="D26" s="36">
        <v>5.0000000000000001E-4</v>
      </c>
      <c r="E26">
        <f t="shared" si="0"/>
        <v>46272.663141089586</v>
      </c>
      <c r="F26">
        <f t="shared" si="1"/>
        <v>46272.5</v>
      </c>
      <c r="G26">
        <f t="shared" si="2"/>
        <v>4.9049999994167592E-2</v>
      </c>
      <c r="J26">
        <f>+G26</f>
        <v>4.9049999994167592E-2</v>
      </c>
      <c r="O26">
        <f t="shared" ca="1" si="3"/>
        <v>4.7986489550753034E-2</v>
      </c>
      <c r="Q26" s="2">
        <f t="shared" si="4"/>
        <v>38270.168899999997</v>
      </c>
    </row>
    <row r="27" spans="1:17" ht="12.95" customHeight="1">
      <c r="A27" s="40" t="s">
        <v>54</v>
      </c>
      <c r="B27" s="41" t="s">
        <v>33</v>
      </c>
      <c r="C27" s="43">
        <v>55338.424400000004</v>
      </c>
      <c r="D27" s="42">
        <v>2.0000000000000001E-4</v>
      </c>
      <c r="E27">
        <f t="shared" si="0"/>
        <v>53090.182930885392</v>
      </c>
      <c r="F27">
        <f t="shared" si="1"/>
        <v>53090</v>
      </c>
      <c r="G27">
        <f t="shared" si="2"/>
        <v>5.5000000000291038E-2</v>
      </c>
      <c r="J27">
        <f>+G27</f>
        <v>5.5000000000291038E-2</v>
      </c>
      <c r="O27">
        <f t="shared" ca="1" si="3"/>
        <v>5.5103382100927571E-2</v>
      </c>
      <c r="Q27" s="2">
        <f t="shared" si="4"/>
        <v>40319.924400000004</v>
      </c>
    </row>
    <row r="28" spans="1:17" ht="12.95" customHeight="1">
      <c r="A28" s="39" t="s">
        <v>49</v>
      </c>
      <c r="B28" s="35" t="s">
        <v>32</v>
      </c>
      <c r="C28" s="36">
        <v>55351.503320000003</v>
      </c>
      <c r="D28" s="36">
        <v>1E-4</v>
      </c>
      <c r="E28">
        <f t="shared" si="0"/>
        <v>53133.683629348772</v>
      </c>
      <c r="F28">
        <f t="shared" si="1"/>
        <v>53133.5</v>
      </c>
      <c r="G28">
        <f t="shared" si="2"/>
        <v>5.5210000005899929E-2</v>
      </c>
      <c r="J28">
        <f>+G28</f>
        <v>5.5210000005899929E-2</v>
      </c>
      <c r="O28">
        <f t="shared" ca="1" si="3"/>
        <v>5.5148792416429233E-2</v>
      </c>
      <c r="Q28" s="2">
        <f t="shared" si="4"/>
        <v>40333.003320000003</v>
      </c>
    </row>
    <row r="29" spans="1:17" ht="12.95" customHeight="1">
      <c r="A29" s="39" t="s">
        <v>49</v>
      </c>
      <c r="B29" s="35" t="s">
        <v>32</v>
      </c>
      <c r="C29" s="36">
        <v>55352.40537</v>
      </c>
      <c r="D29" s="36">
        <v>2.0000000000000001E-4</v>
      </c>
      <c r="E29">
        <f t="shared" si="0"/>
        <v>53136.683862169892</v>
      </c>
      <c r="F29">
        <f t="shared" si="1"/>
        <v>53136.5</v>
      </c>
      <c r="G29">
        <f t="shared" si="2"/>
        <v>5.5280000000493601E-2</v>
      </c>
      <c r="J29">
        <f>+G29</f>
        <v>5.5280000000493601E-2</v>
      </c>
      <c r="O29">
        <f t="shared" ca="1" si="3"/>
        <v>5.5151924162325901E-2</v>
      </c>
      <c r="Q29" s="2">
        <f t="shared" si="4"/>
        <v>40333.90537</v>
      </c>
    </row>
    <row r="30" spans="1:17" ht="12.95" customHeight="1">
      <c r="A30" s="39" t="s">
        <v>49</v>
      </c>
      <c r="B30" s="35" t="s">
        <v>33</v>
      </c>
      <c r="C30" s="36">
        <v>55352.554120000001</v>
      </c>
      <c r="D30" s="36">
        <v>2.0000000000000001E-4</v>
      </c>
      <c r="E30">
        <f t="shared" si="0"/>
        <v>53137.178607064459</v>
      </c>
      <c r="F30">
        <f t="shared" si="1"/>
        <v>53137</v>
      </c>
      <c r="G30">
        <f t="shared" si="2"/>
        <v>5.370000000402797E-2</v>
      </c>
      <c r="J30">
        <f>+G30</f>
        <v>5.370000000402797E-2</v>
      </c>
      <c r="O30">
        <f t="shared" ca="1" si="3"/>
        <v>5.515244611997535E-2</v>
      </c>
      <c r="Q30" s="2">
        <f t="shared" si="4"/>
        <v>40334.054120000001</v>
      </c>
    </row>
    <row r="31" spans="1:17" ht="12.95" customHeight="1">
      <c r="A31" s="57" t="s">
        <v>111</v>
      </c>
      <c r="B31" s="59" t="s">
        <v>33</v>
      </c>
      <c r="C31" s="58">
        <v>55615.634299999998</v>
      </c>
      <c r="D31" s="10"/>
      <c r="E31">
        <f t="shared" si="0"/>
        <v>54012.187520787593</v>
      </c>
      <c r="F31">
        <f t="shared" si="1"/>
        <v>54012</v>
      </c>
      <c r="G31">
        <f t="shared" si="2"/>
        <v>5.6379999994533136E-2</v>
      </c>
      <c r="K31">
        <f>+G31</f>
        <v>5.6379999994533136E-2</v>
      </c>
      <c r="O31">
        <f t="shared" ca="1" si="3"/>
        <v>5.6065872006503065E-2</v>
      </c>
      <c r="Q31" s="2">
        <f t="shared" si="4"/>
        <v>40597.134299999998</v>
      </c>
    </row>
    <row r="32" spans="1:17" ht="12.95" customHeight="1">
      <c r="A32" s="39" t="s">
        <v>50</v>
      </c>
      <c r="B32" s="35" t="s">
        <v>33</v>
      </c>
      <c r="C32" s="36">
        <v>56132.471160000001</v>
      </c>
      <c r="D32" s="36">
        <v>2.0999999999999999E-3</v>
      </c>
      <c r="E32">
        <f t="shared" si="0"/>
        <v>55731.195237144952</v>
      </c>
      <c r="F32">
        <f t="shared" si="1"/>
        <v>55731</v>
      </c>
      <c r="G32">
        <f t="shared" si="2"/>
        <v>5.8700000001408625E-2</v>
      </c>
      <c r="J32">
        <f>+G32</f>
        <v>5.8700000001408625E-2</v>
      </c>
      <c r="O32">
        <f t="shared" ca="1" si="3"/>
        <v>5.786036240529295E-2</v>
      </c>
      <c r="Q32" s="2">
        <f t="shared" si="4"/>
        <v>41113.971160000001</v>
      </c>
    </row>
    <row r="33" spans="1:17" ht="12.95" customHeight="1">
      <c r="A33" s="39" t="s">
        <v>50</v>
      </c>
      <c r="B33" s="35" t="s">
        <v>33</v>
      </c>
      <c r="C33" s="36">
        <v>56132.471420000002</v>
      </c>
      <c r="D33" s="36">
        <v>3.3E-3</v>
      </c>
      <c r="E33">
        <f t="shared" si="0"/>
        <v>55731.19610190914</v>
      </c>
      <c r="F33">
        <f t="shared" si="1"/>
        <v>55731</v>
      </c>
      <c r="G33">
        <f t="shared" si="2"/>
        <v>5.8960000002116431E-2</v>
      </c>
      <c r="J33">
        <f>+G33</f>
        <v>5.8960000002116431E-2</v>
      </c>
      <c r="O33">
        <f t="shared" ca="1" si="3"/>
        <v>5.786036240529295E-2</v>
      </c>
      <c r="Q33" s="2">
        <f t="shared" si="4"/>
        <v>41113.971420000002</v>
      </c>
    </row>
    <row r="34" spans="1:17" ht="12.95" customHeight="1">
      <c r="A34" s="40" t="s">
        <v>51</v>
      </c>
      <c r="B34" s="41" t="s">
        <v>52</v>
      </c>
      <c r="C34" s="42">
        <v>56459.439299999998</v>
      </c>
      <c r="D34" s="42">
        <v>2.9999999999999997E-4</v>
      </c>
      <c r="E34">
        <f t="shared" si="0"/>
        <v>56818.696534291215</v>
      </c>
      <c r="F34">
        <f t="shared" si="1"/>
        <v>56818.5</v>
      </c>
      <c r="G34">
        <f t="shared" si="2"/>
        <v>5.9089999995194376E-2</v>
      </c>
      <c r="J34">
        <f>+G34</f>
        <v>5.9089999995194376E-2</v>
      </c>
      <c r="O34">
        <f t="shared" ca="1" si="3"/>
        <v>5.899562029283454E-2</v>
      </c>
      <c r="Q34" s="2">
        <f t="shared" si="4"/>
        <v>41440.939299999998</v>
      </c>
    </row>
    <row r="35" spans="1:17" ht="12.95" customHeight="1">
      <c r="A35" s="40" t="s">
        <v>51</v>
      </c>
      <c r="B35" s="41" t="s">
        <v>53</v>
      </c>
      <c r="C35" s="42">
        <v>56459.5887</v>
      </c>
      <c r="D35" s="42">
        <v>2.9999999999999997E-4</v>
      </c>
      <c r="E35">
        <f t="shared" si="0"/>
        <v>56819.193441096257</v>
      </c>
      <c r="F35">
        <f t="shared" si="1"/>
        <v>56819</v>
      </c>
      <c r="G35">
        <f t="shared" si="2"/>
        <v>5.8160000000498258E-2</v>
      </c>
      <c r="J35">
        <f>+G35</f>
        <v>5.8160000000498258E-2</v>
      </c>
      <c r="O35">
        <f t="shared" ca="1" si="3"/>
        <v>5.8996142250483982E-2</v>
      </c>
      <c r="Q35" s="2">
        <f t="shared" si="4"/>
        <v>41441.0887</v>
      </c>
    </row>
    <row r="36" spans="1:17" ht="12.95" customHeight="1">
      <c r="C36" s="10"/>
      <c r="D36" s="10"/>
    </row>
    <row r="37" spans="1:17" ht="12.95" customHeight="1">
      <c r="C37" s="10"/>
      <c r="D37" s="10"/>
    </row>
    <row r="38" spans="1:17" ht="12.95" customHeight="1">
      <c r="C38" s="10"/>
      <c r="D38" s="10"/>
    </row>
    <row r="39" spans="1:17" ht="12.95" customHeight="1">
      <c r="C39" s="10"/>
      <c r="D39" s="10"/>
    </row>
    <row r="40" spans="1:17" ht="12.95" customHeight="1">
      <c r="C40" s="10"/>
      <c r="D40" s="10"/>
    </row>
    <row r="41" spans="1:17" ht="12.95" customHeight="1">
      <c r="C41" s="10"/>
      <c r="D41" s="10"/>
    </row>
    <row r="42" spans="1:17" ht="12.95" customHeight="1">
      <c r="C42" s="10"/>
      <c r="D42" s="10"/>
    </row>
    <row r="43" spans="1:17" ht="12.95" customHeight="1">
      <c r="C43" s="10"/>
      <c r="D43" s="10"/>
    </row>
    <row r="44" spans="1:17" ht="12.95" customHeight="1">
      <c r="C44" s="10"/>
      <c r="D44" s="10"/>
    </row>
    <row r="45" spans="1:17" ht="12.95" customHeight="1">
      <c r="C45" s="10"/>
      <c r="D45" s="10"/>
    </row>
    <row r="46" spans="1:17" ht="12.95" customHeight="1">
      <c r="C46" s="10"/>
      <c r="D46" s="10"/>
    </row>
    <row r="47" spans="1:17" ht="12.95" customHeight="1">
      <c r="C47" s="10"/>
      <c r="D47" s="10"/>
    </row>
    <row r="48" spans="1:17" ht="12.95" customHeight="1">
      <c r="C48" s="10"/>
      <c r="D48" s="10"/>
    </row>
    <row r="49" spans="3:4" ht="12.95" customHeight="1">
      <c r="C49" s="10"/>
      <c r="D49" s="10"/>
    </row>
    <row r="50" spans="3:4" ht="12.95" customHeight="1">
      <c r="C50" s="10"/>
      <c r="D50" s="10"/>
    </row>
    <row r="51" spans="3:4" ht="12.95" customHeight="1">
      <c r="C51" s="10"/>
      <c r="D51" s="10"/>
    </row>
    <row r="52" spans="3:4" ht="12.95" customHeight="1">
      <c r="C52" s="10"/>
      <c r="D52" s="10"/>
    </row>
    <row r="53" spans="3:4" ht="12.95" customHeight="1">
      <c r="C53" s="10"/>
      <c r="D53" s="10"/>
    </row>
    <row r="54" spans="3:4" ht="12.95" customHeight="1">
      <c r="C54" s="10"/>
      <c r="D54" s="10"/>
    </row>
    <row r="55" spans="3:4" ht="12.95" customHeight="1">
      <c r="C55" s="10"/>
      <c r="D55" s="10"/>
    </row>
    <row r="56" spans="3:4" ht="12.95" customHeight="1">
      <c r="C56" s="10"/>
      <c r="D56" s="10"/>
    </row>
    <row r="57" spans="3:4" ht="12.95" customHeight="1">
      <c r="C57" s="10"/>
      <c r="D57" s="10"/>
    </row>
    <row r="58" spans="3:4" ht="12.95" customHeight="1">
      <c r="C58" s="10"/>
      <c r="D58" s="10"/>
    </row>
    <row r="59" spans="3:4" ht="12.95" customHeight="1">
      <c r="C59" s="10"/>
      <c r="D59" s="10"/>
    </row>
    <row r="60" spans="3:4" ht="12.95" customHeight="1">
      <c r="C60" s="10"/>
      <c r="D60" s="10"/>
    </row>
    <row r="61" spans="3:4" ht="12.95" customHeight="1">
      <c r="C61" s="10"/>
      <c r="D61" s="10"/>
    </row>
    <row r="62" spans="3:4" ht="12.95" customHeight="1">
      <c r="C62" s="10"/>
      <c r="D62" s="10"/>
    </row>
    <row r="63" spans="3:4" ht="12.95" customHeight="1">
      <c r="C63" s="10"/>
      <c r="D63" s="10"/>
    </row>
    <row r="64" spans="3:4" ht="12.95" customHeight="1">
      <c r="C64" s="10"/>
      <c r="D64" s="10"/>
    </row>
    <row r="65" spans="3:4" ht="12.95" customHeight="1">
      <c r="C65" s="10"/>
      <c r="D65" s="10"/>
    </row>
    <row r="66" spans="3:4" ht="12.95" customHeight="1">
      <c r="C66" s="10"/>
      <c r="D66" s="10"/>
    </row>
    <row r="67" spans="3:4" ht="12.95" customHeight="1">
      <c r="C67" s="10"/>
      <c r="D67" s="10"/>
    </row>
    <row r="68" spans="3:4" ht="12.95" customHeight="1">
      <c r="C68" s="10"/>
      <c r="D68" s="10"/>
    </row>
    <row r="69" spans="3:4" ht="12.95" customHeight="1">
      <c r="C69" s="10"/>
      <c r="D69" s="10"/>
    </row>
    <row r="70" spans="3:4" ht="12.95" customHeight="1">
      <c r="C70" s="10"/>
      <c r="D70" s="10"/>
    </row>
    <row r="71" spans="3:4" ht="12.95" customHeight="1">
      <c r="C71" s="10"/>
      <c r="D71" s="10"/>
    </row>
    <row r="72" spans="3:4" ht="12.95" customHeight="1">
      <c r="C72" s="10"/>
      <c r="D72" s="10"/>
    </row>
    <row r="73" spans="3:4" ht="12.95" customHeight="1">
      <c r="C73" s="10"/>
      <c r="D73" s="10"/>
    </row>
    <row r="74" spans="3:4" ht="12.95" customHeight="1">
      <c r="C74" s="10"/>
      <c r="D74" s="10"/>
    </row>
    <row r="75" spans="3:4" ht="12.95" customHeight="1">
      <c r="C75" s="10"/>
      <c r="D75" s="10"/>
    </row>
    <row r="76" spans="3:4" ht="12.95" customHeight="1">
      <c r="C76" s="10"/>
      <c r="D76" s="10"/>
    </row>
    <row r="77" spans="3:4" ht="12.95" customHeight="1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4"/>
  <sheetViews>
    <sheetView workbookViewId="0">
      <selection activeCell="A24" sqref="A24:C24"/>
    </sheetView>
  </sheetViews>
  <sheetFormatPr defaultRowHeight="12.75"/>
  <cols>
    <col min="1" max="1" width="19.7109375" style="10" customWidth="1"/>
    <col min="2" max="2" width="4.42578125" style="16" customWidth="1"/>
    <col min="3" max="3" width="12.7109375" style="10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0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44" t="s">
        <v>56</v>
      </c>
      <c r="I1" s="45" t="s">
        <v>57</v>
      </c>
      <c r="J1" s="46" t="s">
        <v>46</v>
      </c>
    </row>
    <row r="2" spans="1:16">
      <c r="I2" s="47" t="s">
        <v>58</v>
      </c>
      <c r="J2" s="48" t="s">
        <v>59</v>
      </c>
    </row>
    <row r="3" spans="1:16">
      <c r="A3" s="49" t="s">
        <v>60</v>
      </c>
      <c r="I3" s="47" t="s">
        <v>61</v>
      </c>
      <c r="J3" s="48" t="s">
        <v>62</v>
      </c>
    </row>
    <row r="4" spans="1:16">
      <c r="I4" s="47" t="s">
        <v>63</v>
      </c>
      <c r="J4" s="48" t="s">
        <v>62</v>
      </c>
    </row>
    <row r="5" spans="1:16" ht="13.5" thickBot="1">
      <c r="I5" s="50" t="s">
        <v>64</v>
      </c>
      <c r="J5" s="51" t="s">
        <v>65</v>
      </c>
    </row>
    <row r="10" spans="1:16" ht="13.5" thickBot="1"/>
    <row r="11" spans="1:16" ht="12.75" customHeight="1" thickBot="1">
      <c r="A11" s="10" t="str">
        <f t="shared" ref="A11:A24" si="0">P11</f>
        <v>IBVS 5287 </v>
      </c>
      <c r="B11" s="19" t="str">
        <f t="shared" ref="B11:B24" si="1">IF(H11=INT(H11),"I","II")</f>
        <v>I</v>
      </c>
      <c r="C11" s="10">
        <f t="shared" ref="C11:C24" si="2">1*G11</f>
        <v>51675.469400000002</v>
      </c>
      <c r="D11" s="16" t="str">
        <f t="shared" ref="D11:D24" si="3">VLOOKUP(F11,I$1:J$5,2,FALSE)</f>
        <v>vis</v>
      </c>
      <c r="E11" s="52">
        <f>VLOOKUP(C11,Active!C$21:E$973,3,FALSE)</f>
        <v>40907.135634936472</v>
      </c>
      <c r="F11" s="19" t="s">
        <v>64</v>
      </c>
      <c r="G11" s="16" t="str">
        <f t="shared" ref="G11:G24" si="4">MID(I11,3,LEN(I11)-3)</f>
        <v>51675.4694</v>
      </c>
      <c r="H11" s="10">
        <f t="shared" ref="H11:H24" si="5">1*K11</f>
        <v>40907</v>
      </c>
      <c r="I11" s="53" t="s">
        <v>66</v>
      </c>
      <c r="J11" s="54" t="s">
        <v>67</v>
      </c>
      <c r="K11" s="53">
        <v>40907</v>
      </c>
      <c r="L11" s="53" t="s">
        <v>68</v>
      </c>
      <c r="M11" s="54" t="s">
        <v>69</v>
      </c>
      <c r="N11" s="54" t="s">
        <v>70</v>
      </c>
      <c r="O11" s="55" t="s">
        <v>71</v>
      </c>
      <c r="P11" s="56" t="s">
        <v>72</v>
      </c>
    </row>
    <row r="12" spans="1:16" ht="12.75" customHeight="1" thickBot="1">
      <c r="A12" s="10" t="str">
        <f t="shared" si="0"/>
        <v>IBVS 5583 </v>
      </c>
      <c r="B12" s="19" t="str">
        <f t="shared" si="1"/>
        <v>I</v>
      </c>
      <c r="C12" s="10">
        <f t="shared" si="2"/>
        <v>52002.59</v>
      </c>
      <c r="D12" s="16" t="str">
        <f t="shared" si="3"/>
        <v>vis</v>
      </c>
      <c r="E12" s="52">
        <f>VLOOKUP(C12,Active!C$21:E$973,3,FALSE)</f>
        <v>41995.144016497026</v>
      </c>
      <c r="F12" s="19" t="s">
        <v>64</v>
      </c>
      <c r="G12" s="16" t="str">
        <f t="shared" si="4"/>
        <v>52002.5900</v>
      </c>
      <c r="H12" s="10">
        <f t="shared" si="5"/>
        <v>41995</v>
      </c>
      <c r="I12" s="53" t="s">
        <v>73</v>
      </c>
      <c r="J12" s="54" t="s">
        <v>74</v>
      </c>
      <c r="K12" s="53">
        <v>41995</v>
      </c>
      <c r="L12" s="53" t="s">
        <v>75</v>
      </c>
      <c r="M12" s="54" t="s">
        <v>69</v>
      </c>
      <c r="N12" s="54" t="s">
        <v>76</v>
      </c>
      <c r="O12" s="55" t="s">
        <v>71</v>
      </c>
      <c r="P12" s="56" t="s">
        <v>77</v>
      </c>
    </row>
    <row r="13" spans="1:16" ht="12.75" customHeight="1" thickBot="1">
      <c r="A13" s="10" t="str">
        <f t="shared" si="0"/>
        <v>OEJV 0074 </v>
      </c>
      <c r="B13" s="19" t="str">
        <f t="shared" si="1"/>
        <v>I</v>
      </c>
      <c r="C13" s="10">
        <f t="shared" si="2"/>
        <v>52024.538099999998</v>
      </c>
      <c r="D13" s="16" t="str">
        <f t="shared" si="3"/>
        <v>vis</v>
      </c>
      <c r="E13" s="52">
        <f>VLOOKUP(C13,Active!C$21:E$973,3,FALSE)</f>
        <v>42068.143750415744</v>
      </c>
      <c r="F13" s="19" t="s">
        <v>64</v>
      </c>
      <c r="G13" s="16" t="str">
        <f t="shared" si="4"/>
        <v>52024.53810</v>
      </c>
      <c r="H13" s="10">
        <f t="shared" si="5"/>
        <v>42068</v>
      </c>
      <c r="I13" s="53" t="s">
        <v>78</v>
      </c>
      <c r="J13" s="54" t="s">
        <v>79</v>
      </c>
      <c r="K13" s="53">
        <v>42068</v>
      </c>
      <c r="L13" s="53" t="s">
        <v>80</v>
      </c>
      <c r="M13" s="54" t="s">
        <v>81</v>
      </c>
      <c r="N13" s="54" t="s">
        <v>82</v>
      </c>
      <c r="O13" s="55" t="s">
        <v>83</v>
      </c>
      <c r="P13" s="56" t="s">
        <v>84</v>
      </c>
    </row>
    <row r="14" spans="1:16" ht="12.75" customHeight="1" thickBot="1">
      <c r="A14" s="10" t="str">
        <f t="shared" si="0"/>
        <v>IBVS 5690 </v>
      </c>
      <c r="B14" s="19" t="str">
        <f t="shared" si="1"/>
        <v>I</v>
      </c>
      <c r="C14" s="10">
        <f t="shared" si="2"/>
        <v>53287.616199999997</v>
      </c>
      <c r="D14" s="16" t="str">
        <f t="shared" si="3"/>
        <v>vis</v>
      </c>
      <c r="E14" s="52">
        <f>VLOOKUP(C14,Active!C$21:E$973,3,FALSE)</f>
        <v>46269.161843943308</v>
      </c>
      <c r="F14" s="19" t="s">
        <v>64</v>
      </c>
      <c r="G14" s="16" t="str">
        <f t="shared" si="4"/>
        <v>53287.6162</v>
      </c>
      <c r="H14" s="10">
        <f t="shared" si="5"/>
        <v>46269</v>
      </c>
      <c r="I14" s="53" t="s">
        <v>85</v>
      </c>
      <c r="J14" s="54" t="s">
        <v>86</v>
      </c>
      <c r="K14" s="53">
        <v>46269</v>
      </c>
      <c r="L14" s="53" t="s">
        <v>87</v>
      </c>
      <c r="M14" s="54" t="s">
        <v>69</v>
      </c>
      <c r="N14" s="54" t="s">
        <v>76</v>
      </c>
      <c r="O14" s="55" t="s">
        <v>88</v>
      </c>
      <c r="P14" s="56" t="s">
        <v>89</v>
      </c>
    </row>
    <row r="15" spans="1:16" ht="12.75" customHeight="1" thickBot="1">
      <c r="A15" s="10" t="str">
        <f t="shared" si="0"/>
        <v>IBVS 5690 </v>
      </c>
      <c r="B15" s="19" t="str">
        <f t="shared" si="1"/>
        <v>II</v>
      </c>
      <c r="C15" s="10">
        <f t="shared" si="2"/>
        <v>53288.668899999997</v>
      </c>
      <c r="D15" s="16" t="str">
        <f t="shared" si="3"/>
        <v>vis</v>
      </c>
      <c r="E15" s="52">
        <f>VLOOKUP(C15,Active!C$21:E$973,3,FALSE)</f>
        <v>46272.663141089586</v>
      </c>
      <c r="F15" s="19" t="s">
        <v>64</v>
      </c>
      <c r="G15" s="16" t="str">
        <f t="shared" si="4"/>
        <v>53288.6689</v>
      </c>
      <c r="H15" s="10">
        <f t="shared" si="5"/>
        <v>46272.5</v>
      </c>
      <c r="I15" s="53" t="s">
        <v>90</v>
      </c>
      <c r="J15" s="54" t="s">
        <v>91</v>
      </c>
      <c r="K15" s="53">
        <v>46272.5</v>
      </c>
      <c r="L15" s="53" t="s">
        <v>92</v>
      </c>
      <c r="M15" s="54" t="s">
        <v>69</v>
      </c>
      <c r="N15" s="54" t="s">
        <v>76</v>
      </c>
      <c r="O15" s="55" t="s">
        <v>88</v>
      </c>
      <c r="P15" s="56" t="s">
        <v>89</v>
      </c>
    </row>
    <row r="16" spans="1:16" ht="12.75" customHeight="1" thickBot="1">
      <c r="A16" s="10" t="str">
        <f t="shared" si="0"/>
        <v>BAVM 234 </v>
      </c>
      <c r="B16" s="19" t="str">
        <f t="shared" si="1"/>
        <v>I</v>
      </c>
      <c r="C16" s="10">
        <f t="shared" si="2"/>
        <v>55338.424400000004</v>
      </c>
      <c r="D16" s="16" t="str">
        <f t="shared" si="3"/>
        <v>vis</v>
      </c>
      <c r="E16" s="52">
        <f>VLOOKUP(C16,Active!C$21:E$973,3,FALSE)</f>
        <v>53090.182930885392</v>
      </c>
      <c r="F16" s="19" t="s">
        <v>64</v>
      </c>
      <c r="G16" s="16" t="str">
        <f t="shared" si="4"/>
        <v>55338.4244</v>
      </c>
      <c r="H16" s="10">
        <f t="shared" si="5"/>
        <v>53090</v>
      </c>
      <c r="I16" s="53" t="s">
        <v>93</v>
      </c>
      <c r="J16" s="54" t="s">
        <v>94</v>
      </c>
      <c r="K16" s="53">
        <v>53090</v>
      </c>
      <c r="L16" s="53" t="s">
        <v>95</v>
      </c>
      <c r="M16" s="54" t="s">
        <v>81</v>
      </c>
      <c r="N16" s="54" t="s">
        <v>82</v>
      </c>
      <c r="O16" s="55" t="s">
        <v>96</v>
      </c>
      <c r="P16" s="56" t="s">
        <v>97</v>
      </c>
    </row>
    <row r="17" spans="1:16" ht="12.75" customHeight="1" thickBot="1">
      <c r="A17" s="10" t="str">
        <f t="shared" si="0"/>
        <v>OEJV 0160 </v>
      </c>
      <c r="B17" s="19" t="str">
        <f t="shared" si="1"/>
        <v>I</v>
      </c>
      <c r="C17" s="10">
        <f t="shared" si="2"/>
        <v>56132.471160000001</v>
      </c>
      <c r="D17" s="16" t="str">
        <f t="shared" si="3"/>
        <v>vis</v>
      </c>
      <c r="E17" s="52">
        <f>VLOOKUP(C17,Active!C$21:E$973,3,FALSE)</f>
        <v>55731.195237144952</v>
      </c>
      <c r="F17" s="19" t="s">
        <v>64</v>
      </c>
      <c r="G17" s="16" t="str">
        <f t="shared" si="4"/>
        <v>56132.47116</v>
      </c>
      <c r="H17" s="10">
        <f t="shared" si="5"/>
        <v>55731</v>
      </c>
      <c r="I17" s="53" t="s">
        <v>112</v>
      </c>
      <c r="J17" s="54" t="s">
        <v>113</v>
      </c>
      <c r="K17" s="53">
        <v>55731</v>
      </c>
      <c r="L17" s="53" t="s">
        <v>114</v>
      </c>
      <c r="M17" s="54" t="s">
        <v>81</v>
      </c>
      <c r="N17" s="54" t="s">
        <v>70</v>
      </c>
      <c r="O17" s="55" t="s">
        <v>115</v>
      </c>
      <c r="P17" s="56" t="s">
        <v>116</v>
      </c>
    </row>
    <row r="18" spans="1:16" ht="12.75" customHeight="1" thickBot="1">
      <c r="A18" s="10" t="str">
        <f t="shared" si="0"/>
        <v>OEJV 0160 </v>
      </c>
      <c r="B18" s="19" t="str">
        <f t="shared" si="1"/>
        <v>I</v>
      </c>
      <c r="C18" s="10">
        <f t="shared" si="2"/>
        <v>56132.471420000002</v>
      </c>
      <c r="D18" s="16" t="str">
        <f t="shared" si="3"/>
        <v>vis</v>
      </c>
      <c r="E18" s="52">
        <f>VLOOKUP(C18,Active!C$21:E$973,3,FALSE)</f>
        <v>55731.19610190914</v>
      </c>
      <c r="F18" s="19" t="s">
        <v>64</v>
      </c>
      <c r="G18" s="16" t="str">
        <f t="shared" si="4"/>
        <v>56132.47142</v>
      </c>
      <c r="H18" s="10">
        <f t="shared" si="5"/>
        <v>55731</v>
      </c>
      <c r="I18" s="53" t="s">
        <v>117</v>
      </c>
      <c r="J18" s="54" t="s">
        <v>113</v>
      </c>
      <c r="K18" s="53">
        <v>55731</v>
      </c>
      <c r="L18" s="53" t="s">
        <v>118</v>
      </c>
      <c r="M18" s="54" t="s">
        <v>81</v>
      </c>
      <c r="N18" s="54" t="s">
        <v>64</v>
      </c>
      <c r="O18" s="55" t="s">
        <v>115</v>
      </c>
      <c r="P18" s="56" t="s">
        <v>116</v>
      </c>
    </row>
    <row r="19" spans="1:16" ht="12.75" customHeight="1" thickBot="1">
      <c r="A19" s="10" t="str">
        <f t="shared" si="0"/>
        <v>IBVS 6094 </v>
      </c>
      <c r="B19" s="19" t="str">
        <f t="shared" si="1"/>
        <v>II</v>
      </c>
      <c r="C19" s="10">
        <f t="shared" si="2"/>
        <v>56459.439299999998</v>
      </c>
      <c r="D19" s="16" t="str">
        <f t="shared" si="3"/>
        <v>vis</v>
      </c>
      <c r="E19" s="52">
        <f>VLOOKUP(C19,Active!C$21:E$973,3,FALSE)</f>
        <v>56818.696534291215</v>
      </c>
      <c r="F19" s="19" t="s">
        <v>64</v>
      </c>
      <c r="G19" s="16" t="str">
        <f t="shared" si="4"/>
        <v>56459.4393</v>
      </c>
      <c r="H19" s="10">
        <f t="shared" si="5"/>
        <v>56818.5</v>
      </c>
      <c r="I19" s="53" t="s">
        <v>119</v>
      </c>
      <c r="J19" s="54" t="s">
        <v>120</v>
      </c>
      <c r="K19" s="53">
        <v>56818.5</v>
      </c>
      <c r="L19" s="53" t="s">
        <v>121</v>
      </c>
      <c r="M19" s="54" t="s">
        <v>81</v>
      </c>
      <c r="N19" s="54" t="s">
        <v>57</v>
      </c>
      <c r="O19" s="55" t="s">
        <v>122</v>
      </c>
      <c r="P19" s="56" t="s">
        <v>123</v>
      </c>
    </row>
    <row r="20" spans="1:16" ht="12.75" customHeight="1" thickBot="1">
      <c r="A20" s="10" t="str">
        <f t="shared" si="0"/>
        <v>IBVS 6094 </v>
      </c>
      <c r="B20" s="19" t="str">
        <f t="shared" si="1"/>
        <v>I</v>
      </c>
      <c r="C20" s="10">
        <f t="shared" si="2"/>
        <v>56459.5887</v>
      </c>
      <c r="D20" s="16" t="str">
        <f t="shared" si="3"/>
        <v>vis</v>
      </c>
      <c r="E20" s="52">
        <f>VLOOKUP(C20,Active!C$21:E$973,3,FALSE)</f>
        <v>56819.193441096257</v>
      </c>
      <c r="F20" s="19" t="s">
        <v>64</v>
      </c>
      <c r="G20" s="16" t="str">
        <f t="shared" si="4"/>
        <v>56459.5887</v>
      </c>
      <c r="H20" s="10">
        <f t="shared" si="5"/>
        <v>56819</v>
      </c>
      <c r="I20" s="53" t="s">
        <v>124</v>
      </c>
      <c r="J20" s="54" t="s">
        <v>125</v>
      </c>
      <c r="K20" s="53">
        <v>56819</v>
      </c>
      <c r="L20" s="53" t="s">
        <v>126</v>
      </c>
      <c r="M20" s="54" t="s">
        <v>81</v>
      </c>
      <c r="N20" s="54" t="s">
        <v>57</v>
      </c>
      <c r="O20" s="55" t="s">
        <v>122</v>
      </c>
      <c r="P20" s="56" t="s">
        <v>123</v>
      </c>
    </row>
    <row r="21" spans="1:16" ht="12.75" customHeight="1" thickBot="1">
      <c r="A21" s="10" t="str">
        <f t="shared" si="0"/>
        <v>OEJV 0137 </v>
      </c>
      <c r="B21" s="19" t="str">
        <f t="shared" si="1"/>
        <v>II</v>
      </c>
      <c r="C21" s="10">
        <f t="shared" si="2"/>
        <v>55351.503299999997</v>
      </c>
      <c r="D21" s="16" t="str">
        <f t="shared" si="3"/>
        <v>vis</v>
      </c>
      <c r="E21" s="52" t="e">
        <f>VLOOKUP(C21,Active!C$21:E$973,3,FALSE)</f>
        <v>#N/A</v>
      </c>
      <c r="F21" s="19" t="s">
        <v>64</v>
      </c>
      <c r="G21" s="16" t="str">
        <f t="shared" si="4"/>
        <v>55351.5033</v>
      </c>
      <c r="H21" s="10">
        <f t="shared" si="5"/>
        <v>53133.5</v>
      </c>
      <c r="I21" s="53" t="s">
        <v>98</v>
      </c>
      <c r="J21" s="54" t="s">
        <v>99</v>
      </c>
      <c r="K21" s="53">
        <v>53133.5</v>
      </c>
      <c r="L21" s="53" t="s">
        <v>100</v>
      </c>
      <c r="M21" s="54" t="s">
        <v>81</v>
      </c>
      <c r="N21" s="54" t="s">
        <v>57</v>
      </c>
      <c r="O21" s="55" t="s">
        <v>101</v>
      </c>
      <c r="P21" s="56" t="s">
        <v>102</v>
      </c>
    </row>
    <row r="22" spans="1:16" ht="12.75" customHeight="1" thickBot="1">
      <c r="A22" s="10" t="str">
        <f t="shared" si="0"/>
        <v>OEJV 0137 </v>
      </c>
      <c r="B22" s="19" t="str">
        <f t="shared" si="1"/>
        <v>II</v>
      </c>
      <c r="C22" s="10">
        <f t="shared" si="2"/>
        <v>55352.405299999999</v>
      </c>
      <c r="D22" s="16" t="str">
        <f t="shared" si="3"/>
        <v>vis</v>
      </c>
      <c r="E22" s="52" t="e">
        <f>VLOOKUP(C22,Active!C$21:E$973,3,FALSE)</f>
        <v>#N/A</v>
      </c>
      <c r="F22" s="19" t="s">
        <v>64</v>
      </c>
      <c r="G22" s="16" t="str">
        <f t="shared" si="4"/>
        <v>55352.4053</v>
      </c>
      <c r="H22" s="10">
        <f t="shared" si="5"/>
        <v>53136.5</v>
      </c>
      <c r="I22" s="53" t="s">
        <v>103</v>
      </c>
      <c r="J22" s="54" t="s">
        <v>104</v>
      </c>
      <c r="K22" s="53">
        <v>53136.5</v>
      </c>
      <c r="L22" s="53" t="s">
        <v>100</v>
      </c>
      <c r="M22" s="54" t="s">
        <v>81</v>
      </c>
      <c r="N22" s="54" t="s">
        <v>57</v>
      </c>
      <c r="O22" s="55" t="s">
        <v>101</v>
      </c>
      <c r="P22" s="56" t="s">
        <v>102</v>
      </c>
    </row>
    <row r="23" spans="1:16" ht="12.75" customHeight="1" thickBot="1">
      <c r="A23" s="10" t="str">
        <f t="shared" si="0"/>
        <v>OEJV 0137 </v>
      </c>
      <c r="B23" s="19" t="str">
        <f t="shared" si="1"/>
        <v>I</v>
      </c>
      <c r="C23" s="10">
        <f t="shared" si="2"/>
        <v>55352.554100000001</v>
      </c>
      <c r="D23" s="16" t="str">
        <f t="shared" si="3"/>
        <v>vis</v>
      </c>
      <c r="E23" s="52" t="e">
        <f>VLOOKUP(C23,Active!C$21:E$973,3,FALSE)</f>
        <v>#N/A</v>
      </c>
      <c r="F23" s="19" t="s">
        <v>64</v>
      </c>
      <c r="G23" s="16" t="str">
        <f t="shared" si="4"/>
        <v>55352.5541</v>
      </c>
      <c r="H23" s="10">
        <f t="shared" si="5"/>
        <v>53137</v>
      </c>
      <c r="I23" s="53" t="s">
        <v>105</v>
      </c>
      <c r="J23" s="54" t="s">
        <v>106</v>
      </c>
      <c r="K23" s="53">
        <v>53137</v>
      </c>
      <c r="L23" s="53" t="s">
        <v>107</v>
      </c>
      <c r="M23" s="54" t="s">
        <v>81</v>
      </c>
      <c r="N23" s="54" t="s">
        <v>57</v>
      </c>
      <c r="O23" s="55" t="s">
        <v>101</v>
      </c>
      <c r="P23" s="56" t="s">
        <v>102</v>
      </c>
    </row>
    <row r="24" spans="1:16" ht="12.75" customHeight="1" thickBot="1">
      <c r="A24" s="10" t="str">
        <f t="shared" si="0"/>
        <v>BAVM 225 </v>
      </c>
      <c r="B24" s="19" t="str">
        <f t="shared" si="1"/>
        <v>I</v>
      </c>
      <c r="C24" s="10">
        <f t="shared" si="2"/>
        <v>55615.634299999998</v>
      </c>
      <c r="D24" s="16" t="str">
        <f t="shared" si="3"/>
        <v>vis</v>
      </c>
      <c r="E24" s="52">
        <f>VLOOKUP(C24,Active!C$21:E$973,3,FALSE)</f>
        <v>54012.187520787593</v>
      </c>
      <c r="F24" s="19" t="s">
        <v>64</v>
      </c>
      <c r="G24" s="16" t="str">
        <f t="shared" si="4"/>
        <v>55615.6343</v>
      </c>
      <c r="H24" s="10">
        <f t="shared" si="5"/>
        <v>54012</v>
      </c>
      <c r="I24" s="53" t="s">
        <v>108</v>
      </c>
      <c r="J24" s="54" t="s">
        <v>109</v>
      </c>
      <c r="K24" s="53">
        <v>54012</v>
      </c>
      <c r="L24" s="53" t="s">
        <v>110</v>
      </c>
      <c r="M24" s="54" t="s">
        <v>81</v>
      </c>
      <c r="N24" s="54" t="s">
        <v>82</v>
      </c>
      <c r="O24" s="55" t="s">
        <v>96</v>
      </c>
      <c r="P24" s="56" t="s">
        <v>111</v>
      </c>
    </row>
    <row r="25" spans="1:16">
      <c r="B25" s="19"/>
      <c r="E25" s="52"/>
      <c r="F25" s="19"/>
    </row>
    <row r="26" spans="1:16">
      <c r="B26" s="19"/>
      <c r="E26" s="52"/>
      <c r="F26" s="19"/>
    </row>
    <row r="27" spans="1:16">
      <c r="B27" s="19"/>
      <c r="E27" s="52"/>
      <c r="F27" s="19"/>
    </row>
    <row r="28" spans="1:16">
      <c r="B28" s="19"/>
      <c r="E28" s="52"/>
      <c r="F28" s="19"/>
    </row>
    <row r="29" spans="1:16">
      <c r="B29" s="19"/>
      <c r="E29" s="52"/>
      <c r="F29" s="19"/>
    </row>
    <row r="30" spans="1:16">
      <c r="B30" s="19"/>
      <c r="E30" s="52"/>
      <c r="F30" s="19"/>
    </row>
    <row r="31" spans="1:16">
      <c r="B31" s="19"/>
      <c r="E31" s="52"/>
      <c r="F31" s="19"/>
    </row>
    <row r="32" spans="1:16">
      <c r="B32" s="19"/>
      <c r="E32" s="52"/>
      <c r="F32" s="19"/>
    </row>
    <row r="33" spans="2:6">
      <c r="B33" s="19"/>
      <c r="E33" s="52"/>
      <c r="F33" s="19"/>
    </row>
    <row r="34" spans="2:6">
      <c r="B34" s="19"/>
      <c r="E34" s="52"/>
      <c r="F34" s="19"/>
    </row>
    <row r="35" spans="2:6">
      <c r="B35" s="19"/>
      <c r="E35" s="52"/>
      <c r="F35" s="19"/>
    </row>
    <row r="36" spans="2:6">
      <c r="B36" s="19"/>
      <c r="E36" s="52"/>
      <c r="F36" s="19"/>
    </row>
    <row r="37" spans="2:6">
      <c r="B37" s="19"/>
      <c r="F37" s="19"/>
    </row>
    <row r="38" spans="2:6">
      <c r="B38" s="19"/>
      <c r="F38" s="19"/>
    </row>
    <row r="39" spans="2:6">
      <c r="B39" s="19"/>
      <c r="F39" s="19"/>
    </row>
    <row r="40" spans="2:6">
      <c r="B40" s="19"/>
      <c r="F40" s="19"/>
    </row>
    <row r="41" spans="2:6">
      <c r="B41" s="19"/>
      <c r="F41" s="19"/>
    </row>
    <row r="42" spans="2:6">
      <c r="B42" s="19"/>
      <c r="F42" s="19"/>
    </row>
    <row r="43" spans="2:6">
      <c r="B43" s="19"/>
      <c r="F43" s="19"/>
    </row>
    <row r="44" spans="2:6">
      <c r="B44" s="19"/>
      <c r="F44" s="19"/>
    </row>
    <row r="45" spans="2:6">
      <c r="B45" s="19"/>
      <c r="F45" s="19"/>
    </row>
    <row r="46" spans="2:6">
      <c r="B46" s="19"/>
      <c r="F46" s="19"/>
    </row>
    <row r="47" spans="2:6">
      <c r="B47" s="19"/>
      <c r="F47" s="19"/>
    </row>
    <row r="48" spans="2:6">
      <c r="B48" s="19"/>
      <c r="F48" s="19"/>
    </row>
    <row r="49" spans="2:6">
      <c r="B49" s="19"/>
      <c r="F49" s="19"/>
    </row>
    <row r="50" spans="2:6">
      <c r="B50" s="19"/>
      <c r="F50" s="19"/>
    </row>
    <row r="51" spans="2:6">
      <c r="B51" s="19"/>
      <c r="F51" s="19"/>
    </row>
    <row r="52" spans="2:6">
      <c r="B52" s="19"/>
      <c r="F52" s="19"/>
    </row>
    <row r="53" spans="2:6">
      <c r="B53" s="19"/>
      <c r="F53" s="19"/>
    </row>
    <row r="54" spans="2:6">
      <c r="B54" s="19"/>
      <c r="F54" s="19"/>
    </row>
    <row r="55" spans="2:6">
      <c r="B55" s="19"/>
      <c r="F55" s="19"/>
    </row>
    <row r="56" spans="2:6">
      <c r="B56" s="19"/>
      <c r="F56" s="19"/>
    </row>
    <row r="57" spans="2:6">
      <c r="B57" s="19"/>
      <c r="F57" s="19"/>
    </row>
    <row r="58" spans="2:6">
      <c r="B58" s="19"/>
      <c r="F58" s="19"/>
    </row>
    <row r="59" spans="2:6">
      <c r="B59" s="19"/>
      <c r="F59" s="19"/>
    </row>
    <row r="60" spans="2:6">
      <c r="B60" s="19"/>
      <c r="F60" s="19"/>
    </row>
    <row r="61" spans="2:6">
      <c r="B61" s="19"/>
      <c r="F61" s="19"/>
    </row>
    <row r="62" spans="2:6">
      <c r="B62" s="19"/>
      <c r="F62" s="19"/>
    </row>
    <row r="63" spans="2:6">
      <c r="B63" s="19"/>
      <c r="F63" s="19"/>
    </row>
    <row r="64" spans="2:6">
      <c r="B64" s="19"/>
      <c r="F64" s="19"/>
    </row>
    <row r="65" spans="2:6">
      <c r="B65" s="19"/>
      <c r="F65" s="19"/>
    </row>
    <row r="66" spans="2:6">
      <c r="B66" s="19"/>
      <c r="F66" s="19"/>
    </row>
    <row r="67" spans="2:6">
      <c r="B67" s="19"/>
      <c r="F67" s="19"/>
    </row>
    <row r="68" spans="2:6">
      <c r="B68" s="19"/>
      <c r="F68" s="19"/>
    </row>
    <row r="69" spans="2:6">
      <c r="B69" s="19"/>
      <c r="F69" s="19"/>
    </row>
    <row r="70" spans="2:6">
      <c r="B70" s="19"/>
      <c r="F70" s="19"/>
    </row>
    <row r="71" spans="2:6">
      <c r="B71" s="19"/>
      <c r="F71" s="19"/>
    </row>
    <row r="72" spans="2:6">
      <c r="B72" s="19"/>
      <c r="F72" s="19"/>
    </row>
    <row r="73" spans="2:6">
      <c r="B73" s="19"/>
      <c r="F73" s="19"/>
    </row>
    <row r="74" spans="2:6">
      <c r="B74" s="19"/>
      <c r="F74" s="19"/>
    </row>
    <row r="75" spans="2:6">
      <c r="B75" s="19"/>
      <c r="F75" s="19"/>
    </row>
    <row r="76" spans="2:6">
      <c r="B76" s="19"/>
      <c r="F76" s="19"/>
    </row>
    <row r="77" spans="2:6">
      <c r="B77" s="19"/>
      <c r="F77" s="19"/>
    </row>
    <row r="78" spans="2:6">
      <c r="B78" s="19"/>
      <c r="F78" s="19"/>
    </row>
    <row r="79" spans="2:6">
      <c r="B79" s="19"/>
      <c r="F79" s="19"/>
    </row>
    <row r="80" spans="2:6">
      <c r="B80" s="19"/>
      <c r="F80" s="19"/>
    </row>
    <row r="81" spans="2:6">
      <c r="B81" s="19"/>
      <c r="F81" s="19"/>
    </row>
    <row r="82" spans="2:6">
      <c r="B82" s="19"/>
      <c r="F82" s="19"/>
    </row>
    <row r="83" spans="2:6">
      <c r="B83" s="19"/>
      <c r="F83" s="19"/>
    </row>
    <row r="84" spans="2:6">
      <c r="B84" s="19"/>
      <c r="F84" s="19"/>
    </row>
    <row r="85" spans="2:6">
      <c r="B85" s="19"/>
      <c r="F85" s="19"/>
    </row>
    <row r="86" spans="2:6">
      <c r="B86" s="19"/>
      <c r="F86" s="19"/>
    </row>
    <row r="87" spans="2:6">
      <c r="B87" s="19"/>
      <c r="F87" s="19"/>
    </row>
    <row r="88" spans="2:6">
      <c r="B88" s="19"/>
      <c r="F88" s="19"/>
    </row>
    <row r="89" spans="2:6">
      <c r="B89" s="19"/>
      <c r="F89" s="19"/>
    </row>
    <row r="90" spans="2:6">
      <c r="B90" s="19"/>
      <c r="F90" s="19"/>
    </row>
    <row r="91" spans="2:6">
      <c r="B91" s="19"/>
      <c r="F91" s="19"/>
    </row>
    <row r="92" spans="2:6">
      <c r="B92" s="19"/>
      <c r="F92" s="19"/>
    </row>
    <row r="93" spans="2:6">
      <c r="B93" s="19"/>
      <c r="F93" s="19"/>
    </row>
    <row r="94" spans="2:6">
      <c r="B94" s="19"/>
      <c r="F94" s="19"/>
    </row>
    <row r="95" spans="2:6">
      <c r="B95" s="19"/>
      <c r="F95" s="19"/>
    </row>
    <row r="96" spans="2:6">
      <c r="B96" s="19"/>
      <c r="F96" s="19"/>
    </row>
    <row r="97" spans="2:6">
      <c r="B97" s="19"/>
      <c r="F97" s="19"/>
    </row>
    <row r="98" spans="2:6">
      <c r="B98" s="19"/>
      <c r="F98" s="19"/>
    </row>
    <row r="99" spans="2:6">
      <c r="B99" s="19"/>
      <c r="F99" s="19"/>
    </row>
    <row r="100" spans="2:6">
      <c r="B100" s="19"/>
      <c r="F100" s="19"/>
    </row>
    <row r="101" spans="2:6">
      <c r="B101" s="19"/>
      <c r="F101" s="19"/>
    </row>
    <row r="102" spans="2:6">
      <c r="B102" s="19"/>
      <c r="F102" s="19"/>
    </row>
    <row r="103" spans="2:6">
      <c r="B103" s="19"/>
      <c r="F103" s="19"/>
    </row>
    <row r="104" spans="2:6">
      <c r="B104" s="19"/>
      <c r="F104" s="19"/>
    </row>
    <row r="105" spans="2:6">
      <c r="B105" s="19"/>
      <c r="F105" s="19"/>
    </row>
    <row r="106" spans="2:6">
      <c r="B106" s="19"/>
      <c r="F106" s="19"/>
    </row>
    <row r="107" spans="2:6">
      <c r="B107" s="19"/>
      <c r="F107" s="19"/>
    </row>
    <row r="108" spans="2:6">
      <c r="B108" s="19"/>
      <c r="F108" s="19"/>
    </row>
    <row r="109" spans="2:6">
      <c r="B109" s="19"/>
      <c r="F109" s="19"/>
    </row>
    <row r="110" spans="2:6">
      <c r="B110" s="19"/>
      <c r="F110" s="19"/>
    </row>
    <row r="111" spans="2:6">
      <c r="B111" s="19"/>
      <c r="F111" s="19"/>
    </row>
    <row r="112" spans="2:6">
      <c r="B112" s="19"/>
      <c r="F112" s="19"/>
    </row>
    <row r="113" spans="2:6">
      <c r="B113" s="19"/>
      <c r="F113" s="19"/>
    </row>
    <row r="114" spans="2:6">
      <c r="B114" s="19"/>
      <c r="F114" s="19"/>
    </row>
    <row r="115" spans="2:6">
      <c r="B115" s="19"/>
      <c r="F115" s="19"/>
    </row>
    <row r="116" spans="2:6">
      <c r="B116" s="19"/>
      <c r="F116" s="19"/>
    </row>
    <row r="117" spans="2:6">
      <c r="B117" s="19"/>
      <c r="F117" s="19"/>
    </row>
    <row r="118" spans="2:6">
      <c r="B118" s="19"/>
      <c r="F118" s="19"/>
    </row>
    <row r="119" spans="2:6">
      <c r="B119" s="19"/>
      <c r="F119" s="19"/>
    </row>
    <row r="120" spans="2:6">
      <c r="B120" s="19"/>
      <c r="F120" s="19"/>
    </row>
    <row r="121" spans="2:6">
      <c r="B121" s="19"/>
      <c r="F121" s="19"/>
    </row>
    <row r="122" spans="2:6">
      <c r="B122" s="19"/>
      <c r="F122" s="19"/>
    </row>
    <row r="123" spans="2:6">
      <c r="B123" s="19"/>
      <c r="F123" s="19"/>
    </row>
    <row r="124" spans="2:6">
      <c r="B124" s="19"/>
      <c r="F124" s="19"/>
    </row>
    <row r="125" spans="2:6">
      <c r="B125" s="19"/>
      <c r="F125" s="19"/>
    </row>
    <row r="126" spans="2:6">
      <c r="B126" s="19"/>
      <c r="F126" s="19"/>
    </row>
    <row r="127" spans="2:6">
      <c r="B127" s="19"/>
      <c r="F127" s="19"/>
    </row>
    <row r="128" spans="2:6">
      <c r="B128" s="19"/>
      <c r="F128" s="19"/>
    </row>
    <row r="129" spans="2:6">
      <c r="B129" s="19"/>
      <c r="F129" s="19"/>
    </row>
    <row r="130" spans="2:6">
      <c r="B130" s="19"/>
      <c r="F130" s="19"/>
    </row>
    <row r="131" spans="2:6">
      <c r="B131" s="19"/>
      <c r="F131" s="19"/>
    </row>
    <row r="132" spans="2:6">
      <c r="B132" s="19"/>
      <c r="F132" s="19"/>
    </row>
    <row r="133" spans="2:6">
      <c r="B133" s="19"/>
      <c r="F133" s="19"/>
    </row>
    <row r="134" spans="2:6">
      <c r="B134" s="19"/>
      <c r="F134" s="19"/>
    </row>
    <row r="135" spans="2:6">
      <c r="B135" s="19"/>
      <c r="F135" s="19"/>
    </row>
    <row r="136" spans="2:6">
      <c r="B136" s="19"/>
      <c r="F136" s="19"/>
    </row>
    <row r="137" spans="2:6">
      <c r="B137" s="19"/>
      <c r="F137" s="19"/>
    </row>
    <row r="138" spans="2:6">
      <c r="B138" s="19"/>
      <c r="F138" s="19"/>
    </row>
    <row r="139" spans="2:6">
      <c r="B139" s="19"/>
      <c r="F139" s="19"/>
    </row>
    <row r="140" spans="2:6">
      <c r="B140" s="19"/>
      <c r="F140" s="19"/>
    </row>
    <row r="141" spans="2:6">
      <c r="B141" s="19"/>
      <c r="F141" s="19"/>
    </row>
    <row r="142" spans="2:6">
      <c r="B142" s="19"/>
      <c r="F142" s="19"/>
    </row>
    <row r="143" spans="2:6">
      <c r="B143" s="19"/>
      <c r="F143" s="19"/>
    </row>
    <row r="144" spans="2:6">
      <c r="B144" s="19"/>
      <c r="F144" s="19"/>
    </row>
    <row r="145" spans="2:6">
      <c r="B145" s="19"/>
      <c r="F145" s="19"/>
    </row>
    <row r="146" spans="2:6">
      <c r="B146" s="19"/>
      <c r="F146" s="19"/>
    </row>
    <row r="147" spans="2:6">
      <c r="B147" s="19"/>
      <c r="F147" s="19"/>
    </row>
    <row r="148" spans="2:6">
      <c r="B148" s="19"/>
      <c r="F148" s="19"/>
    </row>
    <row r="149" spans="2:6">
      <c r="B149" s="19"/>
      <c r="F149" s="19"/>
    </row>
    <row r="150" spans="2:6">
      <c r="B150" s="19"/>
      <c r="F150" s="19"/>
    </row>
    <row r="151" spans="2:6">
      <c r="B151" s="19"/>
      <c r="F151" s="19"/>
    </row>
    <row r="152" spans="2:6">
      <c r="B152" s="19"/>
      <c r="F152" s="19"/>
    </row>
    <row r="153" spans="2:6">
      <c r="B153" s="19"/>
      <c r="F153" s="19"/>
    </row>
    <row r="154" spans="2:6">
      <c r="B154" s="19"/>
      <c r="F154" s="19"/>
    </row>
    <row r="155" spans="2:6">
      <c r="B155" s="19"/>
      <c r="F155" s="19"/>
    </row>
    <row r="156" spans="2:6">
      <c r="B156" s="19"/>
      <c r="F156" s="19"/>
    </row>
    <row r="157" spans="2:6">
      <c r="B157" s="19"/>
      <c r="F157" s="19"/>
    </row>
    <row r="158" spans="2:6">
      <c r="B158" s="19"/>
      <c r="F158" s="19"/>
    </row>
    <row r="159" spans="2:6">
      <c r="B159" s="19"/>
      <c r="F159" s="19"/>
    </row>
    <row r="160" spans="2:6">
      <c r="B160" s="19"/>
      <c r="F160" s="19"/>
    </row>
    <row r="161" spans="2:6">
      <c r="B161" s="19"/>
      <c r="F161" s="19"/>
    </row>
    <row r="162" spans="2:6">
      <c r="B162" s="19"/>
      <c r="F162" s="19"/>
    </row>
    <row r="163" spans="2:6">
      <c r="B163" s="19"/>
      <c r="F163" s="19"/>
    </row>
    <row r="164" spans="2:6">
      <c r="B164" s="19"/>
      <c r="F164" s="19"/>
    </row>
    <row r="165" spans="2:6">
      <c r="B165" s="19"/>
      <c r="F165" s="19"/>
    </row>
    <row r="166" spans="2:6">
      <c r="B166" s="19"/>
      <c r="F166" s="19"/>
    </row>
    <row r="167" spans="2:6">
      <c r="B167" s="19"/>
      <c r="F167" s="19"/>
    </row>
    <row r="168" spans="2:6">
      <c r="B168" s="19"/>
      <c r="F168" s="19"/>
    </row>
    <row r="169" spans="2:6">
      <c r="B169" s="19"/>
      <c r="F169" s="19"/>
    </row>
    <row r="170" spans="2:6">
      <c r="B170" s="19"/>
      <c r="F170" s="19"/>
    </row>
    <row r="171" spans="2:6">
      <c r="B171" s="19"/>
      <c r="F171" s="19"/>
    </row>
    <row r="172" spans="2:6">
      <c r="B172" s="19"/>
      <c r="F172" s="19"/>
    </row>
    <row r="173" spans="2:6">
      <c r="B173" s="19"/>
      <c r="F173" s="19"/>
    </row>
    <row r="174" spans="2:6">
      <c r="B174" s="19"/>
      <c r="F174" s="19"/>
    </row>
    <row r="175" spans="2:6">
      <c r="B175" s="19"/>
      <c r="F175" s="19"/>
    </row>
    <row r="176" spans="2:6">
      <c r="B176" s="19"/>
      <c r="F176" s="19"/>
    </row>
    <row r="177" spans="2:6">
      <c r="B177" s="19"/>
      <c r="F177" s="19"/>
    </row>
    <row r="178" spans="2:6">
      <c r="B178" s="19"/>
      <c r="F178" s="19"/>
    </row>
    <row r="179" spans="2:6">
      <c r="B179" s="19"/>
      <c r="F179" s="19"/>
    </row>
    <row r="180" spans="2:6">
      <c r="B180" s="19"/>
      <c r="F180" s="19"/>
    </row>
    <row r="181" spans="2:6">
      <c r="B181" s="19"/>
      <c r="F181" s="19"/>
    </row>
    <row r="182" spans="2:6">
      <c r="B182" s="19"/>
      <c r="F182" s="19"/>
    </row>
    <row r="183" spans="2:6">
      <c r="B183" s="19"/>
      <c r="F183" s="19"/>
    </row>
    <row r="184" spans="2:6">
      <c r="B184" s="19"/>
      <c r="F184" s="19"/>
    </row>
    <row r="185" spans="2:6">
      <c r="B185" s="19"/>
      <c r="F185" s="19"/>
    </row>
    <row r="186" spans="2:6">
      <c r="B186" s="19"/>
      <c r="F186" s="19"/>
    </row>
    <row r="187" spans="2:6">
      <c r="B187" s="19"/>
      <c r="F187" s="19"/>
    </row>
    <row r="188" spans="2:6">
      <c r="B188" s="19"/>
      <c r="F188" s="19"/>
    </row>
    <row r="189" spans="2:6">
      <c r="B189" s="19"/>
      <c r="F189" s="19"/>
    </row>
    <row r="190" spans="2:6">
      <c r="B190" s="19"/>
      <c r="F190" s="19"/>
    </row>
    <row r="191" spans="2:6">
      <c r="B191" s="19"/>
      <c r="F191" s="19"/>
    </row>
    <row r="192" spans="2: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  <row r="819" spans="2:6">
      <c r="B819" s="19"/>
      <c r="F819" s="19"/>
    </row>
    <row r="820" spans="2:6">
      <c r="B820" s="19"/>
      <c r="F820" s="19"/>
    </row>
    <row r="821" spans="2:6">
      <c r="B821" s="19"/>
      <c r="F821" s="19"/>
    </row>
    <row r="822" spans="2:6">
      <c r="B822" s="19"/>
      <c r="F822" s="19"/>
    </row>
    <row r="823" spans="2:6">
      <c r="B823" s="19"/>
      <c r="F823" s="19"/>
    </row>
    <row r="824" spans="2:6">
      <c r="B824" s="19"/>
      <c r="F824" s="19"/>
    </row>
  </sheetData>
  <phoneticPr fontId="7" type="noConversion"/>
  <hyperlinks>
    <hyperlink ref="P11" r:id="rId1" display="http://www.konkoly.hu/cgi-bin/IBVS?5287"/>
    <hyperlink ref="P12" r:id="rId2" display="http://www.konkoly.hu/cgi-bin/IBVS?5583"/>
    <hyperlink ref="P13" r:id="rId3" display="http://var.astro.cz/oejv/issues/oejv0074.pdf"/>
    <hyperlink ref="P14" r:id="rId4" display="http://www.konkoly.hu/cgi-bin/IBVS?5690"/>
    <hyperlink ref="P15" r:id="rId5" display="http://www.konkoly.hu/cgi-bin/IBVS?5690"/>
    <hyperlink ref="P16" r:id="rId6" display="http://www.bav-astro.de/sfs/BAVM_link.php?BAVMnr=234"/>
    <hyperlink ref="P21" r:id="rId7" display="http://var.astro.cz/oejv/issues/oejv0137.pdf"/>
    <hyperlink ref="P22" r:id="rId8" display="http://var.astro.cz/oejv/issues/oejv0137.pdf"/>
    <hyperlink ref="P23" r:id="rId9" display="http://var.astro.cz/oejv/issues/oejv0137.pdf"/>
    <hyperlink ref="P24" r:id="rId10" display="http://www.bav-astro.de/sfs/BAVM_link.php?BAVMnr=225"/>
    <hyperlink ref="P17" r:id="rId11" display="http://var.astro.cz/oejv/issues/oejv0160.pdf"/>
    <hyperlink ref="P18" r:id="rId12" display="http://var.astro.cz/oejv/issues/oejv0160.pdf"/>
    <hyperlink ref="P19" r:id="rId13" display="http://www.konkoly.hu/cgi-bin/IBVS?6094"/>
    <hyperlink ref="P20" r:id="rId14" display="http://www.konkoly.hu/cgi-bin/IBVS?609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2024-02-19T05:18:46Z</dcterms:modified>
</cp:coreProperties>
</file>