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D273401-B1F3-469E-9DE8-CBF81C2D226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Q27" i="1"/>
  <c r="Q29" i="1"/>
  <c r="G11" i="1"/>
  <c r="F11" i="1"/>
  <c r="E14" i="1"/>
  <c r="E15" i="1" s="1"/>
  <c r="C17" i="1"/>
  <c r="Q24" i="1"/>
  <c r="Q28" i="1"/>
  <c r="Q22" i="1"/>
  <c r="Q23" i="1"/>
  <c r="Q25" i="1"/>
  <c r="Q26" i="1"/>
  <c r="C7" i="1"/>
  <c r="E27" i="1"/>
  <c r="F27" i="1"/>
  <c r="C8" i="1"/>
  <c r="Q21" i="1"/>
  <c r="E26" i="1"/>
  <c r="F26" i="1"/>
  <c r="G26" i="1"/>
  <c r="I26" i="1"/>
  <c r="E23" i="1"/>
  <c r="F23" i="1"/>
  <c r="G23" i="1"/>
  <c r="I23" i="1"/>
  <c r="E25" i="1"/>
  <c r="F25" i="1"/>
  <c r="G25" i="1"/>
  <c r="I25" i="1"/>
  <c r="E29" i="1"/>
  <c r="F29" i="1"/>
  <c r="G29" i="1"/>
  <c r="I29" i="1"/>
  <c r="E22" i="1"/>
  <c r="F22" i="1"/>
  <c r="G22" i="1"/>
  <c r="I22" i="1"/>
  <c r="E28" i="1"/>
  <c r="F28" i="1"/>
  <c r="G28" i="1"/>
  <c r="I28" i="1"/>
  <c r="G21" i="1"/>
  <c r="G27" i="1"/>
  <c r="I27" i="1"/>
  <c r="E24" i="1"/>
  <c r="F24" i="1"/>
  <c r="G24" i="1"/>
  <c r="J24" i="1"/>
  <c r="H21" i="1"/>
  <c r="C12" i="1"/>
  <c r="C16" i="1" l="1"/>
  <c r="D18" i="1" s="1"/>
  <c r="C11" i="1"/>
  <c r="O26" i="1" l="1"/>
  <c r="O29" i="1"/>
  <c r="O28" i="1"/>
  <c r="O25" i="1"/>
  <c r="C15" i="1"/>
  <c r="O21" i="1"/>
  <c r="O23" i="1"/>
  <c r="O22" i="1"/>
  <c r="O24" i="1"/>
  <c r="O27" i="1"/>
  <c r="C18" i="1" l="1"/>
  <c r="E16" i="1"/>
  <c r="E17" i="1" s="1"/>
</calcChain>
</file>

<file path=xl/sharedStrings.xml><?xml version="1.0" encoding="utf-8"?>
<sst xmlns="http://schemas.openxmlformats.org/spreadsheetml/2006/main" count="62" uniqueCount="50">
  <si>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</si>
  <si>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</si>
  <si>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</si>
  <si>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</si>
  <si>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</si>
  <si>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</si>
  <si>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</si>
  <si>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</si>
  <si>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</si>
  <si>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</si>
  <si>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</si>
  <si>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</si>
  <si>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</si>
  <si>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</si>
  <si>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</si>
  <si>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</si>
  <si>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</si>
  <si>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</si>
  <si>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</si>
  <si>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</si>
  <si>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</si>
  <si>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</si>
  <si>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</si>
  <si>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</si>
  <si>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</si>
  <si>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</si>
  <si>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</si>
  <si>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</si>
  <si>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</si>
  <si>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EA/SD</t>
  </si>
  <si>
    <t>IBVS 5287</t>
  </si>
  <si>
    <t>I</t>
  </si>
  <si>
    <t>IBVS 5583</t>
  </si>
  <si>
    <t># of data points:</t>
  </si>
  <si>
    <t xml:space="preserve">19 13 37.6 +34 29 10 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</si>
  <si>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</si>
  <si>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</si>
  <si>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</si>
  <si>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</si>
  <si>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</si>
  <si>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</si>
  <si>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5806</t>
  </si>
  <si>
    <t>Start of linear fit &gt;&gt;&gt;&gt;&gt;&gt;&gt;&gt;&gt;&gt;&gt;&gt;&gt;&gt;&gt;&gt;&gt;&gt;&gt;&gt;&gt;</t>
  </si>
  <si>
    <t>OEJV 0074</t>
  </si>
  <si>
    <t>OEJV</t>
  </si>
  <si>
    <t>Add cycle</t>
  </si>
  <si>
    <t>Old Cycle</t>
  </si>
  <si>
    <t>IBVS 5690</t>
  </si>
  <si>
    <t>CCD</t>
  </si>
  <si>
    <t>V0429 Lyr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</si>
</sst>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39"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center" wrapText="1"/>
    </xf>
    <xf numFmtId="0" fontId="12" fillId="0" borderId="0" xfId="0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V029 Lyr - O-C Diagr.</a:t>
            </a:r>
          </a:p>
        </c:rich>
      </c:tx>
      <c:layout>
        <c:manualLayout>
          <c:xMode val="edge"/>
          <c:yMode val="edge"/>
          <c:x val="0.37264438875673661"/>
          <c:y val="3.3742454068241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723926380368099"/>
          <c:w val="0.8061395696653259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66-47AC-9C44-F1C0316FB9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0.11140200000227196</c:v>
                </c:pt>
                <c:pt idx="2">
                  <c:v>0.10358599999744911</c:v>
                </c:pt>
                <c:pt idx="4">
                  <c:v>0.11268199999904027</c:v>
                </c:pt>
                <c:pt idx="5">
                  <c:v>0.10938800000440096</c:v>
                </c:pt>
                <c:pt idx="6">
                  <c:v>0.1186219999945024</c:v>
                </c:pt>
                <c:pt idx="7">
                  <c:v>0.12460800009284867</c:v>
                </c:pt>
                <c:pt idx="8">
                  <c:v>0.12460800009284867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66-47AC-9C44-F1C0316FB9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0.11170799999672454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66-47AC-9C44-F1C0316FB9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66-47AC-9C44-F1C0316FB9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66-47AC-9C44-F1C0316FB9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66-47AC-9C44-F1C0316FB9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66-47AC-9C44-F1C0316FB9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7.074669400471828E-4</c:v>
                </c:pt>
                <c:pt idx="1">
                  <c:v>0.10639193091683319</c:v>
                </c:pt>
                <c:pt idx="2">
                  <c:v>0.10651984502556276</c:v>
                </c:pt>
                <c:pt idx="3">
                  <c:v>0.10950755313660357</c:v>
                </c:pt>
                <c:pt idx="4">
                  <c:v>0.11032072139924159</c:v>
                </c:pt>
                <c:pt idx="5">
                  <c:v>0.1103298581212937</c:v>
                </c:pt>
                <c:pt idx="6">
                  <c:v>0.12073658453864991</c:v>
                </c:pt>
                <c:pt idx="7">
                  <c:v>0.12604502005092733</c:v>
                </c:pt>
                <c:pt idx="8">
                  <c:v>0.12604502005092733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66-47AC-9C44-F1C0316FB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857272"/>
        <c:axId val="1"/>
      </c:scatterChart>
      <c:valAx>
        <c:axId val="660857272"/>
        <c:scaling>
          <c:orientation val="minMax"/>
          <c:min val="1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857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09063810480879"/>
          <c:y val="0.92024539877300615"/>
          <c:w val="0.7463656138297736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V0429 Lyr - O-C Diagr.</a:t>
            </a:r>
          </a:p>
        </c:rich>
      </c:tx>
      <c:layout>
        <c:manualLayout>
          <c:xMode val="edge"/>
          <c:yMode val="edge"/>
          <c:x val="0.3720430107526882"/>
          <c:y val="3.36392997604271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678942920199375"/>
          <c:w val="0.8161290322580645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3E-4B9B-9171-B5CDC5CC9B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0.11140200000227196</c:v>
                </c:pt>
                <c:pt idx="2">
                  <c:v>0.10358599999744911</c:v>
                </c:pt>
                <c:pt idx="4">
                  <c:v>0.11268199999904027</c:v>
                </c:pt>
                <c:pt idx="5">
                  <c:v>0.10938800000440096</c:v>
                </c:pt>
                <c:pt idx="6">
                  <c:v>0.1186219999945024</c:v>
                </c:pt>
                <c:pt idx="7">
                  <c:v>0.12460800009284867</c:v>
                </c:pt>
                <c:pt idx="8">
                  <c:v>0.12460800009284867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3E-4B9B-9171-B5CDC5CC9B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0.11170799999672454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3E-4B9B-9171-B5CDC5CC9B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3E-4B9B-9171-B5CDC5CC9B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3E-4B9B-9171-B5CDC5CC9B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3E-4B9B-9171-B5CDC5CC9B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8.6999999999999994E-3</c:v>
                  </c:pt>
                  <c:pt idx="2">
                    <c:v>8.0000000000000002E-3</c:v>
                  </c:pt>
                  <c:pt idx="3">
                    <c:v>2.5999999999999999E-3</c:v>
                  </c:pt>
                  <c:pt idx="4">
                    <c:v>1.9E-3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3E-4B9B-9171-B5CDC5CC9B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11567</c:v>
                </c:pt>
                <c:pt idx="2">
                  <c:v>11581</c:v>
                </c:pt>
                <c:pt idx="3">
                  <c:v>11908</c:v>
                </c:pt>
                <c:pt idx="4">
                  <c:v>11997</c:v>
                </c:pt>
                <c:pt idx="5">
                  <c:v>11998</c:v>
                </c:pt>
                <c:pt idx="6">
                  <c:v>13137</c:v>
                </c:pt>
                <c:pt idx="7">
                  <c:v>13718</c:v>
                </c:pt>
                <c:pt idx="8">
                  <c:v>13718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7.074669400471828E-4</c:v>
                </c:pt>
                <c:pt idx="1">
                  <c:v>0.10639193091683319</c:v>
                </c:pt>
                <c:pt idx="2">
                  <c:v>0.10651984502556276</c:v>
                </c:pt>
                <c:pt idx="3">
                  <c:v>0.10950755313660357</c:v>
                </c:pt>
                <c:pt idx="4">
                  <c:v>0.11032072139924159</c:v>
                </c:pt>
                <c:pt idx="5">
                  <c:v>0.1103298581212937</c:v>
                </c:pt>
                <c:pt idx="6">
                  <c:v>0.12073658453864991</c:v>
                </c:pt>
                <c:pt idx="7">
                  <c:v>0.12604502005092733</c:v>
                </c:pt>
                <c:pt idx="8">
                  <c:v>0.12604502005092733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3E-4B9B-9171-B5CDC5CC9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303520"/>
        <c:axId val="1"/>
      </c:scatterChart>
      <c:valAx>
        <c:axId val="725303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303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58064516129032"/>
          <c:y val="0.9204921861831491"/>
          <c:w val="0.7451612903225806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28575</xdr:rowOff>
    </xdr:from>
    <xdr:to>
      <xdr:col>15</xdr:col>
      <xdr:colOff>219075</xdr:colOff>
      <xdr:row>18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76E2373-2BB6-3A50-B8BE-2B6B89228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9203924F-D8BC-2058-60A6-F6B6B7088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38" t="s">
        <v>49</v>
      </c>
      <c r="C1" s="7" t="s">
        <v>34</v>
      </c>
    </row>
    <row r="2" spans="1:7" s="10" customFormat="1" ht="12.95" customHeight="1">
      <c r="A2" s="10" t="s">
        <v>24</v>
      </c>
      <c r="B2" s="10" t="s">
        <v>29</v>
      </c>
    </row>
    <row r="3" spans="1:7" s="10" customFormat="1" ht="12.95" customHeight="1" thickBot="1"/>
    <row r="4" spans="1:7" s="10" customFormat="1" ht="12.95" customHeight="1" thickTop="1" thickBot="1">
      <c r="A4" s="11" t="s">
        <v>0</v>
      </c>
      <c r="C4" s="12">
        <v>39330.455000000002</v>
      </c>
      <c r="D4" s="13">
        <v>1.0675939999999999</v>
      </c>
    </row>
    <row r="5" spans="1:7" s="10" customFormat="1" ht="12.95" customHeight="1" thickTop="1"/>
    <row r="6" spans="1:7" s="10" customFormat="1" ht="12.95" customHeight="1">
      <c r="A6" s="11" t="s">
        <v>1</v>
      </c>
    </row>
    <row r="7" spans="1:7" s="10" customFormat="1" ht="12.95" customHeight="1">
      <c r="A7" s="10" t="s">
        <v>2</v>
      </c>
      <c r="C7" s="10">
        <f>+C4</f>
        <v>39330.455000000002</v>
      </c>
    </row>
    <row r="8" spans="1:7" s="10" customFormat="1" ht="12.95" customHeight="1">
      <c r="A8" s="10" t="s">
        <v>3</v>
      </c>
      <c r="C8" s="10">
        <f>+D4</f>
        <v>1.0675939999999999</v>
      </c>
    </row>
    <row r="9" spans="1:7" s="10" customFormat="1" ht="12.95" customHeight="1">
      <c r="A9" s="14" t="s">
        <v>35</v>
      </c>
      <c r="C9" s="15">
        <v>-9.5</v>
      </c>
      <c r="D9" s="10" t="s">
        <v>36</v>
      </c>
    </row>
    <row r="10" spans="1:7" s="10" customFormat="1" ht="12.95" customHeight="1" thickBot="1">
      <c r="C10" s="16" t="s">
        <v>20</v>
      </c>
      <c r="D10" s="16" t="s">
        <v>21</v>
      </c>
    </row>
    <row r="11" spans="1:7" s="10" customFormat="1" ht="12.95" customHeight="1">
      <c r="A11" s="10" t="s">
        <v>16</v>
      </c>
      <c r="C11" s="17">
        <f ca="1">INTERCEPT(INDIRECT($G$11):G992,INDIRECT($F$11):F992)</f>
        <v>7.074669400471828E-4</v>
      </c>
      <c r="D11" s="18"/>
      <c r="F11" s="19" t="str">
        <f>"F"&amp;E19</f>
        <v>F21</v>
      </c>
      <c r="G11" s="17" t="str">
        <f>"G"&amp;E19</f>
        <v>G21</v>
      </c>
    </row>
    <row r="12" spans="1:7" s="10" customFormat="1" ht="12.95" customHeight="1">
      <c r="A12" s="10" t="s">
        <v>17</v>
      </c>
      <c r="C12" s="17">
        <f ca="1">SLOPE(INDIRECT($G$11):G992,INDIRECT($F$11):F992)</f>
        <v>9.1367220521125623E-6</v>
      </c>
      <c r="D12" s="18"/>
    </row>
    <row r="13" spans="1:7" s="10" customFormat="1" ht="12.95" customHeight="1">
      <c r="A13" s="10" t="s">
        <v>19</v>
      </c>
      <c r="C13" s="18" t="s">
        <v>14</v>
      </c>
      <c r="D13" s="20" t="s">
        <v>45</v>
      </c>
      <c r="E13" s="15">
        <v>1</v>
      </c>
    </row>
    <row r="14" spans="1:7" s="10" customFormat="1" ht="12.95" customHeight="1">
      <c r="D14" s="20" t="s">
        <v>37</v>
      </c>
      <c r="E14" s="21">
        <f ca="1">NOW()+15018.5+$C$9/24</f>
        <v>60359.765932523143</v>
      </c>
    </row>
    <row r="15" spans="1:7" s="10" customFormat="1" ht="12.95" customHeight="1">
      <c r="A15" s="22" t="s">
        <v>18</v>
      </c>
      <c r="C15" s="23">
        <f ca="1">(C7+C11)+(C8+C12)*INT(MAX(F21:F3533))</f>
        <v>53975.835537020052</v>
      </c>
      <c r="D15" s="20" t="s">
        <v>46</v>
      </c>
      <c r="E15" s="21">
        <f ca="1">ROUND(2*(E14-$C$7)/$C$8,0)/2+E13</f>
        <v>19699</v>
      </c>
    </row>
    <row r="16" spans="1:7" s="10" customFormat="1" ht="12.95" customHeight="1">
      <c r="A16" s="11" t="s">
        <v>4</v>
      </c>
      <c r="C16" s="24">
        <f ca="1">+C8+C12</f>
        <v>1.067603136722052</v>
      </c>
      <c r="D16" s="20" t="s">
        <v>38</v>
      </c>
      <c r="E16" s="17">
        <f ca="1">ROUND(2*(E14-$C$15)/$C$16,0)/2+E13</f>
        <v>5980.5</v>
      </c>
    </row>
    <row r="17" spans="1:17" s="10" customFormat="1" ht="12.95" customHeight="1" thickBot="1">
      <c r="A17" s="20" t="s">
        <v>33</v>
      </c>
      <c r="C17" s="10">
        <f>COUNT(C21:C2191)</f>
        <v>9</v>
      </c>
      <c r="D17" s="20" t="s">
        <v>39</v>
      </c>
      <c r="E17" s="25">
        <f ca="1">+$C$15+$C$16*E16-15018.5-$C$9/24</f>
        <v>45342.531929519617</v>
      </c>
    </row>
    <row r="18" spans="1:17" s="10" customFormat="1" ht="12.95" customHeight="1">
      <c r="A18" s="11" t="s">
        <v>5</v>
      </c>
      <c r="C18" s="12">
        <f ca="1">+C15</f>
        <v>53975.835537020052</v>
      </c>
      <c r="D18" s="13">
        <f ca="1">+C16</f>
        <v>1.067603136722052</v>
      </c>
      <c r="E18" s="26" t="s">
        <v>40</v>
      </c>
    </row>
    <row r="19" spans="1:17" s="10" customFormat="1" ht="12.95" customHeight="1" thickTop="1">
      <c r="A19" s="27" t="s">
        <v>42</v>
      </c>
      <c r="E19" s="28">
        <v>21</v>
      </c>
    </row>
    <row r="20" spans="1:17" s="10" customFormat="1" ht="12.95" customHeight="1" thickBot="1">
      <c r="A20" s="16" t="s">
        <v>6</v>
      </c>
      <c r="B20" s="16" t="s">
        <v>7</v>
      </c>
      <c r="C20" s="16" t="s">
        <v>8</v>
      </c>
      <c r="D20" s="16" t="s">
        <v>13</v>
      </c>
      <c r="E20" s="16" t="s">
        <v>9</v>
      </c>
      <c r="F20" s="16" t="s">
        <v>10</v>
      </c>
      <c r="G20" s="16" t="s">
        <v>11</v>
      </c>
      <c r="H20" s="29" t="s">
        <v>12</v>
      </c>
      <c r="I20" s="29" t="s">
        <v>48</v>
      </c>
      <c r="J20" s="29" t="s">
        <v>44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6" t="s">
        <v>15</v>
      </c>
    </row>
    <row r="21" spans="1:17" s="10" customFormat="1" ht="12.95" customHeight="1">
      <c r="A21" s="10" t="s">
        <v>12</v>
      </c>
      <c r="C21" s="31">
        <f>+C4</f>
        <v>39330.455000000002</v>
      </c>
      <c r="D21" s="31" t="s">
        <v>14</v>
      </c>
      <c r="E21" s="10">
        <f t="shared" ref="E21:E29" si="0">+(C21-C$7)/C$8</f>
        <v>0</v>
      </c>
      <c r="F21" s="10">
        <f t="shared" ref="F21:F29" si="1">ROUND(2*E21,0)/2</f>
        <v>0</v>
      </c>
      <c r="G21" s="10">
        <f t="shared" ref="G21:G29" si="2">+C21-(C$7+F21*C$8)</f>
        <v>0</v>
      </c>
      <c r="H21" s="10">
        <f>+G21</f>
        <v>0</v>
      </c>
      <c r="O21" s="10">
        <f t="shared" ref="O21:O29" ca="1" si="3">+C$11+C$12*$F21</f>
        <v>7.074669400471828E-4</v>
      </c>
      <c r="Q21" s="32">
        <f t="shared" ref="Q21:Q29" si="4">+C21-15018.5</f>
        <v>24311.955000000002</v>
      </c>
    </row>
    <row r="22" spans="1:17" s="10" customFormat="1" ht="12.95" customHeight="1">
      <c r="A22" s="1" t="s">
        <v>30</v>
      </c>
      <c r="B22" s="2" t="s">
        <v>31</v>
      </c>
      <c r="C22" s="5">
        <v>51679.426200000002</v>
      </c>
      <c r="D22" s="5">
        <v>8.6999999999999994E-3</v>
      </c>
      <c r="E22" s="10">
        <f t="shared" si="0"/>
        <v>11567.104348656887</v>
      </c>
      <c r="F22" s="10">
        <f t="shared" si="1"/>
        <v>11567</v>
      </c>
      <c r="G22" s="10">
        <f t="shared" si="2"/>
        <v>0.11140200000227196</v>
      </c>
      <c r="I22" s="10">
        <f>+G22</f>
        <v>0.11140200000227196</v>
      </c>
      <c r="O22" s="10">
        <f t="shared" ca="1" si="3"/>
        <v>0.10639193091683319</v>
      </c>
      <c r="Q22" s="32">
        <f t="shared" si="4"/>
        <v>36660.926200000002</v>
      </c>
    </row>
    <row r="23" spans="1:17" s="10" customFormat="1" ht="12.95" customHeight="1">
      <c r="A23" s="1" t="s">
        <v>30</v>
      </c>
      <c r="B23" s="2" t="s">
        <v>31</v>
      </c>
      <c r="C23" s="5">
        <v>51694.364699999998</v>
      </c>
      <c r="D23" s="5">
        <v>8.0000000000000002E-3</v>
      </c>
      <c r="E23" s="10">
        <f t="shared" si="0"/>
        <v>11581.097027521695</v>
      </c>
      <c r="F23" s="10">
        <f t="shared" si="1"/>
        <v>11581</v>
      </c>
      <c r="G23" s="10">
        <f t="shared" si="2"/>
        <v>0.10358599999744911</v>
      </c>
      <c r="I23" s="10">
        <f>+G23</f>
        <v>0.10358599999744911</v>
      </c>
      <c r="O23" s="10">
        <f t="shared" ca="1" si="3"/>
        <v>0.10651984502556276</v>
      </c>
      <c r="Q23" s="32">
        <f t="shared" si="4"/>
        <v>36675.864699999998</v>
      </c>
    </row>
    <row r="24" spans="1:17" s="10" customFormat="1" ht="12.95" customHeight="1">
      <c r="A24" s="33" t="s">
        <v>43</v>
      </c>
      <c r="B24" s="34" t="s">
        <v>31</v>
      </c>
      <c r="C24" s="33">
        <v>52043.476060000001</v>
      </c>
      <c r="D24" s="33">
        <v>2.5999999999999999E-3</v>
      </c>
      <c r="E24" s="10">
        <f t="shared" si="0"/>
        <v>11908.104635282702</v>
      </c>
      <c r="F24" s="10">
        <f t="shared" si="1"/>
        <v>11908</v>
      </c>
      <c r="G24" s="10">
        <f t="shared" si="2"/>
        <v>0.11170799999672454</v>
      </c>
      <c r="J24" s="10">
        <f>+G24</f>
        <v>0.11170799999672454</v>
      </c>
      <c r="O24" s="10">
        <f t="shared" ca="1" si="3"/>
        <v>0.10950755313660357</v>
      </c>
      <c r="Q24" s="32">
        <f t="shared" si="4"/>
        <v>37024.976060000001</v>
      </c>
    </row>
    <row r="25" spans="1:17" s="10" customFormat="1" ht="12.95" customHeight="1">
      <c r="A25" s="3" t="s">
        <v>32</v>
      </c>
      <c r="B25" s="2" t="s">
        <v>31</v>
      </c>
      <c r="C25" s="5">
        <v>52138.492899999997</v>
      </c>
      <c r="D25" s="5">
        <v>1.9E-3</v>
      </c>
      <c r="E25" s="10">
        <f t="shared" si="0"/>
        <v>11997.105547614539</v>
      </c>
      <c r="F25" s="10">
        <f t="shared" si="1"/>
        <v>11997</v>
      </c>
      <c r="G25" s="10">
        <f t="shared" si="2"/>
        <v>0.11268199999904027</v>
      </c>
      <c r="I25" s="10">
        <f>+G25</f>
        <v>0.11268199999904027</v>
      </c>
      <c r="O25" s="10">
        <f t="shared" ca="1" si="3"/>
        <v>0.11032072139924159</v>
      </c>
      <c r="Q25" s="32">
        <f t="shared" si="4"/>
        <v>37119.992899999997</v>
      </c>
    </row>
    <row r="26" spans="1:17" s="10" customFormat="1" ht="12.95" customHeight="1">
      <c r="A26" s="3" t="s">
        <v>32</v>
      </c>
      <c r="B26" s="2" t="s">
        <v>31</v>
      </c>
      <c r="C26" s="5">
        <v>52139.557200000003</v>
      </c>
      <c r="D26" s="6">
        <v>4.8999999999999998E-3</v>
      </c>
      <c r="E26" s="10">
        <f t="shared" si="0"/>
        <v>11998.102462171952</v>
      </c>
      <c r="F26" s="10">
        <f t="shared" si="1"/>
        <v>11998</v>
      </c>
      <c r="G26" s="10">
        <f t="shared" si="2"/>
        <v>0.10938800000440096</v>
      </c>
      <c r="I26" s="10">
        <f>+G26</f>
        <v>0.10938800000440096</v>
      </c>
      <c r="O26" s="10">
        <f t="shared" ca="1" si="3"/>
        <v>0.1103298581212937</v>
      </c>
      <c r="Q26" s="32">
        <f t="shared" si="4"/>
        <v>37121.057200000003</v>
      </c>
    </row>
    <row r="27" spans="1:17" s="10" customFormat="1" ht="12.95" customHeight="1">
      <c r="A27" s="8" t="s">
        <v>47</v>
      </c>
      <c r="B27" s="9" t="s">
        <v>31</v>
      </c>
      <c r="C27" s="8">
        <v>53355.555999999997</v>
      </c>
      <c r="D27" s="8">
        <v>4.0000000000000002E-4</v>
      </c>
      <c r="E27" s="10">
        <f t="shared" si="0"/>
        <v>13137.111111527413</v>
      </c>
      <c r="F27" s="10">
        <f t="shared" si="1"/>
        <v>13137</v>
      </c>
      <c r="G27" s="10">
        <f t="shared" si="2"/>
        <v>0.1186219999945024</v>
      </c>
      <c r="I27" s="10">
        <f>+G27</f>
        <v>0.1186219999945024</v>
      </c>
      <c r="O27" s="10">
        <f t="shared" ca="1" si="3"/>
        <v>0.12073658453864991</v>
      </c>
      <c r="Q27" s="32">
        <f t="shared" si="4"/>
        <v>38337.055999999997</v>
      </c>
    </row>
    <row r="28" spans="1:17" s="10" customFormat="1" ht="12.95" customHeight="1">
      <c r="A28" s="35" t="s">
        <v>41</v>
      </c>
      <c r="B28" s="36" t="s">
        <v>31</v>
      </c>
      <c r="C28" s="5">
        <v>53975.834100000095</v>
      </c>
      <c r="D28" s="37">
        <v>2.0000000000000001E-4</v>
      </c>
      <c r="E28" s="10">
        <f t="shared" si="0"/>
        <v>13718.116718527917</v>
      </c>
      <c r="F28" s="10">
        <f t="shared" si="1"/>
        <v>13718</v>
      </c>
      <c r="G28" s="10">
        <f t="shared" si="2"/>
        <v>0.12460800009284867</v>
      </c>
      <c r="I28" s="10">
        <f>+G28</f>
        <v>0.12460800009284867</v>
      </c>
      <c r="O28" s="10">
        <f t="shared" ca="1" si="3"/>
        <v>0.12604502005092733</v>
      </c>
      <c r="Q28" s="32">
        <f t="shared" si="4"/>
        <v>38957.334100000095</v>
      </c>
    </row>
    <row r="29" spans="1:17" s="10" customFormat="1" ht="12.95" customHeight="1">
      <c r="A29" s="8" t="s">
        <v>41</v>
      </c>
      <c r="B29" s="9" t="s">
        <v>31</v>
      </c>
      <c r="C29" s="8">
        <v>53975.834100000095</v>
      </c>
      <c r="D29" s="8">
        <v>2.0000000000000001E-4</v>
      </c>
      <c r="E29" s="10">
        <f t="shared" si="0"/>
        <v>13718.116718527917</v>
      </c>
      <c r="F29" s="10">
        <f t="shared" si="1"/>
        <v>13718</v>
      </c>
      <c r="G29" s="10">
        <f t="shared" si="2"/>
        <v>0.12460800009284867</v>
      </c>
      <c r="I29" s="10">
        <f>+G29</f>
        <v>0.12460800009284867</v>
      </c>
      <c r="O29" s="10">
        <f t="shared" ca="1" si="3"/>
        <v>0.12604502005092733</v>
      </c>
      <c r="Q29" s="32">
        <f t="shared" si="4"/>
        <v>38957.334100000095</v>
      </c>
    </row>
    <row r="30" spans="1:17" s="10" customFormat="1" ht="12.95" customHeight="1">
      <c r="C30" s="31"/>
      <c r="D30" s="31"/>
      <c r="Q30" s="32"/>
    </row>
    <row r="31" spans="1:17" s="10" customFormat="1" ht="12.95" customHeight="1">
      <c r="C31" s="31"/>
      <c r="D31" s="31"/>
      <c r="Q31" s="32"/>
    </row>
    <row r="32" spans="1:17" s="10" customFormat="1" ht="12.95" customHeight="1">
      <c r="C32" s="31"/>
      <c r="D32" s="31"/>
      <c r="Q32" s="32"/>
    </row>
    <row r="33" spans="3:17" s="10" customFormat="1" ht="12.95" customHeight="1">
      <c r="C33" s="31"/>
      <c r="D33" s="31"/>
      <c r="Q33" s="32"/>
    </row>
    <row r="34" spans="3:17" s="10" customFormat="1" ht="12.95" customHeight="1">
      <c r="C34" s="31"/>
      <c r="D34" s="31"/>
    </row>
    <row r="35" spans="3:17" s="10" customFormat="1" ht="12.95" customHeight="1">
      <c r="C35" s="31"/>
      <c r="D35" s="31"/>
    </row>
    <row r="36" spans="3:17" s="10" customFormat="1" ht="12.95" customHeight="1">
      <c r="C36" s="31"/>
      <c r="D36" s="31"/>
    </row>
    <row r="37" spans="3:17" s="10" customFormat="1" ht="12.95" customHeight="1">
      <c r="C37" s="31"/>
      <c r="D37" s="31"/>
    </row>
    <row r="38" spans="3:17" s="10" customFormat="1" ht="12.95" customHeight="1">
      <c r="C38" s="31"/>
      <c r="D38" s="31"/>
    </row>
    <row r="39" spans="3:17" s="10" customFormat="1" ht="12.95" customHeight="1">
      <c r="C39" s="31"/>
      <c r="D39" s="31"/>
    </row>
    <row r="40" spans="3:17" s="10" customFormat="1" ht="12.95" customHeight="1">
      <c r="C40" s="31"/>
      <c r="D40" s="31"/>
    </row>
    <row r="41" spans="3:17" s="10" customFormat="1" ht="12.95" customHeight="1">
      <c r="C41" s="31"/>
      <c r="D41" s="31"/>
    </row>
    <row r="42" spans="3:17" s="10" customFormat="1" ht="12.95" customHeight="1">
      <c r="C42" s="31"/>
      <c r="D42" s="31"/>
    </row>
    <row r="43" spans="3:17" s="10" customFormat="1" ht="12.95" customHeight="1">
      <c r="C43" s="31"/>
      <c r="D43" s="31"/>
    </row>
    <row r="44" spans="3:17" s="10" customFormat="1" ht="12.95" customHeight="1">
      <c r="C44" s="31"/>
      <c r="D44" s="31"/>
    </row>
    <row r="45" spans="3:17" s="10" customFormat="1" ht="12.95" customHeight="1">
      <c r="C45" s="31"/>
      <c r="D45" s="31"/>
    </row>
    <row r="46" spans="3:17" s="10" customFormat="1" ht="12.95" customHeight="1">
      <c r="C46" s="31"/>
      <c r="D46" s="31"/>
    </row>
    <row r="47" spans="3:17" s="10" customFormat="1" ht="12.95" customHeight="1">
      <c r="C47" s="31"/>
      <c r="D47" s="31"/>
    </row>
    <row r="48" spans="3:17" s="10" customFormat="1" ht="12.95" customHeight="1">
      <c r="C48" s="31"/>
      <c r="D48" s="31"/>
    </row>
    <row r="49" spans="3:4" s="10" customFormat="1" ht="12.95" customHeight="1">
      <c r="C49" s="31"/>
      <c r="D49" s="31"/>
    </row>
    <row r="50" spans="3:4" s="10" customFormat="1" ht="12.95" customHeight="1">
      <c r="C50" s="31"/>
      <c r="D50" s="31"/>
    </row>
    <row r="51" spans="3:4" s="10" customFormat="1" ht="12.95" customHeight="1">
      <c r="C51" s="31"/>
      <c r="D51" s="31"/>
    </row>
    <row r="52" spans="3:4" s="10" customFormat="1" ht="12.95" customHeight="1">
      <c r="C52" s="31"/>
      <c r="D52" s="31"/>
    </row>
    <row r="53" spans="3:4" s="10" customFormat="1" ht="12.95" customHeight="1">
      <c r="C53" s="31"/>
      <c r="D53" s="31"/>
    </row>
    <row r="54" spans="3:4" s="10" customFormat="1" ht="12.95" customHeight="1">
      <c r="C54" s="31"/>
      <c r="D54" s="31"/>
    </row>
    <row r="55" spans="3:4" s="10" customFormat="1" ht="12.95" customHeight="1">
      <c r="C55" s="31"/>
      <c r="D55" s="31"/>
    </row>
    <row r="56" spans="3:4" s="10" customFormat="1" ht="12.95" customHeight="1">
      <c r="C56" s="31"/>
      <c r="D56" s="31"/>
    </row>
    <row r="57" spans="3:4" s="10" customFormat="1" ht="12.95" customHeight="1">
      <c r="C57" s="31"/>
      <c r="D57" s="31"/>
    </row>
    <row r="58" spans="3:4" s="10" customFormat="1" ht="12.95" customHeight="1">
      <c r="C58" s="31"/>
      <c r="D58" s="31"/>
    </row>
    <row r="59" spans="3:4" s="10" customFormat="1" ht="12.95" customHeight="1">
      <c r="C59" s="31"/>
      <c r="D59" s="31"/>
    </row>
    <row r="60" spans="3:4" s="10" customFormat="1" ht="12.95" customHeight="1">
      <c r="C60" s="31"/>
      <c r="D60" s="31"/>
    </row>
    <row r="61" spans="3:4" s="10" customFormat="1" ht="12.95" customHeight="1">
      <c r="C61" s="31"/>
      <c r="D61" s="31"/>
    </row>
    <row r="62" spans="3:4" s="10" customFormat="1" ht="12.95" customHeight="1">
      <c r="C62" s="31"/>
      <c r="D62" s="31"/>
    </row>
    <row r="63" spans="3:4" s="10" customFormat="1" ht="12.95" customHeight="1">
      <c r="C63" s="31"/>
      <c r="D63" s="31"/>
    </row>
    <row r="64" spans="3:4" s="10" customFormat="1" ht="12.95" customHeight="1">
      <c r="C64" s="31"/>
      <c r="D64" s="31"/>
    </row>
    <row r="65" spans="3:4" s="10" customFormat="1" ht="12.95" customHeight="1">
      <c r="C65" s="31"/>
      <c r="D65" s="31"/>
    </row>
    <row r="66" spans="3:4" s="10" customFormat="1" ht="12.95" customHeight="1">
      <c r="C66" s="31"/>
      <c r="D66" s="31"/>
    </row>
    <row r="67" spans="3:4" s="10" customFormat="1" ht="12.95" customHeight="1">
      <c r="C67" s="31"/>
      <c r="D67" s="31"/>
    </row>
    <row r="68" spans="3:4" s="10" customFormat="1" ht="12.95" customHeight="1">
      <c r="C68" s="31"/>
      <c r="D68" s="31"/>
    </row>
    <row r="69" spans="3:4" s="10" customFormat="1" ht="12.95" customHeight="1">
      <c r="C69" s="31"/>
      <c r="D69" s="31"/>
    </row>
    <row r="70" spans="3:4" s="10" customFormat="1" ht="12.95" customHeight="1">
      <c r="C70" s="31"/>
      <c r="D70" s="31"/>
    </row>
    <row r="71" spans="3:4" s="10" customFormat="1" ht="12.95" customHeight="1">
      <c r="C71" s="31"/>
      <c r="D71" s="31"/>
    </row>
    <row r="72" spans="3:4" s="10" customFormat="1" ht="12.95" customHeight="1">
      <c r="C72" s="31"/>
      <c r="D72" s="31"/>
    </row>
    <row r="73" spans="3:4" s="10" customFormat="1" ht="12.95" customHeight="1">
      <c r="C73" s="31"/>
      <c r="D73" s="31"/>
    </row>
    <row r="74" spans="3:4" s="10" customFormat="1" ht="12.95" customHeight="1">
      <c r="C74" s="31"/>
      <c r="D74" s="31"/>
    </row>
    <row r="75" spans="3:4" s="10" customFormat="1" ht="12.95" customHeight="1">
      <c r="C75" s="31"/>
      <c r="D75" s="31"/>
    </row>
    <row r="76" spans="3:4" s="10" customFormat="1" ht="12.95" customHeight="1">
      <c r="C76" s="31"/>
      <c r="D76" s="31"/>
    </row>
    <row r="77" spans="3:4" s="10" customFormat="1" ht="12.95" customHeight="1">
      <c r="C77" s="31"/>
      <c r="D77" s="31"/>
    </row>
    <row r="78" spans="3:4" s="10" customFormat="1" ht="12.95" customHeight="1">
      <c r="C78" s="31"/>
      <c r="D78" s="31"/>
    </row>
    <row r="79" spans="3:4" s="10" customFormat="1" ht="12.95" customHeight="1">
      <c r="C79" s="31"/>
      <c r="D79" s="31"/>
    </row>
    <row r="80" spans="3:4" s="10" customFormat="1" ht="12.95" customHeight="1">
      <c r="C80" s="31"/>
      <c r="D80" s="31"/>
    </row>
    <row r="81" spans="3:4" s="10" customFormat="1" ht="12.95" customHeight="1">
      <c r="C81" s="31"/>
      <c r="D81" s="31"/>
    </row>
    <row r="82" spans="3:4" s="10" customFormat="1" ht="12.95" customHeight="1">
      <c r="C82" s="31"/>
      <c r="D82" s="31"/>
    </row>
    <row r="83" spans="3:4" s="10" customFormat="1" ht="12.95" customHeight="1">
      <c r="C83" s="31"/>
      <c r="D83" s="31"/>
    </row>
    <row r="84" spans="3:4" s="10" customFormat="1" ht="12.95" customHeight="1">
      <c r="C84" s="31"/>
      <c r="D84" s="31"/>
    </row>
    <row r="85" spans="3:4" s="10" customFormat="1" ht="12.95" customHeight="1">
      <c r="C85" s="31"/>
      <c r="D85" s="31"/>
    </row>
    <row r="86" spans="3:4" s="10" customFormat="1" ht="12.95" customHeight="1">
      <c r="C86" s="31"/>
      <c r="D86" s="31"/>
    </row>
    <row r="87" spans="3:4" s="10" customFormat="1" ht="12.95" customHeight="1">
      <c r="C87" s="31"/>
      <c r="D87" s="31"/>
    </row>
    <row r="88" spans="3:4" s="10" customFormat="1" ht="12.95" customHeight="1">
      <c r="C88" s="31"/>
      <c r="D88" s="31"/>
    </row>
    <row r="89" spans="3:4" s="10" customFormat="1" ht="12.95" customHeight="1">
      <c r="C89" s="31"/>
      <c r="D89" s="31"/>
    </row>
    <row r="90" spans="3:4" s="10" customFormat="1" ht="12.95" customHeight="1">
      <c r="C90" s="31"/>
      <c r="D90" s="31"/>
    </row>
    <row r="91" spans="3:4" s="10" customFormat="1" ht="12.95" customHeight="1">
      <c r="C91" s="31"/>
      <c r="D91" s="31"/>
    </row>
    <row r="92" spans="3:4" s="10" customFormat="1" ht="12.95" customHeight="1">
      <c r="C92" s="31"/>
      <c r="D92" s="31"/>
    </row>
    <row r="93" spans="3:4" s="10" customFormat="1" ht="12.95" customHeight="1">
      <c r="C93" s="31"/>
      <c r="D93" s="31"/>
    </row>
    <row r="94" spans="3:4" s="10" customFormat="1" ht="12.95" customHeight="1">
      <c r="C94" s="31"/>
      <c r="D94" s="31"/>
    </row>
    <row r="95" spans="3:4" s="10" customFormat="1" ht="12.95" customHeight="1">
      <c r="C95" s="31"/>
      <c r="D95" s="31"/>
    </row>
    <row r="96" spans="3:4" s="10" customFormat="1" ht="12.95" customHeight="1">
      <c r="C96" s="31"/>
      <c r="D96" s="31"/>
    </row>
    <row r="97" spans="3:4" s="10" customFormat="1" ht="12.95" customHeight="1">
      <c r="C97" s="31"/>
      <c r="D97" s="31"/>
    </row>
    <row r="98" spans="3:4" s="10" customFormat="1" ht="12.95" customHeight="1">
      <c r="C98" s="31"/>
      <c r="D98" s="31"/>
    </row>
    <row r="99" spans="3:4" s="10" customFormat="1" ht="12.95" customHeight="1">
      <c r="C99" s="31"/>
      <c r="D99" s="31"/>
    </row>
    <row r="100" spans="3:4" s="10" customFormat="1" ht="12.95" customHeight="1">
      <c r="C100" s="31"/>
      <c r="D100" s="31"/>
    </row>
    <row r="101" spans="3:4" s="10" customFormat="1" ht="12.95" customHeight="1">
      <c r="C101" s="31"/>
      <c r="D101" s="31"/>
    </row>
    <row r="102" spans="3:4" s="10" customFormat="1" ht="12.95" customHeight="1">
      <c r="C102" s="31"/>
      <c r="D102" s="31"/>
    </row>
    <row r="103" spans="3:4" s="10" customFormat="1" ht="12.95" customHeight="1">
      <c r="C103" s="31"/>
      <c r="D103" s="31"/>
    </row>
    <row r="104" spans="3:4" s="10" customFormat="1" ht="12.95" customHeight="1">
      <c r="C104" s="31"/>
      <c r="D104" s="31"/>
    </row>
    <row r="105" spans="3:4" s="10" customFormat="1" ht="12.95" customHeight="1">
      <c r="C105" s="31"/>
      <c r="D105" s="31"/>
    </row>
    <row r="106" spans="3:4" s="10" customFormat="1" ht="12.95" customHeight="1">
      <c r="C106" s="31"/>
      <c r="D106" s="31"/>
    </row>
    <row r="107" spans="3:4" s="10" customFormat="1" ht="12.95" customHeight="1">
      <c r="C107" s="31"/>
      <c r="D107" s="31"/>
    </row>
    <row r="108" spans="3:4" s="10" customFormat="1" ht="12.95" customHeight="1">
      <c r="C108" s="31"/>
      <c r="D108" s="31"/>
    </row>
    <row r="109" spans="3:4">
      <c r="C109" s="4"/>
      <c r="D109" s="4"/>
    </row>
    <row r="110" spans="3:4">
      <c r="C110" s="4"/>
      <c r="D110" s="4"/>
    </row>
    <row r="111" spans="3:4">
      <c r="C111" s="4"/>
      <c r="D111" s="4"/>
    </row>
    <row r="112" spans="3:4">
      <c r="C112" s="4"/>
      <c r="D112" s="4"/>
    </row>
    <row r="113" spans="3:4">
      <c r="C113" s="4"/>
      <c r="D113" s="4"/>
    </row>
    <row r="114" spans="3:4">
      <c r="C114" s="4"/>
      <c r="D114" s="4"/>
    </row>
    <row r="115" spans="3:4">
      <c r="C115" s="4"/>
      <c r="D115" s="4"/>
    </row>
    <row r="116" spans="3:4">
      <c r="C116" s="4"/>
      <c r="D116" s="4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2024-02-19T05:22:56Z</dcterms:modified>
</cp:coreProperties>
</file>