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A75426-DAB9-4AE0-B55D-F0B8D8678F4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5" i="1"/>
  <c r="F25" i="1" s="1"/>
  <c r="G25" i="1" s="1"/>
  <c r="K25" i="1" s="1"/>
  <c r="C8" i="1"/>
  <c r="E26" i="1"/>
  <c r="F26" i="1" s="1"/>
  <c r="G26" i="1" s="1"/>
  <c r="K26" i="1" s="1"/>
  <c r="D9" i="1"/>
  <c r="C9" i="1"/>
  <c r="E22" i="1"/>
  <c r="F22" i="1" s="1"/>
  <c r="G22" i="1" s="1"/>
  <c r="I22" i="1" s="1"/>
  <c r="E23" i="1"/>
  <c r="F23" i="1"/>
  <c r="E24" i="1"/>
  <c r="F24" i="1"/>
  <c r="G24" i="1" s="1"/>
  <c r="K24" i="1" s="1"/>
  <c r="E27" i="1"/>
  <c r="F27" i="1" s="1"/>
  <c r="G27" i="1" s="1"/>
  <c r="J27" i="1" s="1"/>
  <c r="E28" i="1"/>
  <c r="F28" i="1"/>
  <c r="G28" i="1" s="1"/>
  <c r="J28" i="1" s="1"/>
  <c r="Q25" i="1"/>
  <c r="Q26" i="1"/>
  <c r="Q21" i="1"/>
  <c r="G14" i="2"/>
  <c r="C14" i="2"/>
  <c r="E14" i="2"/>
  <c r="G13" i="2"/>
  <c r="C13" i="2"/>
  <c r="E13" i="2"/>
  <c r="G12" i="2"/>
  <c r="C12" i="2"/>
  <c r="E12" i="2"/>
  <c r="G15" i="2"/>
  <c r="C15" i="2"/>
  <c r="E15" i="2"/>
  <c r="G16" i="2"/>
  <c r="C16" i="2"/>
  <c r="H14" i="2"/>
  <c r="D14" i="2"/>
  <c r="B14" i="2"/>
  <c r="A14" i="2"/>
  <c r="H13" i="2"/>
  <c r="B13" i="2"/>
  <c r="D13" i="2"/>
  <c r="A13" i="2"/>
  <c r="H12" i="2"/>
  <c r="D12" i="2"/>
  <c r="B12" i="2"/>
  <c r="A12" i="2"/>
  <c r="H15" i="2"/>
  <c r="B15" i="2"/>
  <c r="D15" i="2"/>
  <c r="A15" i="2"/>
  <c r="H16" i="2"/>
  <c r="D16" i="2"/>
  <c r="B16" i="2"/>
  <c r="A16" i="2"/>
  <c r="Q28" i="1"/>
  <c r="Q27" i="1"/>
  <c r="Q23" i="1"/>
  <c r="F16" i="1"/>
  <c r="C17" i="1"/>
  <c r="Q24" i="1"/>
  <c r="Q22" i="1"/>
  <c r="G23" i="1"/>
  <c r="I23" i="1" s="1"/>
  <c r="E21" i="1"/>
  <c r="F21" i="1"/>
  <c r="G21" i="1" s="1"/>
  <c r="K21" i="1" s="1"/>
  <c r="E16" i="2"/>
  <c r="C11" i="1"/>
  <c r="C12" i="1"/>
  <c r="C16" i="1" l="1"/>
  <c r="D18" i="1" s="1"/>
  <c r="O21" i="1"/>
  <c r="O22" i="1"/>
  <c r="O26" i="1"/>
  <c r="O24" i="1"/>
  <c r="O27" i="1"/>
  <c r="O28" i="1"/>
  <c r="O25" i="1"/>
  <c r="O23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<sst xmlns="http://schemas.openxmlformats.org/spreadsheetml/2006/main" count="109" uniqueCount="84">
  <si>
    <t>IBVS 6230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</si>
  <si>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</si>
  <si>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</si>
  <si>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</si>
  <si>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</si>
  <si>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</si>
  <si>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</si>
  <si>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</si>
  <si>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</si>
  <si>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</si>
  <si>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</si>
  <si>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</si>
  <si>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</si>
  <si>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</si>
  <si>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</si>
  <si>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</si>
  <si>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</si>
  <si>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</si>
  <si>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</si>
  <si>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</si>
  <si>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</si>
  <si>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</si>
  <si>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</si>
  <si>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</si>
  <si>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</si>
  <si>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</si>
  <si>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</si>
  <si>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</si>
  <si>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</si>
  <si>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</si>
  <si>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</si>
  <si>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</si>
  <si>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</si>
  <si>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</si>
  <si>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</si>
  <si>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V0507 Lyr / GSC 2115-0522</t>
  </si>
  <si>
    <t>EW</t>
  </si>
  <si>
    <t>IBVS 5945</t>
  </si>
  <si>
    <t>I</t>
  </si>
  <si>
    <t>Kreiner</t>
  </si>
  <si>
    <t>Add cycle</t>
  </si>
  <si>
    <t>Old Cycle</t>
  </si>
  <si>
    <t>OEJV 0137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</si>
  <si>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</si>
  <si>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</si>
  <si>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</si>
  <si>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</si>
  <si>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</si>
  <si>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</si>
  <si>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</si>
  <si>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</si>
  <si>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</si>
  <si>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</si>
  <si>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</si>
  <si>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</si>
  <si>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</si>
  <si>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2452415.4968 </t>
  </si>
  <si>
    <t> 20.05.2002 23:55 </t>
  </si>
  <si>
    <t> 0.0003 </t>
  </si>
  <si>
    <t>E </t>
  </si>
  <si>
    <t>?</t>
  </si>
  <si>
    <t> R.Diethelm </t>
  </si>
  <si>
    <t> BBS 128 </t>
  </si>
  <si>
    <t>2454969.3810 </t>
  </si>
  <si>
    <t> 17.05.2009 21:08 </t>
  </si>
  <si>
    <t> -0.0009 </t>
  </si>
  <si>
    <t>C </t>
  </si>
  <si>
    <t> V.Pribík </t>
  </si>
  <si>
    <t>OEJV 0137 </t>
  </si>
  <si>
    <t>2455339.7835 </t>
  </si>
  <si>
    <t> 23.05.2010 06:48 </t>
  </si>
  <si>
    <t> 0.0047 </t>
  </si>
  <si>
    <t>IBVS 5945 </t>
  </si>
  <si>
    <t>2456736.6200 </t>
  </si>
  <si>
    <t> 20.03.2014 02:52 </t>
  </si>
  <si>
    <t> 0.0103 </t>
  </si>
  <si>
    <t>o</t>
  </si>
  <si>
    <t> W.Moschner &amp; P.Frank </t>
  </si>
  <si>
    <t>BAVM 239 </t>
  </si>
  <si>
    <t>2456811.4701 </t>
  </si>
  <si>
    <t> 02.06.2014 23:16 </t>
  </si>
  <si>
    <t> 0.0105 </t>
  </si>
  <si>
    <t>BAVM 238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</si>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</sst>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5" fillId="0" borderId="0" xfId="42" applyFont="1" applyAlignment="1">
      <alignment horizontal="left" vertical="center" wrapText="1"/>
    </xf>
    <xf numFmtId="0" fontId="35" fillId="0" borderId="0" xfId="42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V507 Lyr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D-45C9-A0BA-6277639E84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  <c:pt idx="2">
                  <c:v>6.5332000085618347E-3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D-45C9-A0BA-6277639E84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6">
                  <c:v>2.1521600006963126E-2</c:v>
                </c:pt>
                <c:pt idx="7">
                  <c:v>2.1899999999732245E-2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3D-45C9-A0BA-6277639E84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2.10240000160411E-3</c:v>
                </c:pt>
                <c:pt idx="3">
                  <c:v>1.2914400002046023E-2</c:v>
                </c:pt>
                <c:pt idx="4">
                  <c:v>1.8097600004693959E-2</c:v>
                </c:pt>
                <c:pt idx="5">
                  <c:v>2.0373600003949832E-2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3D-45C9-A0BA-6277639E84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3D-45C9-A0BA-6277639E84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3D-45C9-A0BA-6277639E84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0.02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3D-45C9-A0BA-6277639E84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-231</c:v>
                </c:pt>
                <c:pt idx="1">
                  <c:v>0</c:v>
                </c:pt>
                <c:pt idx="2">
                  <c:v>6729.5</c:v>
                </c:pt>
                <c:pt idx="3">
                  <c:v>7739</c:v>
                </c:pt>
                <c:pt idx="4">
                  <c:v>10981</c:v>
                </c:pt>
                <c:pt idx="5">
                  <c:v>11041</c:v>
                </c:pt>
                <c:pt idx="6">
                  <c:v>11546</c:v>
                </c:pt>
                <c:pt idx="7">
                  <c:v>11750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-2.9663451596925635E-4</c:v>
                </c:pt>
                <c:pt idx="1">
                  <c:v>1.0144486699548497E-4</c:v>
                </c:pt>
                <c:pt idx="2">
                  <c:v>1.1698307237823308E-2</c:v>
                </c:pt>
                <c:pt idx="3">
                  <c:v>1.3437965840000392E-2</c:v>
                </c:pt>
                <c:pt idx="4">
                  <c:v>1.9024863500483904E-2</c:v>
                </c:pt>
                <c:pt idx="5">
                  <c:v>1.9128260742812406E-2</c:v>
                </c:pt>
                <c:pt idx="6">
                  <c:v>1.9998520865743986E-2</c:v>
                </c:pt>
                <c:pt idx="7">
                  <c:v>2.0350071489660899E-2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3D-45C9-A0BA-6277639E8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16912"/>
        <c:axId val="1"/>
      </c:scatterChart>
      <c:valAx>
        <c:axId val="52071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71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902642559109877"/>
          <c:y val="0.92397937099967764"/>
          <c:w val="0.5646731571627259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08DAE6-5ECB-1E4B-4F4B-B1C2E8E4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945" TargetMode="External"/><Relationship Id="rId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 s="23" customFormat="1" ht="12.95" customHeight="1">
      <c r="A2" s="23" t="s">
        <v>27</v>
      </c>
      <c r="B2" s="23" t="s">
        <v>36</v>
      </c>
      <c r="C2" s="24"/>
      <c r="D2" s="24"/>
    </row>
    <row r="3" spans="1:6" s="23" customFormat="1" ht="12.95" customHeight="1" thickBot="1">
      <c r="A3" s="25"/>
    </row>
    <row r="4" spans="1:6" s="23" customFormat="1" ht="12.95" customHeight="1" thickTop="1" thickBot="1">
      <c r="A4" s="26" t="s">
        <v>4</v>
      </c>
      <c r="C4" s="27">
        <v>52500.250999999997</v>
      </c>
      <c r="D4" s="28">
        <v>0.36691040000000003</v>
      </c>
    </row>
    <row r="5" spans="1:6" s="23" customFormat="1" ht="12.95" customHeight="1" thickTop="1">
      <c r="A5" s="29" t="s">
        <v>29</v>
      </c>
      <c r="C5" s="30">
        <v>-9.5</v>
      </c>
      <c r="D5" s="23" t="s">
        <v>30</v>
      </c>
    </row>
    <row r="6" spans="1:6" s="23" customFormat="1" ht="12.95" customHeight="1">
      <c r="A6" s="26" t="s">
        <v>5</v>
      </c>
    </row>
    <row r="7" spans="1:6" s="23" customFormat="1" ht="12.95" customHeight="1">
      <c r="A7" s="23" t="s">
        <v>6</v>
      </c>
      <c r="C7" s="23">
        <f>+C4</f>
        <v>52500.250999999997</v>
      </c>
    </row>
    <row r="8" spans="1:6" s="23" customFormat="1" ht="12.95" customHeight="1">
      <c r="A8" s="23" t="s">
        <v>7</v>
      </c>
      <c r="C8" s="23">
        <f>+D4</f>
        <v>0.36691040000000003</v>
      </c>
    </row>
    <row r="9" spans="1:6" s="23" customFormat="1" ht="12.95" customHeight="1">
      <c r="A9" s="31" t="s">
        <v>34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s="23" customFormat="1" ht="12.95" customHeight="1" thickBot="1">
      <c r="C10" s="35" t="s">
        <v>23</v>
      </c>
      <c r="D10" s="35" t="s">
        <v>24</v>
      </c>
    </row>
    <row r="11" spans="1:6" s="23" customFormat="1" ht="12.95" customHeight="1">
      <c r="A11" s="23" t="s">
        <v>19</v>
      </c>
      <c r="C11" s="34">
        <f ca="1">INTERCEPT(INDIRECT($D$9):G991,INDIRECT($C$9):F991)</f>
        <v>1.0144486699548497E-4</v>
      </c>
      <c r="D11" s="24"/>
    </row>
    <row r="12" spans="1:6" s="23" customFormat="1" ht="12.95" customHeight="1">
      <c r="A12" s="23" t="s">
        <v>20</v>
      </c>
      <c r="C12" s="34">
        <f ca="1">SLOPE(INDIRECT($D$9):G991,INDIRECT($C$9):F991)</f>
        <v>1.7232873721417374E-6</v>
      </c>
      <c r="D12" s="24"/>
    </row>
    <row r="13" spans="1:6" s="23" customFormat="1" ht="12.95" customHeight="1">
      <c r="A13" s="23" t="s">
        <v>22</v>
      </c>
      <c r="C13" s="24" t="s">
        <v>17</v>
      </c>
    </row>
    <row r="14" spans="1:6" s="23" customFormat="1" ht="12.95" customHeight="1"/>
    <row r="15" spans="1:6" s="23" customFormat="1" ht="12.95" customHeight="1">
      <c r="A15" s="36" t="s">
        <v>21</v>
      </c>
      <c r="C15" s="37">
        <f ca="1">(C7+C11)+(C8+C12)*INT(MAX(F21:F3532))</f>
        <v>56811.468550071484</v>
      </c>
      <c r="E15" s="38" t="s">
        <v>40</v>
      </c>
      <c r="F15" s="30">
        <v>1</v>
      </c>
    </row>
    <row r="16" spans="1:6" s="23" customFormat="1" ht="12.95" customHeight="1">
      <c r="A16" s="26" t="s">
        <v>8</v>
      </c>
      <c r="C16" s="39">
        <f ca="1">+C8+C12</f>
        <v>0.36691212328737216</v>
      </c>
      <c r="E16" s="38" t="s">
        <v>31</v>
      </c>
      <c r="F16" s="40">
        <f ca="1">NOW()+15018.5+$C$5/24</f>
        <v>60359.772367939811</v>
      </c>
    </row>
    <row r="17" spans="1:17" s="23" customFormat="1" ht="12.95" customHeight="1" thickBot="1">
      <c r="A17" s="38" t="s">
        <v>28</v>
      </c>
      <c r="C17" s="23">
        <f>COUNT(C21:C2190)</f>
        <v>8</v>
      </c>
      <c r="E17" s="38" t="s">
        <v>41</v>
      </c>
      <c r="F17" s="40">
        <f ca="1">ROUND(2*(F16-$C$7)/$C$8,0)/2+F15</f>
        <v>21422</v>
      </c>
    </row>
    <row r="18" spans="1:17" s="23" customFormat="1" ht="12.95" customHeight="1" thickTop="1" thickBot="1">
      <c r="A18" s="26" t="s">
        <v>9</v>
      </c>
      <c r="C18" s="41">
        <f ca="1">+C15</f>
        <v>56811.468550071484</v>
      </c>
      <c r="D18" s="42">
        <f ca="1">+C16</f>
        <v>0.36691212328737216</v>
      </c>
      <c r="E18" s="38" t="s">
        <v>32</v>
      </c>
      <c r="F18" s="34">
        <f ca="1">ROUND(2*(F16-$C$15)/$C$16,0)/2+F15</f>
        <v>9671.5</v>
      </c>
    </row>
    <row r="19" spans="1:17" s="23" customFormat="1" ht="12.95" customHeight="1" thickTop="1">
      <c r="E19" s="38" t="s">
        <v>33</v>
      </c>
      <c r="F19" s="43">
        <f ca="1">+$C$15+$C$16*F18-15018.5-$C$5/24</f>
        <v>45341.95498377864</v>
      </c>
    </row>
    <row r="20" spans="1:17" s="23" customFormat="1" ht="12.95" customHeight="1" thickBot="1">
      <c r="A20" s="35" t="s">
        <v>10</v>
      </c>
      <c r="B20" s="35" t="s">
        <v>11</v>
      </c>
      <c r="C20" s="35" t="s">
        <v>12</v>
      </c>
      <c r="D20" s="35" t="s">
        <v>16</v>
      </c>
      <c r="E20" s="35" t="s">
        <v>13</v>
      </c>
      <c r="F20" s="35" t="s">
        <v>14</v>
      </c>
      <c r="G20" s="35" t="s">
        <v>15</v>
      </c>
      <c r="H20" s="44" t="s">
        <v>52</v>
      </c>
      <c r="I20" s="44" t="s">
        <v>55</v>
      </c>
      <c r="J20" s="44" t="s">
        <v>49</v>
      </c>
      <c r="K20" s="44" t="s">
        <v>47</v>
      </c>
      <c r="L20" s="44" t="s">
        <v>1</v>
      </c>
      <c r="M20" s="44" t="s">
        <v>2</v>
      </c>
      <c r="N20" s="44" t="s">
        <v>3</v>
      </c>
      <c r="O20" s="44" t="s">
        <v>26</v>
      </c>
      <c r="P20" s="45" t="s">
        <v>25</v>
      </c>
      <c r="Q20" s="35" t="s">
        <v>18</v>
      </c>
    </row>
    <row r="21" spans="1:17" s="23" customFormat="1" ht="12.95" customHeight="1">
      <c r="A21" s="46" t="s">
        <v>62</v>
      </c>
      <c r="B21" s="47" t="s">
        <v>38</v>
      </c>
      <c r="C21" s="48">
        <v>52415.496800000001</v>
      </c>
      <c r="D21" s="49"/>
      <c r="E21" s="23">
        <f>+(C21-C$7)/C$8</f>
        <v>-230.99426999070008</v>
      </c>
      <c r="F21" s="23">
        <f>ROUND(2*E21,0)/2</f>
        <v>-231</v>
      </c>
      <c r="G21" s="23">
        <f>+C21-(C$7+F21*C$8)</f>
        <v>2.10240000160411E-3</v>
      </c>
      <c r="K21" s="23">
        <f>+G21</f>
        <v>2.10240000160411E-3</v>
      </c>
      <c r="O21" s="23">
        <f ca="1">+C$11+C$12*$F21</f>
        <v>-2.9663451596925635E-4</v>
      </c>
      <c r="Q21" s="50">
        <f>+C21-15018.5</f>
        <v>37396.996800000001</v>
      </c>
    </row>
    <row r="22" spans="1:17" s="23" customFormat="1" ht="12.95" customHeight="1">
      <c r="A22" s="23" t="s">
        <v>39</v>
      </c>
      <c r="C22" s="49">
        <v>52500.250999999997</v>
      </c>
      <c r="D22" s="49" t="s">
        <v>17</v>
      </c>
      <c r="E22" s="23">
        <f>+(C22-C$7)/C$8</f>
        <v>0</v>
      </c>
      <c r="F22" s="23">
        <f>ROUND(2*E22,0)/2</f>
        <v>0</v>
      </c>
      <c r="G22" s="23">
        <f>+C22-(C$7+F22*C$8)</f>
        <v>0</v>
      </c>
      <c r="I22" s="23">
        <f>+G22</f>
        <v>0</v>
      </c>
      <c r="O22" s="23">
        <f ca="1">+C$11+C$12*$F22</f>
        <v>1.0144486699548497E-4</v>
      </c>
      <c r="Q22" s="50">
        <f>+C22-15018.5</f>
        <v>37481.750999999997</v>
      </c>
    </row>
    <row r="23" spans="1:17" s="23" customFormat="1" ht="12.95" customHeight="1">
      <c r="A23" s="53" t="s">
        <v>42</v>
      </c>
      <c r="B23" s="6" t="s">
        <v>38</v>
      </c>
      <c r="C23" s="7">
        <v>54969.381070000003</v>
      </c>
      <c r="D23" s="7">
        <v>0.02</v>
      </c>
      <c r="E23" s="23">
        <f>+(C23-C$7)/C$8</f>
        <v>6729.5178059820773</v>
      </c>
      <c r="F23" s="23">
        <f>ROUND(2*E23,0)/2</f>
        <v>6729.5</v>
      </c>
      <c r="G23" s="23">
        <f>+C23-(C$7+F23*C$8)</f>
        <v>6.5332000085618347E-3</v>
      </c>
      <c r="I23" s="23">
        <f>+G23</f>
        <v>6.5332000085618347E-3</v>
      </c>
      <c r="O23" s="23">
        <f ca="1">+C$11+C$12*$F23</f>
        <v>1.1698307237823308E-2</v>
      </c>
      <c r="Q23" s="50">
        <f>+C23-15018.5</f>
        <v>39950.881070000003</v>
      </c>
    </row>
    <row r="24" spans="1:17" s="23" customFormat="1" ht="12.95" customHeight="1">
      <c r="A24" s="5" t="s">
        <v>37</v>
      </c>
      <c r="B24" s="6" t="s">
        <v>38</v>
      </c>
      <c r="C24" s="7">
        <v>55339.783499999998</v>
      </c>
      <c r="D24" s="7">
        <v>5.9999999999999995E-4</v>
      </c>
      <c r="E24" s="23">
        <f>+(C24-C$7)/C$8</f>
        <v>7739.0351976940447</v>
      </c>
      <c r="F24" s="23">
        <f>ROUND(2*E24,0)/2</f>
        <v>7739</v>
      </c>
      <c r="G24" s="23">
        <f>+C24-(C$7+F24*C$8)</f>
        <v>1.2914400002046023E-2</v>
      </c>
      <c r="K24" s="23">
        <f>+G24</f>
        <v>1.2914400002046023E-2</v>
      </c>
      <c r="O24" s="23">
        <f ca="1">+C$11+C$12*$F24</f>
        <v>1.3437965840000392E-2</v>
      </c>
      <c r="Q24" s="50">
        <f>+C24-15018.5</f>
        <v>40321.283499999998</v>
      </c>
    </row>
    <row r="25" spans="1:17" s="23" customFormat="1" ht="12.95" customHeight="1">
      <c r="A25" s="21" t="s">
        <v>0</v>
      </c>
      <c r="B25" s="22" t="s">
        <v>83</v>
      </c>
      <c r="C25" s="21">
        <v>56529.3122</v>
      </c>
      <c r="D25" s="21">
        <v>4.0000000000000002E-4</v>
      </c>
      <c r="E25" s="23">
        <f>+(C25-C$7)/C$8</f>
        <v>10981.049324303709</v>
      </c>
      <c r="F25" s="23">
        <f>ROUND(2*E25,0)/2</f>
        <v>10981</v>
      </c>
      <c r="G25" s="23">
        <f>+C25-(C$7+F25*C$8)</f>
        <v>1.8097600004693959E-2</v>
      </c>
      <c r="K25" s="23">
        <f>+G25</f>
        <v>1.8097600004693959E-2</v>
      </c>
      <c r="O25" s="23">
        <f ca="1">+C$11+C$12*$F25</f>
        <v>1.9024863500483904E-2</v>
      </c>
      <c r="Q25" s="50">
        <f>+C25-15018.5</f>
        <v>41510.8122</v>
      </c>
    </row>
    <row r="26" spans="1:17" s="23" customFormat="1" ht="12.95" customHeight="1">
      <c r="A26" s="21" t="s">
        <v>0</v>
      </c>
      <c r="B26" s="22" t="s">
        <v>83</v>
      </c>
      <c r="C26" s="21">
        <v>56551.329100000003</v>
      </c>
      <c r="D26" s="21">
        <v>2.9999999999999997E-4</v>
      </c>
      <c r="E26" s="23">
        <f>+(C26-C$7)/C$8</f>
        <v>11041.05552745304</v>
      </c>
      <c r="F26" s="23">
        <f>ROUND(2*E26,0)/2</f>
        <v>11041</v>
      </c>
      <c r="G26" s="23">
        <f>+C26-(C$7+F26*C$8)</f>
        <v>2.0373600003949832E-2</v>
      </c>
      <c r="K26" s="23">
        <f>+G26</f>
        <v>2.0373600003949832E-2</v>
      </c>
      <c r="O26" s="23">
        <f ca="1">+C$11+C$12*$F26</f>
        <v>1.9128260742812406E-2</v>
      </c>
      <c r="Q26" s="50">
        <f>+C26-15018.5</f>
        <v>41532.829100000003</v>
      </c>
    </row>
    <row r="27" spans="1:17" s="23" customFormat="1" ht="12.95" customHeight="1">
      <c r="A27" s="51" t="s">
        <v>44</v>
      </c>
      <c r="B27" s="6"/>
      <c r="C27" s="51">
        <v>56736.62</v>
      </c>
      <c r="D27" s="51">
        <v>5.9999999999999995E-4</v>
      </c>
      <c r="E27" s="23">
        <f>+(C27-C$7)/C$8</f>
        <v>11546.058656282312</v>
      </c>
      <c r="F27" s="23">
        <f>ROUND(2*E27,0)/2</f>
        <v>11546</v>
      </c>
      <c r="G27" s="23">
        <f>+C27-(C$7+F27*C$8)</f>
        <v>2.1521600006963126E-2</v>
      </c>
      <c r="J27" s="23">
        <f>+G27</f>
        <v>2.1521600006963126E-2</v>
      </c>
      <c r="O27" s="23">
        <f ca="1">+C$11+C$12*$F27</f>
        <v>1.9998520865743986E-2</v>
      </c>
      <c r="Q27" s="50">
        <f>+C27-15018.5</f>
        <v>41718.120000000003</v>
      </c>
    </row>
    <row r="28" spans="1:17" s="23" customFormat="1" ht="12.95" customHeight="1">
      <c r="A28" s="51" t="s">
        <v>43</v>
      </c>
      <c r="B28" s="52" t="s">
        <v>38</v>
      </c>
      <c r="C28" s="51">
        <v>56811.470099999999</v>
      </c>
      <c r="D28" s="51">
        <v>3.0000000000000001E-3</v>
      </c>
      <c r="E28" s="23">
        <f>+(C28-C$7)/C$8</f>
        <v>11750.059687596759</v>
      </c>
      <c r="F28" s="23">
        <f>ROUND(2*E28,0)/2</f>
        <v>11750</v>
      </c>
      <c r="G28" s="23">
        <f>+C28-(C$7+F28*C$8)</f>
        <v>2.1899999999732245E-2</v>
      </c>
      <c r="J28" s="23">
        <f>+G28</f>
        <v>2.1899999999732245E-2</v>
      </c>
      <c r="O28" s="23">
        <f ca="1">+C$11+C$12*$F28</f>
        <v>2.0350071489660899E-2</v>
      </c>
      <c r="Q28" s="50">
        <f>+C28-15018.5</f>
        <v>41792.970099999999</v>
      </c>
    </row>
    <row r="29" spans="1:17" s="23" customFormat="1" ht="12.95" customHeight="1">
      <c r="C29" s="49"/>
      <c r="D29" s="49"/>
      <c r="Q29" s="50"/>
    </row>
    <row r="30" spans="1:17" s="23" customFormat="1" ht="12.95" customHeight="1">
      <c r="C30" s="49"/>
      <c r="D30" s="49"/>
      <c r="Q30" s="50"/>
    </row>
    <row r="31" spans="1:17" s="23" customFormat="1" ht="12.95" customHeight="1">
      <c r="C31" s="49"/>
      <c r="D31" s="49"/>
      <c r="Q31" s="50"/>
    </row>
    <row r="32" spans="1:17" s="23" customFormat="1" ht="12.95" customHeight="1">
      <c r="C32" s="49"/>
      <c r="D32" s="49"/>
      <c r="Q32" s="50"/>
    </row>
    <row r="33" spans="3:4" s="23" customFormat="1" ht="12.95" customHeight="1">
      <c r="C33" s="49"/>
      <c r="D33" s="49"/>
    </row>
    <row r="34" spans="3:4" s="23" customFormat="1" ht="12.95" customHeight="1">
      <c r="C34" s="49"/>
      <c r="D34" s="49"/>
    </row>
    <row r="35" spans="3:4" s="23" customFormat="1" ht="12.95" customHeight="1">
      <c r="C35" s="49"/>
      <c r="D35" s="49"/>
    </row>
    <row r="36" spans="3:4" s="23" customFormat="1" ht="12.95" customHeight="1">
      <c r="C36" s="49"/>
      <c r="D36" s="49"/>
    </row>
    <row r="37" spans="3:4" s="23" customFormat="1" ht="12.95" customHeight="1">
      <c r="C37" s="49"/>
      <c r="D37" s="49"/>
    </row>
    <row r="38" spans="3:4" s="23" customFormat="1" ht="12.95" customHeight="1">
      <c r="C38" s="49"/>
      <c r="D38" s="49"/>
    </row>
    <row r="39" spans="3:4" s="23" customFormat="1" ht="12.95" customHeight="1">
      <c r="C39" s="49"/>
      <c r="D39" s="49"/>
    </row>
    <row r="40" spans="3:4" s="23" customFormat="1" ht="12.95" customHeight="1">
      <c r="C40" s="49"/>
      <c r="D40" s="49"/>
    </row>
    <row r="41" spans="3:4" s="23" customFormat="1" ht="12.95" customHeight="1">
      <c r="C41" s="49"/>
      <c r="D41" s="49"/>
    </row>
    <row r="42" spans="3:4" s="23" customFormat="1" ht="12.95" customHeight="1">
      <c r="C42" s="49"/>
      <c r="D42" s="49"/>
    </row>
    <row r="43" spans="3:4" s="23" customFormat="1" ht="12.95" customHeight="1">
      <c r="C43" s="49"/>
      <c r="D43" s="49"/>
    </row>
    <row r="44" spans="3:4" s="23" customFormat="1" ht="12.95" customHeight="1">
      <c r="C44" s="49"/>
      <c r="D44" s="49"/>
    </row>
    <row r="45" spans="3:4" s="23" customFormat="1" ht="12.95" customHeight="1">
      <c r="C45" s="49"/>
      <c r="D45" s="49"/>
    </row>
    <row r="46" spans="3:4" s="23" customFormat="1" ht="12.95" customHeight="1">
      <c r="C46" s="49"/>
      <c r="D46" s="49"/>
    </row>
    <row r="47" spans="3:4" s="23" customFormat="1" ht="12.95" customHeight="1">
      <c r="C47" s="49"/>
      <c r="D47" s="49"/>
    </row>
    <row r="48" spans="3:4" s="23" customFormat="1" ht="12.95" customHeight="1">
      <c r="C48" s="49"/>
      <c r="D48" s="49"/>
    </row>
    <row r="49" spans="3:4" s="23" customFormat="1" ht="12.95" customHeight="1">
      <c r="C49" s="49"/>
      <c r="D49" s="49"/>
    </row>
    <row r="50" spans="3:4" s="23" customFormat="1" ht="12.95" customHeight="1">
      <c r="C50" s="49"/>
      <c r="D50" s="49"/>
    </row>
    <row r="51" spans="3:4" s="23" customFormat="1" ht="12.95" customHeight="1">
      <c r="C51" s="49"/>
      <c r="D51" s="49"/>
    </row>
    <row r="52" spans="3:4" s="23" customFormat="1" ht="12.95" customHeight="1">
      <c r="C52" s="49"/>
      <c r="D52" s="49"/>
    </row>
    <row r="53" spans="3:4" s="23" customFormat="1" ht="12.95" customHeight="1">
      <c r="C53" s="49"/>
      <c r="D53" s="49"/>
    </row>
    <row r="54" spans="3:4" s="23" customFormat="1" ht="12.95" customHeight="1">
      <c r="C54" s="49"/>
      <c r="D54" s="49"/>
    </row>
    <row r="55" spans="3:4" s="23" customFormat="1" ht="12.95" customHeight="1">
      <c r="C55" s="49"/>
      <c r="D55" s="49"/>
    </row>
    <row r="56" spans="3:4" s="23" customFormat="1" ht="12.95" customHeight="1">
      <c r="C56" s="49"/>
      <c r="D56" s="49"/>
    </row>
    <row r="57" spans="3:4" s="23" customFormat="1" ht="12.95" customHeight="1">
      <c r="C57" s="49"/>
      <c r="D57" s="49"/>
    </row>
    <row r="58" spans="3:4" s="23" customFormat="1" ht="12.95" customHeight="1">
      <c r="C58" s="49"/>
      <c r="D58" s="49"/>
    </row>
    <row r="59" spans="3:4" s="23" customFormat="1" ht="12.95" customHeight="1">
      <c r="C59" s="49"/>
      <c r="D59" s="49"/>
    </row>
    <row r="60" spans="3:4" s="23" customFormat="1" ht="12.95" customHeight="1">
      <c r="C60" s="49"/>
      <c r="D60" s="49"/>
    </row>
    <row r="61" spans="3:4" s="23" customFormat="1" ht="12.95" customHeight="1">
      <c r="C61" s="49"/>
      <c r="D61" s="49"/>
    </row>
    <row r="62" spans="3:4" s="23" customFormat="1" ht="12.95" customHeight="1">
      <c r="C62" s="49"/>
      <c r="D62" s="49"/>
    </row>
    <row r="63" spans="3:4" s="23" customFormat="1" ht="12.95" customHeight="1">
      <c r="C63" s="49"/>
      <c r="D63" s="49"/>
    </row>
    <row r="64" spans="3:4" s="23" customFormat="1" ht="12.95" customHeight="1">
      <c r="C64" s="49"/>
      <c r="D64" s="49"/>
    </row>
    <row r="65" spans="3:4" s="23" customFormat="1" ht="12.95" customHeight="1">
      <c r="C65" s="49"/>
      <c r="D65" s="49"/>
    </row>
    <row r="66" spans="3:4" s="23" customFormat="1" ht="12.95" customHeight="1">
      <c r="C66" s="49"/>
      <c r="D66" s="49"/>
    </row>
    <row r="67" spans="3:4" s="23" customFormat="1" ht="12.95" customHeight="1">
      <c r="C67" s="49"/>
      <c r="D67" s="49"/>
    </row>
    <row r="68" spans="3:4" s="23" customFormat="1" ht="12.95" customHeight="1">
      <c r="C68" s="49"/>
      <c r="D68" s="49"/>
    </row>
    <row r="69" spans="3:4" s="23" customFormat="1" ht="12.95" customHeight="1">
      <c r="C69" s="49"/>
      <c r="D69" s="49"/>
    </row>
    <row r="70" spans="3:4" s="23" customFormat="1" ht="12.95" customHeight="1">
      <c r="C70" s="49"/>
      <c r="D70" s="49"/>
    </row>
    <row r="71" spans="3:4" s="23" customFormat="1" ht="12.95" customHeight="1">
      <c r="C71" s="49"/>
      <c r="D71" s="49"/>
    </row>
    <row r="72" spans="3:4" s="23" customFormat="1" ht="12.95" customHeight="1">
      <c r="C72" s="49"/>
      <c r="D72" s="49"/>
    </row>
    <row r="73" spans="3:4" s="23" customFormat="1" ht="12.95" customHeight="1">
      <c r="C73" s="49"/>
      <c r="D73" s="49"/>
    </row>
    <row r="74" spans="3:4" s="23" customFormat="1" ht="12.95" customHeight="1">
      <c r="C74" s="49"/>
      <c r="D74" s="49"/>
    </row>
    <row r="75" spans="3:4" s="23" customFormat="1" ht="12.95" customHeight="1">
      <c r="C75" s="49"/>
      <c r="D75" s="49"/>
    </row>
    <row r="76" spans="3:4" s="23" customFormat="1" ht="12.95" customHeight="1">
      <c r="C76" s="49"/>
      <c r="D76" s="49"/>
    </row>
    <row r="77" spans="3:4" s="23" customFormat="1" ht="12.95" customHeight="1">
      <c r="C77" s="49"/>
      <c r="D77" s="49"/>
    </row>
    <row r="78" spans="3:4" s="23" customFormat="1" ht="12.95" customHeight="1">
      <c r="C78" s="49"/>
      <c r="D78" s="49"/>
    </row>
    <row r="79" spans="3:4" s="23" customFormat="1" ht="12.95" customHeight="1">
      <c r="C79" s="49"/>
      <c r="D79" s="49"/>
    </row>
    <row r="80" spans="3:4" s="23" customFormat="1" ht="12.95" customHeight="1">
      <c r="C80" s="49"/>
      <c r="D80" s="49"/>
    </row>
    <row r="81" spans="3:4" s="23" customFormat="1" ht="12.95" customHeight="1">
      <c r="C81" s="49"/>
      <c r="D81" s="49"/>
    </row>
    <row r="82" spans="3:4" s="23" customFormat="1" ht="12.95" customHeight="1">
      <c r="C82" s="49"/>
      <c r="D82" s="49"/>
    </row>
    <row r="83" spans="3:4" s="23" customFormat="1" ht="12.95" customHeight="1">
      <c r="C83" s="49"/>
      <c r="D83" s="49"/>
    </row>
    <row r="84" spans="3:4" s="23" customFormat="1" ht="12.95" customHeight="1">
      <c r="C84" s="49"/>
      <c r="D84" s="49"/>
    </row>
    <row r="85" spans="3:4" s="23" customFormat="1" ht="12.95" customHeight="1">
      <c r="C85" s="49"/>
      <c r="D85" s="49"/>
    </row>
    <row r="86" spans="3:4" s="23" customFormat="1" ht="12.95" customHeight="1">
      <c r="C86" s="49"/>
      <c r="D86" s="49"/>
    </row>
    <row r="87" spans="3:4" s="23" customFormat="1" ht="12.95" customHeight="1">
      <c r="C87" s="49"/>
      <c r="D87" s="49"/>
    </row>
    <row r="88" spans="3:4" s="23" customFormat="1" ht="12.95" customHeight="1">
      <c r="C88" s="49"/>
      <c r="D88" s="49"/>
    </row>
    <row r="89" spans="3:4" s="23" customFormat="1" ht="12.95" customHeight="1">
      <c r="C89" s="49"/>
      <c r="D89" s="49"/>
    </row>
    <row r="90" spans="3:4" s="23" customFormat="1" ht="12.95" customHeight="1">
      <c r="C90" s="49"/>
      <c r="D90" s="49"/>
    </row>
    <row r="91" spans="3:4" s="23" customFormat="1" ht="12.95" customHeight="1">
      <c r="C91" s="49"/>
      <c r="D91" s="49"/>
    </row>
    <row r="92" spans="3:4" s="23" customFormat="1" ht="12.95" customHeight="1">
      <c r="C92" s="49"/>
      <c r="D92" s="49"/>
    </row>
    <row r="93" spans="3:4" s="23" customFormat="1" ht="12.95" customHeight="1">
      <c r="C93" s="49"/>
      <c r="D93" s="49"/>
    </row>
    <row r="94" spans="3:4" s="23" customFormat="1" ht="12.95" customHeight="1">
      <c r="C94" s="49"/>
      <c r="D94" s="49"/>
    </row>
    <row r="95" spans="3:4" s="23" customFormat="1" ht="12.95" customHeight="1">
      <c r="C95" s="49"/>
      <c r="D95" s="49"/>
    </row>
    <row r="96" spans="3:4" s="23" customFormat="1" ht="12.95" customHeight="1">
      <c r="C96" s="49"/>
      <c r="D96" s="49"/>
    </row>
    <row r="97" spans="3:4" s="23" customFormat="1" ht="12.95" customHeight="1">
      <c r="C97" s="49"/>
      <c r="D97" s="49"/>
    </row>
    <row r="98" spans="3:4" s="23" customFormat="1" ht="12.95" customHeight="1">
      <c r="C98" s="49"/>
      <c r="D98" s="49"/>
    </row>
    <row r="99" spans="3:4" s="23" customFormat="1" ht="12.95" customHeight="1">
      <c r="C99" s="49"/>
      <c r="D99" s="49"/>
    </row>
    <row r="100" spans="3:4" s="23" customFormat="1" ht="12.95" customHeight="1">
      <c r="C100" s="49"/>
      <c r="D100" s="49"/>
    </row>
    <row r="101" spans="3:4" s="23" customFormat="1" ht="12.95" customHeight="1">
      <c r="C101" s="49"/>
      <c r="D101" s="49"/>
    </row>
    <row r="102" spans="3:4" s="23" customFormat="1" ht="12.95" customHeight="1">
      <c r="C102" s="49"/>
      <c r="D102" s="49"/>
    </row>
    <row r="103" spans="3:4" s="23" customFormat="1" ht="12.95" customHeight="1">
      <c r="C103" s="49"/>
      <c r="D103" s="49"/>
    </row>
    <row r="104" spans="3:4" s="23" customFormat="1" ht="12.95" customHeight="1">
      <c r="C104" s="49"/>
      <c r="D104" s="49"/>
    </row>
    <row r="105" spans="3:4" s="23" customFormat="1" ht="12.95" customHeight="1">
      <c r="C105" s="49"/>
      <c r="D105" s="49"/>
    </row>
    <row r="106" spans="3:4" s="23" customFormat="1" ht="12.95" customHeight="1">
      <c r="C106" s="49"/>
      <c r="D106" s="49"/>
    </row>
    <row r="107" spans="3:4" s="23" customFormat="1" ht="12.95" customHeight="1">
      <c r="C107" s="49"/>
      <c r="D107" s="49"/>
    </row>
    <row r="108" spans="3:4" s="23" customFormat="1" ht="12.95" customHeight="1">
      <c r="C108" s="49"/>
      <c r="D108" s="49"/>
    </row>
    <row r="109" spans="3:4" s="23" customFormat="1" ht="12.95" customHeight="1">
      <c r="C109" s="49"/>
      <c r="D109" s="49"/>
    </row>
    <row r="110" spans="3:4" s="23" customFormat="1" ht="12.95" customHeight="1">
      <c r="C110" s="49"/>
      <c r="D110" s="49"/>
    </row>
    <row r="111" spans="3:4" s="23" customFormat="1" ht="12.95" customHeight="1">
      <c r="C111" s="49"/>
      <c r="D111" s="49"/>
    </row>
    <row r="112" spans="3:4" s="23" customFormat="1" ht="12.95" customHeight="1">
      <c r="C112" s="49"/>
      <c r="D112" s="49"/>
    </row>
    <row r="113" spans="3:4" s="23" customFormat="1" ht="12.95" customHeight="1">
      <c r="C113" s="49"/>
      <c r="D113" s="49"/>
    </row>
    <row r="114" spans="3:4" s="23" customFormat="1" ht="12.95" customHeight="1">
      <c r="C114" s="49"/>
      <c r="D114" s="49"/>
    </row>
    <row r="115" spans="3:4" s="23" customFormat="1" ht="12.95" customHeight="1">
      <c r="C115" s="49"/>
      <c r="D115" s="49"/>
    </row>
    <row r="116" spans="3:4" s="23" customFormat="1" ht="12.95" customHeight="1">
      <c r="C116" s="49"/>
      <c r="D116" s="49"/>
    </row>
    <row r="117" spans="3:4" s="23" customFormat="1" ht="12.95" customHeight="1">
      <c r="C117" s="49"/>
      <c r="D117" s="49"/>
    </row>
    <row r="118" spans="3:4" s="23" customFormat="1" ht="12.95" customHeight="1">
      <c r="C118" s="49"/>
      <c r="D118" s="49"/>
    </row>
    <row r="119" spans="3:4" s="23" customFormat="1" ht="12.95" customHeight="1">
      <c r="C119" s="49"/>
      <c r="D119" s="49"/>
    </row>
    <row r="120" spans="3:4" s="23" customFormat="1" ht="12.95" customHeight="1">
      <c r="C120" s="49"/>
      <c r="D120" s="49"/>
    </row>
    <row r="121" spans="3:4" s="23" customFormat="1" ht="12.95" customHeight="1">
      <c r="C121" s="49"/>
      <c r="D121" s="49"/>
    </row>
    <row r="122" spans="3:4" s="23" customFormat="1" ht="12.95" customHeight="1">
      <c r="C122" s="49"/>
      <c r="D122" s="49"/>
    </row>
    <row r="123" spans="3:4" s="23" customFormat="1" ht="12.95" customHeight="1">
      <c r="C123" s="49"/>
      <c r="D123" s="49"/>
    </row>
    <row r="124" spans="3:4" s="23" customFormat="1" ht="12.95" customHeight="1">
      <c r="C124" s="49"/>
      <c r="D124" s="49"/>
    </row>
    <row r="125" spans="3:4" s="23" customFormat="1" ht="12.95" customHeight="1">
      <c r="C125" s="49"/>
      <c r="D125" s="49"/>
    </row>
    <row r="126" spans="3:4" s="23" customFormat="1" ht="12.95" customHeight="1">
      <c r="C126" s="49"/>
      <c r="D126" s="49"/>
    </row>
    <row r="127" spans="3:4" s="23" customFormat="1" ht="12.95" customHeight="1">
      <c r="C127" s="49"/>
      <c r="D127" s="49"/>
    </row>
    <row r="128" spans="3:4" s="23" customFormat="1" ht="12.95" customHeight="1">
      <c r="C128" s="49"/>
      <c r="D128" s="49"/>
    </row>
    <row r="129" spans="3:4" s="23" customFormat="1" ht="12.95" customHeight="1">
      <c r="C129" s="49"/>
      <c r="D129" s="49"/>
    </row>
    <row r="130" spans="3:4" s="23" customFormat="1" ht="12.95" customHeight="1">
      <c r="C130" s="49"/>
      <c r="D130" s="49"/>
    </row>
    <row r="131" spans="3:4" s="23" customFormat="1" ht="12.95" customHeight="1">
      <c r="C131" s="49"/>
      <c r="D131" s="49"/>
    </row>
    <row r="132" spans="3:4" s="23" customFormat="1" ht="12.95" customHeight="1">
      <c r="C132" s="49"/>
      <c r="D132" s="49"/>
    </row>
    <row r="133" spans="3:4" s="23" customFormat="1" ht="12.95" customHeight="1">
      <c r="C133" s="49"/>
      <c r="D133" s="49"/>
    </row>
    <row r="134" spans="3:4" s="23" customFormat="1" ht="12.95" customHeight="1">
      <c r="C134" s="49"/>
      <c r="D134" s="49"/>
    </row>
    <row r="135" spans="3:4" s="23" customFormat="1" ht="12.95" customHeight="1">
      <c r="C135" s="49"/>
      <c r="D135" s="49"/>
    </row>
    <row r="136" spans="3:4" s="23" customFormat="1" ht="12.95" customHeight="1">
      <c r="C136" s="49"/>
      <c r="D136" s="49"/>
    </row>
    <row r="137" spans="3:4" s="23" customFormat="1" ht="12.95" customHeight="1">
      <c r="C137" s="49"/>
      <c r="D137" s="49"/>
    </row>
    <row r="138" spans="3:4" s="23" customFormat="1" ht="12.95" customHeight="1">
      <c r="C138" s="49"/>
      <c r="D138" s="49"/>
    </row>
    <row r="139" spans="3:4" s="23" customFormat="1" ht="12.95" customHeight="1">
      <c r="C139" s="49"/>
      <c r="D139" s="49"/>
    </row>
    <row r="140" spans="3:4" s="23" customFormat="1" ht="12.95" customHeight="1">
      <c r="C140" s="49"/>
      <c r="D140" s="49"/>
    </row>
    <row r="141" spans="3:4" s="23" customFormat="1" ht="12.95" customHeight="1">
      <c r="C141" s="49"/>
      <c r="D141" s="49"/>
    </row>
    <row r="142" spans="3:4" s="23" customFormat="1" ht="12.95" customHeight="1">
      <c r="C142" s="49"/>
      <c r="D142" s="49"/>
    </row>
    <row r="143" spans="3:4" s="23" customFormat="1" ht="12.95" customHeight="1">
      <c r="C143" s="49"/>
      <c r="D143" s="49"/>
    </row>
    <row r="144" spans="3:4" s="23" customFormat="1" ht="12.95" customHeight="1">
      <c r="C144" s="49"/>
      <c r="D144" s="49"/>
    </row>
    <row r="145" spans="3:4" s="23" customFormat="1" ht="12.95" customHeight="1">
      <c r="C145" s="49"/>
      <c r="D145" s="49"/>
    </row>
    <row r="146" spans="3:4" s="23" customFormat="1" ht="12.95" customHeight="1">
      <c r="C146" s="49"/>
      <c r="D146" s="49"/>
    </row>
    <row r="147" spans="3:4" s="23" customFormat="1" ht="12.95" customHeight="1">
      <c r="C147" s="49"/>
      <c r="D147" s="49"/>
    </row>
    <row r="148" spans="3:4" s="23" customFormat="1" ht="12.95" customHeight="1">
      <c r="C148" s="49"/>
      <c r="D148" s="49"/>
    </row>
    <row r="149" spans="3:4" s="23" customFormat="1" ht="12.95" customHeight="1">
      <c r="C149" s="49"/>
      <c r="D149" s="49"/>
    </row>
    <row r="150" spans="3:4" s="23" customFormat="1" ht="12.95" customHeight="1">
      <c r="C150" s="49"/>
      <c r="D150" s="49"/>
    </row>
    <row r="151" spans="3:4" s="23" customFormat="1" ht="12.95" customHeight="1">
      <c r="C151" s="49"/>
      <c r="D151" s="49"/>
    </row>
    <row r="152" spans="3:4" s="23" customFormat="1" ht="12.95" customHeight="1">
      <c r="C152" s="49"/>
      <c r="D152" s="49"/>
    </row>
    <row r="153" spans="3:4" s="23" customFormat="1" ht="12.95" customHeight="1">
      <c r="C153" s="49"/>
      <c r="D153" s="49"/>
    </row>
    <row r="154" spans="3:4" s="23" customFormat="1" ht="12.95" customHeight="1">
      <c r="C154" s="49"/>
      <c r="D154" s="49"/>
    </row>
    <row r="155" spans="3:4" s="23" customFormat="1" ht="12.95" customHeight="1">
      <c r="C155" s="49"/>
      <c r="D155" s="49"/>
    </row>
    <row r="156" spans="3:4" s="23" customFormat="1" ht="12.95" customHeight="1">
      <c r="C156" s="49"/>
      <c r="D156" s="49"/>
    </row>
    <row r="157" spans="3:4" s="23" customFormat="1" ht="12.95" customHeight="1">
      <c r="C157" s="49"/>
      <c r="D157" s="49"/>
    </row>
    <row r="158" spans="3:4" s="23" customFormat="1" ht="12.95" customHeight="1">
      <c r="C158" s="49"/>
      <c r="D158" s="49"/>
    </row>
    <row r="159" spans="3:4" s="23" customFormat="1" ht="12.95" customHeight="1">
      <c r="C159" s="49"/>
      <c r="D159" s="49"/>
    </row>
    <row r="160" spans="3:4" s="23" customFormat="1" ht="12.95" customHeight="1">
      <c r="C160" s="49"/>
      <c r="D160" s="49"/>
    </row>
    <row r="161" spans="3:4" s="23" customFormat="1" ht="12.95" customHeight="1">
      <c r="C161" s="49"/>
      <c r="D161" s="49"/>
    </row>
    <row r="162" spans="3:4" s="23" customFormat="1" ht="12.95" customHeight="1">
      <c r="C162" s="49"/>
      <c r="D162" s="49"/>
    </row>
    <row r="163" spans="3:4" s="23" customFormat="1" ht="12.95" customHeight="1">
      <c r="C163" s="49"/>
      <c r="D163" s="49"/>
    </row>
    <row r="164" spans="3:4" s="23" customFormat="1" ht="12.95" customHeight="1">
      <c r="C164" s="49"/>
      <c r="D164" s="49"/>
    </row>
    <row r="165" spans="3:4" s="23" customFormat="1" ht="12.95" customHeight="1">
      <c r="C165" s="49"/>
      <c r="D165" s="49"/>
    </row>
    <row r="166" spans="3:4" s="23" customFormat="1" ht="12.95" customHeight="1">
      <c r="C166" s="49"/>
      <c r="D166" s="49"/>
    </row>
    <row r="167" spans="3:4" s="23" customFormat="1" ht="12.95" customHeight="1">
      <c r="C167" s="49"/>
      <c r="D167" s="49"/>
    </row>
    <row r="168" spans="3:4" s="23" customFormat="1" ht="12.95" customHeight="1">
      <c r="C168" s="49"/>
      <c r="D168" s="49"/>
    </row>
    <row r="169" spans="3:4" s="23" customFormat="1" ht="12.95" customHeight="1">
      <c r="C169" s="49"/>
      <c r="D169" s="49"/>
    </row>
    <row r="170" spans="3:4" s="23" customFormat="1" ht="12.95" customHeight="1">
      <c r="C170" s="49"/>
      <c r="D170" s="49"/>
    </row>
    <row r="171" spans="3:4" s="23" customFormat="1" ht="12.95" customHeight="1">
      <c r="C171" s="49"/>
      <c r="D171" s="49"/>
    </row>
    <row r="172" spans="3:4" s="23" customFormat="1" ht="12.95" customHeight="1">
      <c r="C172" s="49"/>
      <c r="D172" s="49"/>
    </row>
    <row r="173" spans="3:4" s="23" customFormat="1" ht="12.95" customHeight="1">
      <c r="C173" s="49"/>
      <c r="D173" s="49"/>
    </row>
    <row r="174" spans="3:4" s="23" customFormat="1" ht="12.95" customHeight="1">
      <c r="C174" s="49"/>
      <c r="D174" s="49"/>
    </row>
    <row r="175" spans="3:4" s="23" customFormat="1" ht="12.95" customHeight="1">
      <c r="C175" s="49"/>
      <c r="D175" s="49"/>
    </row>
    <row r="176" spans="3:4" s="23" customFormat="1" ht="12.95" customHeight="1">
      <c r="C176" s="49"/>
      <c r="D176" s="49"/>
    </row>
    <row r="177" spans="3:4" s="23" customFormat="1" ht="12.95" customHeight="1">
      <c r="C177" s="49"/>
      <c r="D177" s="49"/>
    </row>
    <row r="178" spans="3:4" s="23" customFormat="1" ht="12.95" customHeight="1">
      <c r="C178" s="49"/>
      <c r="D178" s="49"/>
    </row>
    <row r="179" spans="3:4" s="23" customFormat="1" ht="12.95" customHeight="1">
      <c r="C179" s="49"/>
      <c r="D179" s="49"/>
    </row>
    <row r="180" spans="3:4" s="23" customFormat="1" ht="12.95" customHeight="1">
      <c r="C180" s="49"/>
      <c r="D180" s="49"/>
    </row>
    <row r="181" spans="3:4" s="23" customFormat="1" ht="12.95" customHeight="1">
      <c r="C181" s="49"/>
      <c r="D181" s="49"/>
    </row>
    <row r="182" spans="3:4" s="23" customFormat="1" ht="12.95" customHeight="1">
      <c r="C182" s="49"/>
      <c r="D182" s="49"/>
    </row>
    <row r="183" spans="3:4" s="23" customFormat="1" ht="12.95" customHeight="1">
      <c r="C183" s="49"/>
      <c r="D183" s="49"/>
    </row>
    <row r="184" spans="3:4" s="23" customFormat="1" ht="12.95" customHeight="1">
      <c r="C184" s="49"/>
      <c r="D184" s="49"/>
    </row>
    <row r="185" spans="3:4" s="23" customFormat="1" ht="12.95" customHeight="1">
      <c r="C185" s="49"/>
      <c r="D185" s="49"/>
    </row>
    <row r="186" spans="3:4" s="23" customFormat="1" ht="12.95" customHeight="1">
      <c r="C186" s="49"/>
      <c r="D186" s="49"/>
    </row>
    <row r="187" spans="3:4" s="23" customFormat="1" ht="12.95" customHeight="1">
      <c r="C187" s="49"/>
      <c r="D187" s="49"/>
    </row>
    <row r="188" spans="3:4" s="23" customFormat="1" ht="12.95" customHeight="1">
      <c r="C188" s="49"/>
      <c r="D188" s="49"/>
    </row>
    <row r="189" spans="3:4" s="23" customFormat="1" ht="12.95" customHeight="1">
      <c r="C189" s="49"/>
      <c r="D189" s="49"/>
    </row>
    <row r="190" spans="3:4" s="23" customFormat="1" ht="12.95" customHeight="1">
      <c r="C190" s="49"/>
      <c r="D190" s="49"/>
    </row>
    <row r="191" spans="3:4" s="23" customFormat="1" ht="12.95" customHeight="1">
      <c r="C191" s="49"/>
      <c r="D191" s="49"/>
    </row>
    <row r="192" spans="3:4" s="23" customFormat="1" ht="12.95" customHeight="1">
      <c r="C192" s="49"/>
      <c r="D192" s="49"/>
    </row>
    <row r="193" spans="3:4" s="23" customFormat="1" ht="12.95" customHeight="1">
      <c r="C193" s="49"/>
      <c r="D193" s="49"/>
    </row>
    <row r="194" spans="3:4" s="23" customFormat="1" ht="12.95" customHeight="1">
      <c r="C194" s="49"/>
      <c r="D194" s="49"/>
    </row>
    <row r="195" spans="3:4" s="23" customFormat="1" ht="12.95" customHeight="1">
      <c r="C195" s="49"/>
      <c r="D195" s="49"/>
    </row>
    <row r="196" spans="3:4" s="23" customFormat="1" ht="12.95" customHeight="1">
      <c r="C196" s="49"/>
      <c r="D196" s="49"/>
    </row>
    <row r="197" spans="3:4" s="23" customFormat="1" ht="12.95" customHeight="1">
      <c r="C197" s="49"/>
      <c r="D197" s="49"/>
    </row>
    <row r="198" spans="3:4" s="23" customFormat="1" ht="12.95" customHeight="1">
      <c r="C198" s="49"/>
      <c r="D198" s="49"/>
    </row>
    <row r="199" spans="3:4" s="23" customFormat="1" ht="12.95" customHeight="1">
      <c r="C199" s="49"/>
      <c r="D199" s="49"/>
    </row>
    <row r="200" spans="3:4" s="23" customFormat="1" ht="12.95" customHeight="1">
      <c r="C200" s="49"/>
      <c r="D200" s="49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</sheetData>
  <sortState xmlns:xlrd2="http://schemas.microsoft.com/office/spreadsheetml/2017/richdata2" ref="A21:S37">
    <sortCondition ref="C21:C37"/>
  </sortState>
  <phoneticPr fontId="7" type="noConversion"/>
  <hyperlinks>
    <hyperlink ref="H63034" r:id="rId1" display="http://vsolj.cetus-net.org/bulletin.html"/>
    <hyperlink ref="H63027" r:id="rId2" display="http://vsolj.cetus-net.org/bulletin.html"/>
    <hyperlink ref="AP524" r:id="rId3" display="http://cdsbib.u-strasbg.fr/cgi-bin/cdsbib?1990RMxAA..21..381G"/>
    <hyperlink ref="AP527" r:id="rId4" display="http://cdsbib.u-strasbg.fr/cgi-bin/cdsbib?1990RMxAA..21..381G"/>
    <hyperlink ref="AP525" r:id="rId5" display="http://cdsbib.u-strasbg.fr/cgi-bin/cdsbib?1990RMxAA..21..381G"/>
    <hyperlink ref="AP503" r:id="rId6" display="http://cdsbib.u-strasbg.fr/cgi-bin/cdsbib?1990RMxAA..21..381G"/>
    <hyperlink ref="I63034" r:id="rId7" display="http://vsolj.cetus-net.org/bulletin.html"/>
    <hyperlink ref="AQ637" r:id="rId8" display="http://cdsbib.u-strasbg.fr/cgi-bin/cdsbib?1990RMxAA..21..381G"/>
    <hyperlink ref="AQ64442" r:id="rId9" display="http://cdsbib.u-strasbg.fr/cgi-bin/cdsbib?1990RMxAA..21..381G"/>
    <hyperlink ref="AQ638" r:id="rId10" display="http://cdsbib.u-strasbg.fr/cgi-bin/cdsbib?1990RMxAA..21..381G"/>
    <hyperlink ref="H63031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workbookViewId="0">
      <selection activeCell="A15" sqref="A15:C16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8" t="s">
        <v>45</v>
      </c>
      <c r="I1" s="9" t="s">
        <v>46</v>
      </c>
      <c r="J1" s="10" t="s">
        <v>47</v>
      </c>
    </row>
    <row r="2" spans="1:16">
      <c r="I2" s="11" t="s">
        <v>48</v>
      </c>
      <c r="J2" s="12" t="s">
        <v>49</v>
      </c>
    </row>
    <row r="3" spans="1:16">
      <c r="A3" s="13" t="s">
        <v>50</v>
      </c>
      <c r="I3" s="11" t="s">
        <v>51</v>
      </c>
      <c r="J3" s="12" t="s">
        <v>52</v>
      </c>
    </row>
    <row r="4" spans="1:16">
      <c r="I4" s="11" t="s">
        <v>53</v>
      </c>
      <c r="J4" s="12" t="s">
        <v>52</v>
      </c>
    </row>
    <row r="5" spans="1:16" ht="13.5" thickBot="1">
      <c r="I5" s="14" t="s">
        <v>54</v>
      </c>
      <c r="J5" s="15" t="s">
        <v>55</v>
      </c>
    </row>
    <row r="11" spans="1:16" ht="13.5" thickBot="1"/>
    <row r="12" spans="1:16" ht="12.75" customHeight="1" thickBot="1">
      <c r="A12" s="3" t="str">
        <f>P12</f>
        <v>IBVS 5945 </v>
      </c>
      <c r="B12" s="2" t="str">
        <f>IF(H12=INT(H12),"I","II")</f>
        <v>I</v>
      </c>
      <c r="C12" s="3">
        <f>1*G12</f>
        <v>55339.783499999998</v>
      </c>
      <c r="D12" s="4" t="str">
        <f>VLOOKUP(F12,I$1:J$5,2,FALSE)</f>
        <v>vis</v>
      </c>
      <c r="E12" s="16">
        <f>VLOOKUP(C12,Active!C$21:E$972,3,FALSE)</f>
        <v>7739.0351976940447</v>
      </c>
      <c r="F12" s="2" t="s">
        <v>54</v>
      </c>
      <c r="G12" s="4" t="str">
        <f>MID(I12,3,LEN(I12)-3)</f>
        <v>55339.7835</v>
      </c>
      <c r="H12" s="3">
        <f>1*K12</f>
        <v>7739</v>
      </c>
      <c r="I12" s="17" t="s">
        <v>69</v>
      </c>
      <c r="J12" s="18" t="s">
        <v>70</v>
      </c>
      <c r="K12" s="17">
        <v>7739</v>
      </c>
      <c r="L12" s="17" t="s">
        <v>71</v>
      </c>
      <c r="M12" s="18" t="s">
        <v>66</v>
      </c>
      <c r="N12" s="18" t="s">
        <v>54</v>
      </c>
      <c r="O12" s="19" t="s">
        <v>61</v>
      </c>
      <c r="P12" s="20" t="s">
        <v>72</v>
      </c>
    </row>
    <row r="13" spans="1:16" ht="12.75" customHeight="1" thickBot="1">
      <c r="A13" s="3" t="str">
        <f>P13</f>
        <v>BAVM 239 </v>
      </c>
      <c r="B13" s="2" t="str">
        <f>IF(H13=INT(H13),"I","II")</f>
        <v>I</v>
      </c>
      <c r="C13" s="3">
        <f>1*G13</f>
        <v>56736.62</v>
      </c>
      <c r="D13" s="4" t="str">
        <f>VLOOKUP(F13,I$1:J$5,2,FALSE)</f>
        <v>vis</v>
      </c>
      <c r="E13" s="16">
        <f>VLOOKUP(C13,Active!C$21:E$972,3,FALSE)</f>
        <v>11546.058656282312</v>
      </c>
      <c r="F13" s="2" t="s">
        <v>54</v>
      </c>
      <c r="G13" s="4" t="str">
        <f>MID(I13,3,LEN(I13)-3)</f>
        <v>56736.6200</v>
      </c>
      <c r="H13" s="3">
        <f>1*K13</f>
        <v>11546</v>
      </c>
      <c r="I13" s="17" t="s">
        <v>73</v>
      </c>
      <c r="J13" s="18" t="s">
        <v>74</v>
      </c>
      <c r="K13" s="17">
        <v>11546</v>
      </c>
      <c r="L13" s="17" t="s">
        <v>75</v>
      </c>
      <c r="M13" s="18" t="s">
        <v>66</v>
      </c>
      <c r="N13" s="18" t="s">
        <v>76</v>
      </c>
      <c r="O13" s="19" t="s">
        <v>77</v>
      </c>
      <c r="P13" s="20" t="s">
        <v>78</v>
      </c>
    </row>
    <row r="14" spans="1:16" ht="12.75" customHeight="1" thickBot="1">
      <c r="A14" s="3" t="str">
        <f>P14</f>
        <v>BAVM 238 </v>
      </c>
      <c r="B14" s="2" t="str">
        <f>IF(H14=INT(H14),"I","II")</f>
        <v>I</v>
      </c>
      <c r="C14" s="3">
        <f>1*G14</f>
        <v>56811.470099999999</v>
      </c>
      <c r="D14" s="4" t="str">
        <f>VLOOKUP(F14,I$1:J$5,2,FALSE)</f>
        <v>vis</v>
      </c>
      <c r="E14" s="16">
        <f>VLOOKUP(C14,Active!C$21:E$972,3,FALSE)</f>
        <v>11750.059687596759</v>
      </c>
      <c r="F14" s="2" t="s">
        <v>54</v>
      </c>
      <c r="G14" s="4" t="str">
        <f>MID(I14,3,LEN(I14)-3)</f>
        <v>56811.4701</v>
      </c>
      <c r="H14" s="3">
        <f>1*K14</f>
        <v>11750</v>
      </c>
      <c r="I14" s="17" t="s">
        <v>79</v>
      </c>
      <c r="J14" s="18" t="s">
        <v>80</v>
      </c>
      <c r="K14" s="17">
        <v>11750</v>
      </c>
      <c r="L14" s="17" t="s">
        <v>81</v>
      </c>
      <c r="M14" s="18" t="s">
        <v>66</v>
      </c>
      <c r="N14" s="18" t="s">
        <v>76</v>
      </c>
      <c r="O14" s="19" t="s">
        <v>77</v>
      </c>
      <c r="P14" s="20" t="s">
        <v>82</v>
      </c>
    </row>
    <row r="15" spans="1:16" ht="12.75" customHeight="1" thickBot="1">
      <c r="A15" s="3" t="str">
        <f>P15</f>
        <v>OEJV 0137 </v>
      </c>
      <c r="B15" s="2" t="str">
        <f>IF(H15=INT(H15),"I","II")</f>
        <v>II</v>
      </c>
      <c r="C15" s="3">
        <f>1*G15</f>
        <v>54969.381000000001</v>
      </c>
      <c r="D15" s="4" t="str">
        <f>VLOOKUP(F15,I$1:J$5,2,FALSE)</f>
        <v>vis</v>
      </c>
      <c r="E15" s="16" t="e">
        <f>VLOOKUP(C15,Active!C$21:E$972,3,FALSE)</f>
        <v>#N/A</v>
      </c>
      <c r="F15" s="2" t="s">
        <v>54</v>
      </c>
      <c r="G15" s="4" t="str">
        <f>MID(I15,3,LEN(I15)-3)</f>
        <v>54969.3810</v>
      </c>
      <c r="H15" s="3">
        <f>1*K15</f>
        <v>6729.5</v>
      </c>
      <c r="I15" s="17" t="s">
        <v>63</v>
      </c>
      <c r="J15" s="18" t="s">
        <v>64</v>
      </c>
      <c r="K15" s="17">
        <v>6729.5</v>
      </c>
      <c r="L15" s="17" t="s">
        <v>65</v>
      </c>
      <c r="M15" s="18" t="s">
        <v>66</v>
      </c>
      <c r="N15" s="18" t="s">
        <v>46</v>
      </c>
      <c r="O15" s="19" t="s">
        <v>67</v>
      </c>
      <c r="P15" s="20" t="s">
        <v>68</v>
      </c>
    </row>
    <row r="16" spans="1:16" ht="12.75" customHeight="1" thickBot="1">
      <c r="A16" s="3" t="str">
        <f>P16</f>
        <v> BBS 128 </v>
      </c>
      <c r="B16" s="2" t="str">
        <f>IF(H16=INT(H16),"I","II")</f>
        <v>I</v>
      </c>
      <c r="C16" s="3">
        <f>1*G16</f>
        <v>52415.496800000001</v>
      </c>
      <c r="D16" s="4" t="str">
        <f>VLOOKUP(F16,I$1:J$5,2,FALSE)</f>
        <v>vis</v>
      </c>
      <c r="E16" s="16">
        <f>VLOOKUP(C16,Active!C$21:E$972,3,FALSE)</f>
        <v>-230.99426999070008</v>
      </c>
      <c r="F16" s="2" t="s">
        <v>54</v>
      </c>
      <c r="G16" s="4" t="str">
        <f>MID(I16,3,LEN(I16)-3)</f>
        <v>52415.4968</v>
      </c>
      <c r="H16" s="3">
        <f>1*K16</f>
        <v>-231</v>
      </c>
      <c r="I16" s="17" t="s">
        <v>56</v>
      </c>
      <c r="J16" s="18" t="s">
        <v>57</v>
      </c>
      <c r="K16" s="17">
        <v>-231</v>
      </c>
      <c r="L16" s="17" t="s">
        <v>58</v>
      </c>
      <c r="M16" s="18" t="s">
        <v>59</v>
      </c>
      <c r="N16" s="18" t="s">
        <v>60</v>
      </c>
      <c r="O16" s="19" t="s">
        <v>61</v>
      </c>
      <c r="P16" s="19" t="s">
        <v>62</v>
      </c>
    </row>
    <row r="17" spans="2:6">
      <c r="B17" s="2"/>
      <c r="E17" s="16"/>
      <c r="F17" s="2"/>
    </row>
    <row r="18" spans="2:6">
      <c r="B18" s="2"/>
      <c r="E18" s="16"/>
      <c r="F18" s="2"/>
    </row>
    <row r="19" spans="2:6">
      <c r="B19" s="2"/>
      <c r="E19" s="16"/>
      <c r="F19" s="2"/>
    </row>
    <row r="20" spans="2:6">
      <c r="B20" s="2"/>
      <c r="F20" s="2"/>
    </row>
    <row r="21" spans="2:6">
      <c r="B21" s="2"/>
      <c r="F21" s="2"/>
    </row>
    <row r="22" spans="2:6">
      <c r="B22" s="2"/>
      <c r="F22" s="2"/>
    </row>
    <row r="23" spans="2:6">
      <c r="B23" s="2"/>
      <c r="F23" s="2"/>
    </row>
    <row r="24" spans="2:6">
      <c r="B24" s="2"/>
      <c r="F24" s="2"/>
    </row>
    <row r="25" spans="2:6">
      <c r="B25" s="2"/>
      <c r="F25" s="2"/>
    </row>
    <row r="26" spans="2:6">
      <c r="B26" s="2"/>
      <c r="F26" s="2"/>
    </row>
    <row r="27" spans="2:6">
      <c r="B27" s="2"/>
      <c r="F27" s="2"/>
    </row>
    <row r="28" spans="2:6">
      <c r="B28" s="2"/>
      <c r="F28" s="2"/>
    </row>
    <row r="29" spans="2:6">
      <c r="B29" s="2"/>
      <c r="F29" s="2"/>
    </row>
    <row r="30" spans="2:6">
      <c r="B30" s="2"/>
      <c r="F30" s="2"/>
    </row>
    <row r="31" spans="2:6">
      <c r="B31" s="2"/>
      <c r="F31" s="2"/>
    </row>
    <row r="32" spans="2: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</sheetData>
  <phoneticPr fontId="7" type="noConversion"/>
  <hyperlinks>
    <hyperlink ref="P15" r:id="rId1" display="http://var.astro.cz/oejv/issues/oejv0137.pdf"/>
    <hyperlink ref="P12" r:id="rId2" display="http://www.konkoly.hu/cgi-bin/IBVS?5945"/>
    <hyperlink ref="P13" r:id="rId3" display="http://www.bav-astro.de/sfs/BAVM_link.php?BAVMnr=239"/>
    <hyperlink ref="P14" r:id="rId4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2024-02-19T05:32:12Z</dcterms:modified>
</cp:coreProperties>
</file>