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B5F90B-9832-4E66-989B-CFA4333C3D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C27" i="1"/>
  <c r="A27" i="1"/>
  <c r="E26" i="1"/>
  <c r="F26" i="1" s="1"/>
  <c r="G26" i="1" s="1"/>
  <c r="I26" i="1" s="1"/>
  <c r="Q26" i="1"/>
  <c r="E25" i="1"/>
  <c r="F25" i="1" s="1"/>
  <c r="G25" i="1" s="1"/>
  <c r="I25" i="1" s="1"/>
  <c r="F11" i="1"/>
  <c r="Q25" i="1"/>
  <c r="E24" i="1"/>
  <c r="F24" i="1"/>
  <c r="G24" i="1" s="1"/>
  <c r="N24" i="1" s="1"/>
  <c r="Q24" i="1"/>
  <c r="G11" i="1"/>
  <c r="E14" i="1"/>
  <c r="E15" i="1" s="1"/>
  <c r="C17" i="1"/>
  <c r="E21" i="1"/>
  <c r="F21" i="1" s="1"/>
  <c r="G21" i="1" s="1"/>
  <c r="I21" i="1" s="1"/>
  <c r="E22" i="1"/>
  <c r="F22" i="1" s="1"/>
  <c r="G22" i="1" s="1"/>
  <c r="I22" i="1" s="1"/>
  <c r="E23" i="1"/>
  <c r="F23" i="1"/>
  <c r="G23" i="1" s="1"/>
  <c r="H23" i="1" s="1"/>
  <c r="Q21" i="1"/>
  <c r="Q22" i="1"/>
  <c r="Q23" i="1"/>
  <c r="C12" i="1"/>
  <c r="C11" i="1"/>
  <c r="O27" i="1" l="1"/>
  <c r="O24" i="1"/>
  <c r="C15" i="1"/>
  <c r="O26" i="1"/>
  <c r="O22" i="1"/>
  <c r="O21" i="1"/>
  <c r="O25" i="1"/>
  <c r="O23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<sst xmlns="http://schemas.openxmlformats.org/spreadsheetml/2006/main" count="58" uniqueCount="50">
  <si>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</si>
  <si>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</si>
  <si>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</si>
  <si>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</si>
  <si>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</si>
  <si>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</si>
  <si>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</si>
  <si>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</si>
  <si>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</si>
  <si>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</si>
  <si>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</si>
  <si>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</si>
  <si>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</si>
  <si>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</si>
  <si>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</si>
  <si>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</si>
  <si>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</si>
  <si>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</si>
  <si>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</si>
  <si>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</si>
  <si>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</si>
  <si>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</si>
  <si>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</si>
  <si>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</si>
  <si>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</si>
  <si>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</si>
  <si>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</si>
  <si>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</si>
  <si>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</si>
  <si>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</si>
  <si>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not avail.</t>
  </si>
  <si>
    <t>IBVS 5060</t>
  </si>
  <si>
    <t>I</t>
  </si>
  <si>
    <t>II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</si>
  <si>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</si>
  <si>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</si>
  <si>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</si>
  <si>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</si>
  <si>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</si>
  <si>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</si>
  <si>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</si>
  <si>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</si>
  <si>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</si>
  <si>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</si>
  <si>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OEJV 0137</t>
  </si>
  <si>
    <t>IBVS 5992</t>
  </si>
  <si>
    <t>IBVS 6029</t>
  </si>
  <si>
    <t>CCD</t>
  </si>
  <si>
    <t>V0571 Lyr / GSC 03116-01047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</si>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</sst>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6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3" fillId="0" borderId="1" xfId="0" applyFont="1" applyBorder="1">
      <alignment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3" fontId="0" fillId="0" borderId="0" xfId="0" applyNumberFormat="1" applyAlignment="1">
      <alignment horizontal="left" vertical="center"/>
    </xf>
    <xf numFmtId="0" fontId="21" fillId="0" borderId="1" xfId="0" applyFont="1" applyBorder="1">
      <alignment vertical="top"/>
    </xf>
    <xf numFmtId="0" fontId="20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V0571 Lyr - O-C Diagr.</a:t>
            </a:r>
          </a:p>
        </c:rich>
      </c:tx>
      <c:layout>
        <c:manualLayout>
          <c:xMode val="edge"/>
          <c:yMode val="edge"/>
          <c:x val="0.330578946226762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85958167167895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-1.5649999986635521E-3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3-4D96-9AAD-02B0C1B692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6.3149999987217598E-3</c:v>
                </c:pt>
                <c:pt idx="1">
                  <c:v>-2.3125000006984919E-3</c:v>
                </c:pt>
                <c:pt idx="4">
                  <c:v>0.62342000000353437</c:v>
                </c:pt>
                <c:pt idx="5">
                  <c:v>0.62469749999581836</c:v>
                </c:pt>
                <c:pt idx="6">
                  <c:v>0.62629749999905471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3-4D96-9AAD-02B0C1B692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3-4D96-9AAD-02B0C1B692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3-4D96-9AAD-02B0C1B692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3-4D96-9AAD-02B0C1B692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3-4D96-9AAD-02B0C1B692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4.0000000000000001E-3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3">
                  <c:v>6.7475000032573007E-3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3-4D96-9AAD-02B0C1B692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-3817</c:v>
                </c:pt>
                <c:pt idx="1">
                  <c:v>-3802.5</c:v>
                </c:pt>
                <c:pt idx="2">
                  <c:v>-3313</c:v>
                </c:pt>
                <c:pt idx="3">
                  <c:v>-914.5</c:v>
                </c:pt>
                <c:pt idx="4">
                  <c:v>-276</c:v>
                </c:pt>
                <c:pt idx="5">
                  <c:v>-0.5</c:v>
                </c:pt>
                <c:pt idx="6">
                  <c:v>-0.5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-5.2633274440517575E-2</c:v>
                </c:pt>
                <c:pt idx="1">
                  <c:v>-5.0395900178391684E-2</c:v>
                </c:pt>
                <c:pt idx="2">
                  <c:v>2.5134768877513425E-2</c:v>
                </c:pt>
                <c:pt idx="3">
                  <c:v>0.39522733216778594</c:v>
                </c:pt>
                <c:pt idx="4">
                  <c:v>0.4937489505379502</c:v>
                </c:pt>
                <c:pt idx="5">
                  <c:v>0.53625906151834213</c:v>
                </c:pt>
                <c:pt idx="6">
                  <c:v>0.53625906151834213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3-4D96-9AAD-02B0C1B6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40248"/>
        <c:axId val="1"/>
      </c:scatterChart>
      <c:valAx>
        <c:axId val="84374024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4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446280991735532E-2"/>
          <c:y val="0.91975600272188196"/>
          <c:w val="0.9152901238584846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17</xdr:col>
      <xdr:colOff>104775</xdr:colOff>
      <xdr:row>19</xdr:row>
      <xdr:rowOff>9524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64C0BF8-09A0-89B6-BF41-CC772A830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67" t="s">
        <v>48</v>
      </c>
      <c r="B1" s="10"/>
      <c r="C1" s="11"/>
      <c r="D1" s="10"/>
      <c r="E1" s="10"/>
      <c r="F1" s="10"/>
    </row>
    <row r="2" spans="1:7" s="16" customFormat="1" ht="12.95" customHeight="1" x14ac:dyDescent="0.2">
      <c r="A2" s="16" t="s">
        <v>25</v>
      </c>
      <c r="B2" s="17" t="s">
        <v>13</v>
      </c>
      <c r="C2" s="18">
        <v>18.2102</v>
      </c>
      <c r="D2" s="18">
        <v>44.3842</v>
      </c>
      <c r="E2" s="18"/>
      <c r="F2" s="18"/>
    </row>
    <row r="3" spans="1:7" s="16" customFormat="1" ht="12.95" customHeight="1" thickBot="1" x14ac:dyDescent="0.25"/>
    <row r="4" spans="1:7" s="16" customFormat="1" ht="12.95" customHeight="1" thickBot="1" x14ac:dyDescent="0.25">
      <c r="A4" s="19" t="s">
        <v>0</v>
      </c>
      <c r="C4" s="20" t="s">
        <v>30</v>
      </c>
      <c r="D4" s="21" t="s">
        <v>30</v>
      </c>
    </row>
    <row r="5" spans="1:7" s="16" customFormat="1" ht="12.95" customHeight="1" x14ac:dyDescent="0.2"/>
    <row r="6" spans="1:7" s="16" customFormat="1" ht="12.95" customHeight="1" x14ac:dyDescent="0.2">
      <c r="A6" s="19" t="s">
        <v>1</v>
      </c>
    </row>
    <row r="7" spans="1:7" s="16" customFormat="1" ht="12.95" customHeight="1" x14ac:dyDescent="0.2">
      <c r="A7" s="16" t="s">
        <v>2</v>
      </c>
      <c r="C7" s="22">
        <v>56086.858800000002</v>
      </c>
      <c r="D7" s="68" t="s">
        <v>49</v>
      </c>
    </row>
    <row r="8" spans="1:7" s="16" customFormat="1" ht="12.95" customHeight="1" x14ac:dyDescent="0.2">
      <c r="A8" s="16" t="s">
        <v>3</v>
      </c>
      <c r="C8" s="18">
        <v>1.2525949999999999</v>
      </c>
      <c r="D8" s="68" t="s">
        <v>49</v>
      </c>
    </row>
    <row r="9" spans="1:7" s="16" customFormat="1" ht="12.95" customHeight="1" x14ac:dyDescent="0.2">
      <c r="A9" s="23" t="s">
        <v>35</v>
      </c>
      <c r="C9" s="24">
        <v>-9.5</v>
      </c>
      <c r="D9" s="16" t="s">
        <v>36</v>
      </c>
    </row>
    <row r="10" spans="1:7" s="16" customFormat="1" ht="12.95" customHeight="1" thickBot="1" x14ac:dyDescent="0.25">
      <c r="C10" s="25" t="s">
        <v>21</v>
      </c>
      <c r="D10" s="25" t="s">
        <v>22</v>
      </c>
    </row>
    <row r="11" spans="1:7" s="16" customFormat="1" ht="12.95" customHeight="1" x14ac:dyDescent="0.2">
      <c r="A11" s="16" t="s">
        <v>15</v>
      </c>
      <c r="C11" s="26">
        <f ca="1">INTERCEPT(INDIRECT($G$11):G992,INDIRECT($F$11):F992)</f>
        <v>0.5363362123549672</v>
      </c>
      <c r="D11" s="27"/>
      <c r="F11" s="28" t="str">
        <f>"F"&amp;E19</f>
        <v>F21</v>
      </c>
      <c r="G11" s="26" t="str">
        <f>"G"&amp;E19</f>
        <v>G21</v>
      </c>
    </row>
    <row r="12" spans="1:7" s="16" customFormat="1" ht="12.95" customHeight="1" x14ac:dyDescent="0.2">
      <c r="A12" s="16" t="s">
        <v>16</v>
      </c>
      <c r="C12" s="26">
        <f ca="1">SLOPE(INDIRECT($G$11):G992,INDIRECT($F$11):F992)</f>
        <v>1.5430167325006152E-4</v>
      </c>
      <c r="D12" s="27"/>
    </row>
    <row r="13" spans="1:7" s="16" customFormat="1" ht="12.95" customHeight="1" x14ac:dyDescent="0.2">
      <c r="A13" s="16" t="s">
        <v>20</v>
      </c>
      <c r="C13" s="27" t="s">
        <v>13</v>
      </c>
      <c r="D13" s="29" t="s">
        <v>37</v>
      </c>
      <c r="E13" s="24">
        <v>1</v>
      </c>
    </row>
    <row r="14" spans="1:7" s="16" customFormat="1" ht="12.95" customHeight="1" x14ac:dyDescent="0.2">
      <c r="D14" s="29" t="s">
        <v>38</v>
      </c>
      <c r="E14" s="30">
        <f ca="1">NOW()+15018.5+$C$9/24</f>
        <v>60359.782706018515</v>
      </c>
    </row>
    <row r="15" spans="1:7" s="16" customFormat="1" ht="12.95" customHeight="1" x14ac:dyDescent="0.2">
      <c r="A15" s="31" t="s">
        <v>17</v>
      </c>
      <c r="C15" s="32">
        <f ca="1">(C7+C11)+(C8+C12)*INT(MAX(F21:F3533))</f>
        <v>56086.14238691068</v>
      </c>
      <c r="D15" s="29" t="s">
        <v>39</v>
      </c>
      <c r="E15" s="30">
        <f ca="1">ROUND(2*(E14-$C$7)/$C$8,0)/2+E13</f>
        <v>3412.5</v>
      </c>
    </row>
    <row r="16" spans="1:7" s="16" customFormat="1" ht="12.95" customHeight="1" x14ac:dyDescent="0.2">
      <c r="A16" s="19" t="s">
        <v>4</v>
      </c>
      <c r="C16" s="33">
        <f ca="1">+C8+C12</f>
        <v>1.25274930167325</v>
      </c>
      <c r="D16" s="29" t="s">
        <v>40</v>
      </c>
      <c r="E16" s="26">
        <f ca="1">ROUND(2*(E14-$C$15)/$C$16,0)/2+E13</f>
        <v>3412.5</v>
      </c>
    </row>
    <row r="17" spans="1:17" s="16" customFormat="1" ht="12.95" customHeight="1" thickBot="1" x14ac:dyDescent="0.25">
      <c r="A17" s="29" t="s">
        <v>34</v>
      </c>
      <c r="C17" s="16">
        <f>COUNT(C21:C2191)</f>
        <v>7</v>
      </c>
      <c r="D17" s="29" t="s">
        <v>41</v>
      </c>
      <c r="E17" s="34">
        <f ca="1">+$C$15+$C$16*E16-15018.5-$C$9/24</f>
        <v>45343.045212203979</v>
      </c>
    </row>
    <row r="18" spans="1:17" s="16" customFormat="1" ht="12.95" customHeight="1" thickTop="1" thickBot="1" x14ac:dyDescent="0.25">
      <c r="A18" s="19" t="s">
        <v>5</v>
      </c>
      <c r="C18" s="35">
        <f ca="1">+C15</f>
        <v>56086.14238691068</v>
      </c>
      <c r="D18" s="36">
        <f ca="1">+C16</f>
        <v>1.25274930167325</v>
      </c>
      <c r="E18" s="37" t="s">
        <v>42</v>
      </c>
    </row>
    <row r="19" spans="1:17" s="16" customFormat="1" ht="12.95" customHeight="1" thickTop="1" x14ac:dyDescent="0.2">
      <c r="A19" s="38" t="s">
        <v>43</v>
      </c>
      <c r="E19" s="39">
        <v>21</v>
      </c>
    </row>
    <row r="20" spans="1:17" s="16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40" t="s">
        <v>29</v>
      </c>
      <c r="I20" s="40" t="s">
        <v>47</v>
      </c>
      <c r="J20" s="40" t="s">
        <v>18</v>
      </c>
      <c r="K20" s="40" t="s">
        <v>19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25" t="s">
        <v>14</v>
      </c>
    </row>
    <row r="21" spans="1:17" s="16" customFormat="1" ht="12.95" customHeight="1" x14ac:dyDescent="0.2">
      <c r="A21" s="42" t="s">
        <v>31</v>
      </c>
      <c r="B21" s="43" t="s">
        <v>32</v>
      </c>
      <c r="C21" s="44">
        <v>51305.71</v>
      </c>
      <c r="D21" s="44">
        <v>4.0000000000000001E-3</v>
      </c>
      <c r="E21" s="16">
        <f t="shared" ref="E21:E26" si="0">+(C21-C$7)/C$8</f>
        <v>-3816.9949584662268</v>
      </c>
      <c r="F21" s="16">
        <f>ROUND(2*E21,0)/2</f>
        <v>-3817</v>
      </c>
      <c r="G21" s="16">
        <f t="shared" ref="G21:G26" si="1">C21-($C$7+$C$8*$F21)</f>
        <v>6.3149999987217598E-3</v>
      </c>
      <c r="I21" s="16">
        <f>+G21</f>
        <v>6.3149999987217598E-3</v>
      </c>
      <c r="O21" s="16">
        <f t="shared" ref="O21:O26" ca="1" si="2">+C$11+C$12*$F21</f>
        <v>-5.2633274440517575E-2</v>
      </c>
      <c r="Q21" s="45">
        <f t="shared" ref="Q21:Q26" si="3">+C21-15018.5</f>
        <v>36287.21</v>
      </c>
    </row>
    <row r="22" spans="1:17" s="16" customFormat="1" ht="12.95" customHeight="1" x14ac:dyDescent="0.2">
      <c r="A22" s="42" t="s">
        <v>31</v>
      </c>
      <c r="B22" s="27" t="s">
        <v>33</v>
      </c>
      <c r="C22" s="46">
        <v>51323.864000000001</v>
      </c>
      <c r="D22" s="46">
        <v>2E-3</v>
      </c>
      <c r="E22" s="16">
        <f t="shared" si="0"/>
        <v>-3802.5018461673571</v>
      </c>
      <c r="F22" s="16">
        <f>ROUND(2*E22,0)/2</f>
        <v>-3802.5</v>
      </c>
      <c r="G22" s="16">
        <f t="shared" si="1"/>
        <v>-2.3125000006984919E-3</v>
      </c>
      <c r="I22" s="16">
        <f>+G22</f>
        <v>-2.3125000006984919E-3</v>
      </c>
      <c r="O22" s="16">
        <f t="shared" ca="1" si="2"/>
        <v>-5.0395900178391684E-2</v>
      </c>
      <c r="Q22" s="45">
        <f t="shared" si="3"/>
        <v>36305.364000000001</v>
      </c>
    </row>
    <row r="23" spans="1:17" s="16" customFormat="1" ht="12.95" customHeight="1" x14ac:dyDescent="0.2">
      <c r="A23" s="42" t="s">
        <v>29</v>
      </c>
      <c r="C23" s="46">
        <v>51937.01</v>
      </c>
      <c r="D23" s="46"/>
      <c r="E23" s="16">
        <f t="shared" si="0"/>
        <v>-3313.0012494062325</v>
      </c>
      <c r="F23" s="16">
        <f>ROUND(2*E23,0)/2</f>
        <v>-3313</v>
      </c>
      <c r="G23" s="16">
        <f t="shared" si="1"/>
        <v>-1.5649999986635521E-3</v>
      </c>
      <c r="H23" s="16">
        <f>+G23</f>
        <v>-1.5649999986635521E-3</v>
      </c>
      <c r="O23" s="16">
        <f t="shared" ca="1" si="2"/>
        <v>2.5134768877513425E-2</v>
      </c>
      <c r="Q23" s="45">
        <f t="shared" si="3"/>
        <v>36918.51</v>
      </c>
    </row>
    <row r="24" spans="1:17" s="16" customFormat="1" ht="12.95" customHeight="1" x14ac:dyDescent="0.2">
      <c r="A24" s="47" t="s">
        <v>44</v>
      </c>
      <c r="B24" s="15" t="s">
        <v>32</v>
      </c>
      <c r="C24" s="14">
        <v>54941.367420000002</v>
      </c>
      <c r="D24" s="14">
        <v>2E-3</v>
      </c>
      <c r="E24" s="16">
        <f t="shared" si="0"/>
        <v>-914.49461318303167</v>
      </c>
      <c r="F24" s="16">
        <f>ROUND(2*E24,0)/2</f>
        <v>-914.5</v>
      </c>
      <c r="G24" s="16">
        <f t="shared" si="1"/>
        <v>6.7475000032573007E-3</v>
      </c>
      <c r="N24" s="16">
        <f>+G24</f>
        <v>6.7475000032573007E-3</v>
      </c>
      <c r="O24" s="16">
        <f t="shared" ca="1" si="2"/>
        <v>0.39522733216778594</v>
      </c>
      <c r="Q24" s="45">
        <f t="shared" si="3"/>
        <v>39922.867420000002</v>
      </c>
    </row>
    <row r="25" spans="1:17" s="16" customFormat="1" ht="12.95" customHeight="1" x14ac:dyDescent="0.2">
      <c r="A25" s="14" t="s">
        <v>45</v>
      </c>
      <c r="B25" s="15" t="s">
        <v>33</v>
      </c>
      <c r="C25" s="14">
        <v>55741.766000000003</v>
      </c>
      <c r="D25" s="14">
        <v>2.9999999999999997E-4</v>
      </c>
      <c r="E25" s="16">
        <f t="shared" si="0"/>
        <v>-275.50229723094742</v>
      </c>
      <c r="F25" s="48">
        <f>ROUND(2*E25,0)/2-0.5</f>
        <v>-276</v>
      </c>
      <c r="G25" s="16">
        <f t="shared" si="1"/>
        <v>0.62342000000353437</v>
      </c>
      <c r="I25" s="16">
        <f>+G25</f>
        <v>0.62342000000353437</v>
      </c>
      <c r="O25" s="16">
        <f t="shared" ca="1" si="2"/>
        <v>0.4937489505379502</v>
      </c>
      <c r="Q25" s="45">
        <f t="shared" si="3"/>
        <v>40723.266000000003</v>
      </c>
    </row>
    <row r="26" spans="1:17" s="16" customFormat="1" ht="12.95" customHeight="1" x14ac:dyDescent="0.2">
      <c r="A26" s="49" t="s">
        <v>46</v>
      </c>
      <c r="B26" s="50" t="s">
        <v>32</v>
      </c>
      <c r="C26" s="49">
        <v>56086.857199999999</v>
      </c>
      <c r="D26" s="49">
        <v>5.0000000000000001E-4</v>
      </c>
      <c r="E26" s="16">
        <f t="shared" si="0"/>
        <v>-1.2773482276684373E-3</v>
      </c>
      <c r="F26" s="51">
        <f>ROUND(2*E26,0)/2-0.5</f>
        <v>-0.5</v>
      </c>
      <c r="G26" s="16">
        <f t="shared" si="1"/>
        <v>0.62469749999581836</v>
      </c>
      <c r="I26" s="16">
        <f>+G26</f>
        <v>0.62469749999581836</v>
      </c>
      <c r="O26" s="16">
        <f t="shared" ca="1" si="2"/>
        <v>0.53625906151834213</v>
      </c>
      <c r="Q26" s="45">
        <f t="shared" si="3"/>
        <v>41068.357199999999</v>
      </c>
    </row>
    <row r="27" spans="1:17" s="16" customFormat="1" ht="12.95" customHeight="1" x14ac:dyDescent="0.2">
      <c r="A27" s="52" t="str">
        <f>$D$7</f>
        <v>VSX</v>
      </c>
      <c r="B27" s="52"/>
      <c r="C27" s="53">
        <f>$C$7</f>
        <v>56086.858800000002</v>
      </c>
      <c r="D27" s="54"/>
      <c r="E27" s="16">
        <f t="shared" ref="E27" si="4">+(C27-C$7)/C$8</f>
        <v>0</v>
      </c>
      <c r="F27" s="51">
        <f>ROUND(2*E27,0)/2-0.5</f>
        <v>-0.5</v>
      </c>
      <c r="G27" s="16">
        <f t="shared" ref="G27" si="5">C27-($C$7+$C$8*$F27)</f>
        <v>0.62629749999905471</v>
      </c>
      <c r="I27" s="16">
        <f>+G27</f>
        <v>0.62629749999905471</v>
      </c>
      <c r="O27" s="16">
        <f t="shared" ref="O27" ca="1" si="6">+C$11+C$12*$F27</f>
        <v>0.53625906151834213</v>
      </c>
      <c r="Q27" s="45">
        <f t="shared" ref="Q27" si="7">+C27-15018.5</f>
        <v>41068.358800000002</v>
      </c>
    </row>
    <row r="28" spans="1:17" s="16" customFormat="1" ht="12.95" customHeight="1" x14ac:dyDescent="0.2">
      <c r="A28" s="18"/>
      <c r="B28" s="18"/>
      <c r="C28" s="55"/>
      <c r="D28" s="56"/>
      <c r="Q28" s="45"/>
    </row>
    <row r="29" spans="1:17" s="16" customFormat="1" ht="12.95" customHeight="1" x14ac:dyDescent="0.2">
      <c r="A29" s="18"/>
      <c r="B29" s="18"/>
      <c r="C29" s="55"/>
      <c r="D29" s="56"/>
      <c r="Q29" s="45"/>
    </row>
    <row r="30" spans="1:17" s="16" customFormat="1" ht="12.95" customHeight="1" x14ac:dyDescent="0.2">
      <c r="A30" s="18"/>
      <c r="B30" s="18"/>
      <c r="C30" s="55"/>
      <c r="D30" s="56"/>
      <c r="Q30" s="45"/>
    </row>
    <row r="31" spans="1:17" s="16" customFormat="1" ht="12.95" customHeight="1" x14ac:dyDescent="0.2">
      <c r="A31" s="57"/>
      <c r="B31" s="58"/>
      <c r="C31" s="59"/>
      <c r="D31" s="59"/>
      <c r="Q31" s="45"/>
    </row>
    <row r="32" spans="1:17" s="16" customFormat="1" ht="12.95" customHeight="1" x14ac:dyDescent="0.2">
      <c r="A32" s="57"/>
      <c r="B32" s="60"/>
      <c r="C32" s="61"/>
      <c r="D32" s="61"/>
      <c r="Q32" s="45"/>
    </row>
    <row r="33" spans="1:17" s="16" customFormat="1" ht="12.95" customHeight="1" x14ac:dyDescent="0.2">
      <c r="A33" s="62"/>
      <c r="B33" s="63"/>
      <c r="C33" s="61"/>
      <c r="D33" s="61"/>
      <c r="Q33" s="45"/>
    </row>
    <row r="34" spans="1:17" s="16" customFormat="1" ht="12.95" customHeight="1" x14ac:dyDescent="0.2">
      <c r="A34" s="19"/>
      <c r="C34" s="64"/>
      <c r="D34" s="46"/>
      <c r="Q34" s="45"/>
    </row>
    <row r="35" spans="1:17" s="16" customFormat="1" ht="12.95" customHeight="1" x14ac:dyDescent="0.2">
      <c r="C35" s="46"/>
      <c r="D35" s="46"/>
      <c r="Q35" s="45"/>
    </row>
    <row r="36" spans="1:17" s="16" customFormat="1" ht="12.95" customHeight="1" x14ac:dyDescent="0.2">
      <c r="A36" s="63"/>
      <c r="B36" s="65"/>
      <c r="C36" s="46"/>
      <c r="D36" s="46"/>
      <c r="Q36" s="45"/>
    </row>
    <row r="37" spans="1:17" s="16" customFormat="1" ht="12.95" customHeight="1" x14ac:dyDescent="0.2">
      <c r="B37" s="27"/>
      <c r="C37" s="66"/>
      <c r="D37" s="66"/>
      <c r="Q37" s="45"/>
    </row>
    <row r="38" spans="1:17" s="16" customFormat="1" ht="12.95" customHeight="1" x14ac:dyDescent="0.2">
      <c r="B38" s="27"/>
      <c r="C38" s="66"/>
      <c r="D38" s="66"/>
      <c r="Q38" s="45"/>
    </row>
    <row r="39" spans="1:17" s="16" customFormat="1" ht="12.95" customHeight="1" x14ac:dyDescent="0.2">
      <c r="B39" s="27"/>
      <c r="C39" s="66"/>
      <c r="D39" s="66"/>
      <c r="Q39" s="45"/>
    </row>
    <row r="40" spans="1:17" s="16" customFormat="1" ht="12.95" customHeight="1" x14ac:dyDescent="0.2">
      <c r="B40" s="27"/>
      <c r="C40" s="66"/>
      <c r="D40" s="66"/>
      <c r="Q40" s="45"/>
    </row>
    <row r="41" spans="1:17" x14ac:dyDescent="0.2">
      <c r="B41" s="2"/>
      <c r="C41" s="4"/>
      <c r="D41" s="4"/>
      <c r="Q41" s="1"/>
    </row>
    <row r="42" spans="1:17" x14ac:dyDescent="0.2">
      <c r="B42" s="2"/>
      <c r="C42" s="4"/>
      <c r="D42" s="4"/>
      <c r="Q42" s="1"/>
    </row>
    <row r="43" spans="1:17" x14ac:dyDescent="0.2">
      <c r="B43" s="2"/>
      <c r="C43" s="4"/>
      <c r="D43" s="4"/>
      <c r="Q43" s="1"/>
    </row>
    <row r="44" spans="1:17" x14ac:dyDescent="0.2">
      <c r="B44" s="2"/>
      <c r="C44" s="4"/>
      <c r="D44" s="4"/>
      <c r="Q44" s="1"/>
    </row>
    <row r="45" spans="1:17" x14ac:dyDescent="0.2">
      <c r="B45" s="2"/>
      <c r="C45" s="3"/>
      <c r="D45" s="3"/>
      <c r="Q45" s="1"/>
    </row>
    <row r="46" spans="1:17" x14ac:dyDescent="0.2">
      <c r="B46" s="2"/>
      <c r="C46" s="3"/>
      <c r="D46" s="3"/>
      <c r="Q46" s="1"/>
    </row>
    <row r="47" spans="1:17" x14ac:dyDescent="0.2">
      <c r="B47" s="2"/>
      <c r="C47" s="3"/>
      <c r="D47" s="3"/>
      <c r="Q47" s="1"/>
    </row>
    <row r="48" spans="1:17" x14ac:dyDescent="0.2">
      <c r="B48" s="2"/>
      <c r="C48" s="3"/>
      <c r="D48" s="3"/>
      <c r="Q48" s="1"/>
    </row>
    <row r="49" spans="1:17" x14ac:dyDescent="0.2">
      <c r="B49" s="2"/>
      <c r="C49" s="3"/>
      <c r="D49" s="3"/>
      <c r="Q49" s="1"/>
    </row>
    <row r="50" spans="1:17" x14ac:dyDescent="0.2">
      <c r="B50" s="2"/>
      <c r="C50" s="3"/>
      <c r="D50" s="3"/>
      <c r="Q50" s="1"/>
    </row>
    <row r="51" spans="1:17" x14ac:dyDescent="0.2">
      <c r="B51" s="2"/>
      <c r="C51" s="12"/>
      <c r="D51" s="12"/>
      <c r="Q51" s="1"/>
    </row>
    <row r="52" spans="1:17" x14ac:dyDescent="0.2">
      <c r="B52" s="2"/>
      <c r="C52" s="12"/>
      <c r="D52" s="12"/>
      <c r="Q52" s="1"/>
    </row>
    <row r="53" spans="1:17" x14ac:dyDescent="0.2">
      <c r="A53" s="5"/>
      <c r="B53" s="2"/>
      <c r="C53" s="13"/>
      <c r="D53" s="13"/>
      <c r="Q53" s="1"/>
    </row>
    <row r="54" spans="1:17" x14ac:dyDescent="0.2">
      <c r="A54" s="5"/>
      <c r="B54" s="6"/>
      <c r="C54" s="12"/>
      <c r="D54" s="13"/>
      <c r="Q54" s="1"/>
    </row>
    <row r="55" spans="1:17" x14ac:dyDescent="0.2">
      <c r="A55" s="5"/>
      <c r="B55" s="6"/>
      <c r="C55" s="12"/>
      <c r="D55" s="13"/>
      <c r="Q55" s="1"/>
    </row>
    <row r="56" spans="1:17" x14ac:dyDescent="0.2">
      <c r="A56" s="5"/>
      <c r="B56" s="6"/>
      <c r="C56" s="12"/>
      <c r="D56" s="13"/>
      <c r="Q56" s="1"/>
    </row>
    <row r="57" spans="1:17" x14ac:dyDescent="0.2">
      <c r="A57" s="5"/>
      <c r="B57" s="6"/>
      <c r="C57" s="12"/>
      <c r="D57" s="13"/>
      <c r="Q57" s="1"/>
    </row>
    <row r="58" spans="1:17" x14ac:dyDescent="0.2">
      <c r="A58" s="5"/>
      <c r="B58" s="6"/>
      <c r="C58" s="12"/>
      <c r="D58" s="13"/>
      <c r="Q58" s="1"/>
    </row>
    <row r="59" spans="1:17" x14ac:dyDescent="0.2">
      <c r="A59" s="7"/>
      <c r="B59" s="6"/>
      <c r="C59" s="12"/>
      <c r="D59" s="12"/>
      <c r="Q59" s="1"/>
    </row>
    <row r="60" spans="1:17" x14ac:dyDescent="0.2">
      <c r="A60" s="7"/>
      <c r="B60" s="6"/>
      <c r="C60" s="12"/>
      <c r="D60" s="12"/>
      <c r="Q60" s="1"/>
    </row>
    <row r="61" spans="1:17" x14ac:dyDescent="0.2">
      <c r="A61" s="8"/>
      <c r="B61" s="6"/>
      <c r="C61" s="12"/>
      <c r="D61" s="12"/>
      <c r="Q61" s="1"/>
    </row>
    <row r="62" spans="1:17" x14ac:dyDescent="0.2">
      <c r="A62" s="9"/>
      <c r="B62" s="2"/>
      <c r="C62" s="12"/>
      <c r="D62" s="13"/>
      <c r="Q62" s="1"/>
    </row>
    <row r="63" spans="1:17" x14ac:dyDescent="0.2">
      <c r="A63" s="9"/>
      <c r="B63" s="6"/>
      <c r="C63" s="12"/>
      <c r="D63" s="13"/>
      <c r="Q63" s="1"/>
    </row>
    <row r="64" spans="1:17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2024-02-19T05:47:05Z</dcterms:modified>
</cp:coreProperties>
</file>