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A892BE-1745-4FF0-98C6-FCF8086FD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<sst xmlns="http://schemas.openxmlformats.org/spreadsheetml/2006/main" count="55" uniqueCount="51">
  <si>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</si>
  <si>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</si>
  <si>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</si>
  <si>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</si>
  <si>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</si>
  <si>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</si>
  <si>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</si>
  <si>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</si>
  <si>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</si>
  <si>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</si>
  <si>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</si>
  <si>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</si>
  <si>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</si>
  <si>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</si>
  <si>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</si>
  <si>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</si>
  <si>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</si>
  <si>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</si>
  <si>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</si>
  <si>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</si>
  <si>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</si>
  <si>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</si>
  <si>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</si>
  <si>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</si>
  <si>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</si>
  <si>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</si>
  <si>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</si>
  <si>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</si>
  <si>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</si>
  <si>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</si>
  <si>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</si>
  <si>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</si>
  <si>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</si>
  <si>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</si>
  <si>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</si>
  <si>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</si>
  <si>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</si>
  <si>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</si>
  <si>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</si>
  <si>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</si>
  <si>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</si>
  <si>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</si>
  <si>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</si>
  <si>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</si>
  <si>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</si>
  <si>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V0833 Lyr</t>
  </si>
  <si>
    <t>EW</t>
  </si>
  <si>
    <t>VSX</t>
  </si>
  <si>
    <t>VSB, 108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</si>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</sst>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V0833 Lyr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2.3935001881909557E-3</c:v>
                </c:pt>
                <c:pt idx="2">
                  <c:v>1.836550232837908E-3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2.4835866338328294E-7</c:v>
                </c:pt>
                <c:pt idx="1">
                  <c:v>2.1139612235225357E-3</c:v>
                </c:pt>
                <c:pt idx="2">
                  <c:v>2.1158408388429442E-3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2" customFormat="1" ht="12.95" customHeight="1" x14ac:dyDescent="0.2">
      <c r="A2" s="12" t="s">
        <v>23</v>
      </c>
      <c r="B2" s="12" t="s">
        <v>46</v>
      </c>
      <c r="C2" s="13"/>
      <c r="D2" s="14"/>
    </row>
    <row r="3" spans="1:15" s="12" customFormat="1" ht="12.95" customHeight="1" x14ac:dyDescent="0.2"/>
    <row r="4" spans="1:15" s="12" customFormat="1" ht="12.95" customHeight="1" x14ac:dyDescent="0.2">
      <c r="A4" s="15" t="s">
        <v>0</v>
      </c>
      <c r="C4" s="14" t="s">
        <v>37</v>
      </c>
      <c r="D4" s="14" t="s">
        <v>37</v>
      </c>
    </row>
    <row r="5" spans="1:15" s="12" customFormat="1" ht="12.95" customHeight="1" x14ac:dyDescent="0.2">
      <c r="A5" s="16" t="s">
        <v>28</v>
      </c>
      <c r="C5" s="17">
        <v>-9.5</v>
      </c>
      <c r="D5" s="12" t="s">
        <v>29</v>
      </c>
    </row>
    <row r="6" spans="1:15" s="12" customFormat="1" ht="12.95" customHeight="1" x14ac:dyDescent="0.2">
      <c r="A6" s="15" t="s">
        <v>1</v>
      </c>
    </row>
    <row r="7" spans="1:15" s="12" customFormat="1" ht="12.95" customHeight="1" x14ac:dyDescent="0.2">
      <c r="A7" s="12" t="s">
        <v>2</v>
      </c>
      <c r="C7" s="40">
        <v>57500.947</v>
      </c>
      <c r="D7" s="19" t="s">
        <v>47</v>
      </c>
    </row>
    <row r="8" spans="1:15" s="12" customFormat="1" ht="12.95" customHeight="1" x14ac:dyDescent="0.2">
      <c r="A8" s="12" t="s">
        <v>3</v>
      </c>
      <c r="C8" s="40">
        <v>0.36946489999999998</v>
      </c>
      <c r="D8" s="19" t="s">
        <v>47</v>
      </c>
    </row>
    <row r="9" spans="1:15" s="12" customFormat="1" ht="12.95" customHeight="1" x14ac:dyDescent="0.2">
      <c r="A9" s="20" t="s">
        <v>32</v>
      </c>
      <c r="B9" s="21">
        <v>21</v>
      </c>
      <c r="C9" s="22"/>
      <c r="D9" s="23"/>
    </row>
    <row r="10" spans="1:15" s="12" customFormat="1" ht="12.95" customHeight="1" thickBot="1" x14ac:dyDescent="0.25">
      <c r="C10" s="24" t="s">
        <v>19</v>
      </c>
      <c r="D10" s="24" t="s">
        <v>20</v>
      </c>
    </row>
    <row r="11" spans="1:15" s="12" customFormat="1" ht="12.95" customHeight="1" x14ac:dyDescent="0.2">
      <c r="A11" s="12" t="s">
        <v>15</v>
      </c>
      <c r="C11" s="23">
        <f ca="1">INTERCEPT(INDIRECT($G$11):G992,INDIRECT($F$11):F992)</f>
        <v>2.4835866338328294E-7</v>
      </c>
      <c r="D11" s="14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3">
        <f ca="1">SLOPE(INDIRECT($G$11):G992,INDIRECT($F$11):F992)</f>
        <v>3.4174824007423648E-7</v>
      </c>
      <c r="D12" s="14"/>
    </row>
    <row r="13" spans="1:15" s="12" customFormat="1" ht="12.95" customHeight="1" x14ac:dyDescent="0.2">
      <c r="A13" s="12" t="s">
        <v>18</v>
      </c>
      <c r="C13" s="14" t="s">
        <v>13</v>
      </c>
    </row>
    <row r="14" spans="1:15" s="12" customFormat="1" ht="12.95" customHeight="1" x14ac:dyDescent="0.2">
      <c r="E14" s="25" t="s">
        <v>34</v>
      </c>
      <c r="F14" s="26">
        <v>1</v>
      </c>
    </row>
    <row r="15" spans="1:15" s="12" customFormat="1" ht="12.95" customHeight="1" x14ac:dyDescent="0.2">
      <c r="A15" s="27" t="s">
        <v>17</v>
      </c>
      <c r="C15" s="28">
        <f ca="1">(C7+C11)+(C8+C12)*INT(MAX(F21:F3533))</f>
        <v>59787.936846669967</v>
      </c>
      <c r="E15" s="25" t="s">
        <v>30</v>
      </c>
      <c r="F15" s="29">
        <f ca="1">NOW()+15018.5+$C$5/24</f>
        <v>60359.815609722216</v>
      </c>
    </row>
    <row r="16" spans="1:15" s="12" customFormat="1" ht="12.95" customHeight="1" x14ac:dyDescent="0.2">
      <c r="A16" s="15" t="s">
        <v>4</v>
      </c>
      <c r="C16" s="29">
        <f ca="1">+C8+C12</f>
        <v>0.36946524174824008</v>
      </c>
      <c r="E16" s="25" t="s">
        <v>35</v>
      </c>
      <c r="F16" s="30">
        <f ca="1">ROUND(2*(F15-$C$7)/$C$8,0)/2+F14</f>
        <v>7739</v>
      </c>
    </row>
    <row r="17" spans="1:21" s="12" customFormat="1" ht="12.95" customHeight="1" thickBot="1" x14ac:dyDescent="0.25">
      <c r="A17" s="25" t="s">
        <v>27</v>
      </c>
      <c r="C17" s="12">
        <f>COUNT(C21:C2191)</f>
        <v>3</v>
      </c>
      <c r="E17" s="25" t="s">
        <v>36</v>
      </c>
      <c r="F17" s="23">
        <f ca="1">ROUND(2*(F15-$C$15)/$C$16,0)/2+F14</f>
        <v>1549</v>
      </c>
    </row>
    <row r="18" spans="1:21" s="12" customFormat="1" ht="12.95" customHeight="1" thickTop="1" thickBot="1" x14ac:dyDescent="0.25">
      <c r="A18" s="15" t="s">
        <v>5</v>
      </c>
      <c r="C18" s="31">
        <f ca="1">+C15</f>
        <v>59787.936846669967</v>
      </c>
      <c r="D18" s="32">
        <f ca="1">+C16</f>
        <v>0.36946524174824008</v>
      </c>
      <c r="E18" s="25" t="s">
        <v>31</v>
      </c>
      <c r="F18" s="33">
        <f ca="1">+$C$15+$C$16*F17-15018.5-$C$5/24</f>
        <v>45342.134339471326</v>
      </c>
    </row>
    <row r="19" spans="1:21" s="12" customFormat="1" ht="12.95" customHeight="1" thickTop="1" x14ac:dyDescent="0.2">
      <c r="F19" s="12" t="s">
        <v>43</v>
      </c>
    </row>
    <row r="20" spans="1:21" s="12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4" t="s">
        <v>38</v>
      </c>
      <c r="I20" s="34" t="s">
        <v>39</v>
      </c>
      <c r="J20" s="34" t="s">
        <v>40</v>
      </c>
      <c r="K20" s="34" t="s">
        <v>41</v>
      </c>
      <c r="L20" s="34" t="s">
        <v>24</v>
      </c>
      <c r="M20" s="34" t="s">
        <v>25</v>
      </c>
      <c r="N20" s="34" t="s">
        <v>26</v>
      </c>
      <c r="O20" s="34" t="s">
        <v>22</v>
      </c>
      <c r="P20" s="35" t="s">
        <v>21</v>
      </c>
      <c r="Q20" s="24" t="s">
        <v>14</v>
      </c>
      <c r="U20" s="36" t="s">
        <v>33</v>
      </c>
    </row>
    <row r="21" spans="1:21" s="12" customFormat="1" ht="12.95" customHeight="1" x14ac:dyDescent="0.2">
      <c r="A21" s="12" t="str">
        <f>D7</f>
        <v>VSX</v>
      </c>
      <c r="C21" s="18">
        <f>C$7</f>
        <v>57500.947</v>
      </c>
      <c r="D21" s="18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2.4835866338328294E-7</v>
      </c>
      <c r="Q21" s="37">
        <f>+C21-15018.5</f>
        <v>42482.447</v>
      </c>
    </row>
    <row r="22" spans="1:21" s="12" customFormat="1" ht="12.95" customHeight="1" x14ac:dyDescent="0.2">
      <c r="A22" s="38" t="s">
        <v>48</v>
      </c>
      <c r="B22" s="39" t="s">
        <v>49</v>
      </c>
      <c r="C22" s="41">
        <v>59786.089800000191</v>
      </c>
      <c r="D22" s="18"/>
      <c r="E22" s="12">
        <f t="shared" ref="E22:E23" si="0">+(C22-C$7)/C$8</f>
        <v>6185.0064782884401</v>
      </c>
      <c r="F22" s="12">
        <f t="shared" ref="F22:F23" si="1">ROUND(2*E22,0)/2</f>
        <v>6185</v>
      </c>
      <c r="G22" s="12">
        <f t="shared" ref="G22:G23" si="2">+C22-(C$7+F22*C$8)</f>
        <v>2.3935001881909557E-3</v>
      </c>
      <c r="K22" s="12">
        <f t="shared" ref="K22:K23" si="3">+G22</f>
        <v>2.3935001881909557E-3</v>
      </c>
      <c r="O22" s="12">
        <f t="shared" ref="O22:O23" ca="1" si="4">+C$11+C$12*$F22</f>
        <v>2.1139612235225357E-3</v>
      </c>
      <c r="Q22" s="37">
        <f t="shared" ref="Q22:Q23" si="5">+C22-15018.5</f>
        <v>44767.589800000191</v>
      </c>
    </row>
    <row r="23" spans="1:21" s="12" customFormat="1" ht="12.95" customHeight="1" x14ac:dyDescent="0.2">
      <c r="A23" s="38" t="s">
        <v>48</v>
      </c>
      <c r="B23" s="39" t="s">
        <v>50</v>
      </c>
      <c r="C23" s="41">
        <v>59788.121300000232</v>
      </c>
      <c r="D23" s="18"/>
      <c r="E23" s="12">
        <f t="shared" si="0"/>
        <v>6190.5049708381812</v>
      </c>
      <c r="F23" s="12">
        <f t="shared" si="1"/>
        <v>6190.5</v>
      </c>
      <c r="G23" s="12">
        <f t="shared" si="2"/>
        <v>1.836550232837908E-3</v>
      </c>
      <c r="K23" s="12">
        <f t="shared" si="3"/>
        <v>1.836550232837908E-3</v>
      </c>
      <c r="O23" s="12">
        <f t="shared" ca="1" si="4"/>
        <v>2.1158408388429442E-3</v>
      </c>
      <c r="Q23" s="37">
        <f t="shared" si="5"/>
        <v>44769.621300000232</v>
      </c>
    </row>
    <row r="24" spans="1:21" s="12" customFormat="1" ht="12.95" customHeight="1" x14ac:dyDescent="0.2">
      <c r="C24" s="18"/>
      <c r="D24" s="18"/>
      <c r="Q24" s="37"/>
    </row>
    <row r="25" spans="1:21" s="12" customFormat="1" ht="12.95" customHeight="1" x14ac:dyDescent="0.2">
      <c r="C25" s="18"/>
      <c r="D25" s="18"/>
      <c r="Q25" s="37"/>
    </row>
    <row r="26" spans="1:21" s="12" customFormat="1" ht="12.95" customHeight="1" x14ac:dyDescent="0.2">
      <c r="C26" s="18"/>
      <c r="D26" s="18"/>
      <c r="Q26" s="37"/>
    </row>
    <row r="27" spans="1:21" s="12" customFormat="1" ht="12.95" customHeight="1" x14ac:dyDescent="0.2">
      <c r="C27" s="18"/>
      <c r="D27" s="18"/>
      <c r="Q27" s="37"/>
    </row>
    <row r="28" spans="1:21" s="12" customFormat="1" ht="12.95" customHeight="1" x14ac:dyDescent="0.2">
      <c r="C28" s="18"/>
      <c r="D28" s="18"/>
      <c r="Q28" s="37"/>
    </row>
    <row r="29" spans="1:21" s="12" customFormat="1" ht="12.95" customHeight="1" x14ac:dyDescent="0.2">
      <c r="C29" s="18"/>
      <c r="D29" s="18"/>
      <c r="Q29" s="37"/>
    </row>
    <row r="30" spans="1:21" s="12" customFormat="1" ht="12.95" customHeight="1" x14ac:dyDescent="0.2">
      <c r="C30" s="18"/>
      <c r="D30" s="18"/>
      <c r="Q30" s="37"/>
    </row>
    <row r="31" spans="1:21" s="12" customFormat="1" ht="12.95" customHeight="1" x14ac:dyDescent="0.2">
      <c r="C31" s="18"/>
      <c r="D31" s="18"/>
      <c r="Q31" s="37"/>
    </row>
    <row r="32" spans="1:21" s="12" customFormat="1" ht="12.95" customHeight="1" x14ac:dyDescent="0.2">
      <c r="C32" s="18"/>
      <c r="D32" s="18"/>
      <c r="Q32" s="37"/>
    </row>
    <row r="33" spans="3:17" s="12" customFormat="1" ht="12.95" customHeight="1" x14ac:dyDescent="0.2">
      <c r="C33" s="18"/>
      <c r="D33" s="18"/>
      <c r="Q33" s="37"/>
    </row>
    <row r="34" spans="3:17" s="12" customFormat="1" ht="12.95" customHeight="1" x14ac:dyDescent="0.2">
      <c r="C34" s="18"/>
      <c r="D34" s="18"/>
    </row>
    <row r="35" spans="3:17" s="12" customFormat="1" ht="12.95" customHeight="1" x14ac:dyDescent="0.2">
      <c r="C35" s="18"/>
      <c r="D35" s="18"/>
    </row>
    <row r="36" spans="3:17" s="12" customFormat="1" ht="12.95" customHeight="1" x14ac:dyDescent="0.2">
      <c r="C36" s="18"/>
      <c r="D36" s="18"/>
    </row>
    <row r="37" spans="3:17" s="12" customFormat="1" ht="12.95" customHeight="1" x14ac:dyDescent="0.2">
      <c r="C37" s="18"/>
      <c r="D37" s="18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2024-02-19T06:34:28Z</dcterms:modified>
</cp:coreProperties>
</file>