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C5A30FE-9334-43E3-89ED-29D20E99F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F14" i="1"/>
  <c r="F15" i="1" s="1"/>
  <c r="E24" i="1"/>
  <c r="F24" i="1" s="1"/>
  <c r="G24" i="1" s="1"/>
  <c r="K24" i="1" s="1"/>
  <c r="Q24" i="1"/>
  <c r="E25" i="1"/>
  <c r="F25" i="1" s="1"/>
  <c r="G25" i="1" s="1"/>
  <c r="K25" i="1" s="1"/>
  <c r="Q25" i="1"/>
  <c r="G11" i="1"/>
  <c r="F11" i="1"/>
  <c r="E23" i="1" l="1"/>
  <c r="F23" i="1" s="1"/>
  <c r="G23" i="1" s="1"/>
  <c r="C17" i="1"/>
  <c r="Q23" i="1"/>
  <c r="C11" i="1"/>
  <c r="C12" i="1"/>
  <c r="O21" i="1" l="1"/>
  <c r="O22" i="1"/>
  <c r="O25" i="1"/>
  <c r="O24" i="1"/>
  <c r="C16" i="1"/>
  <c r="D18" i="1" s="1"/>
  <c r="C15" i="1"/>
  <c r="O23" i="1"/>
  <c r="K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<sst xmlns="http://schemas.openxmlformats.org/spreadsheetml/2006/main" count="63" uniqueCount="56">
  <si>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</si>
  <si>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</si>
  <si>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</si>
  <si>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</si>
  <si>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</si>
  <si>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</si>
  <si>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</si>
  <si>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</si>
  <si>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</si>
  <si>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</si>
  <si>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</si>
  <si>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</si>
  <si>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</si>
  <si>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</si>
  <si>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</si>
  <si>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</si>
  <si>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</si>
  <si>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</si>
  <si>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</si>
  <si>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</si>
  <si>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</si>
  <si>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</si>
  <si>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</si>
  <si>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</si>
  <si>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</si>
  <si>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</si>
  <si>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</si>
  <si>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</si>
  <si>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</si>
  <si>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</si>
  <si>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</si>
  <si>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</si>
  <si>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</si>
  <si>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</si>
  <si>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</si>
  <si>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</si>
  <si>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</si>
  <si>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</si>
  <si>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</si>
  <si>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</si>
  <si>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</si>
  <si>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</si>
  <si>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</si>
  <si>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</si>
  <si>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 / EA</t>
  </si>
  <si>
    <t>VSX</t>
  </si>
  <si>
    <t>WISE J190600.5+285956 Lyr</t>
  </si>
  <si>
    <t>JBAV, 76</t>
  </si>
  <si>
    <t>I</t>
  </si>
  <si>
    <t>BAV 91 Feb 2024</t>
  </si>
  <si>
    <t>II</t>
  </si>
  <si>
    <t>Next ToM-P</t>
  </si>
  <si>
    <t>Next ToM-S</t>
  </si>
  <si>
    <t>12.143 (0.319)</t>
  </si>
  <si>
    <t xml:space="preserve">Mag W1 </t>
  </si>
  <si>
    <t>BAV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</si>
</sst>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2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56">
    <xf numFmtId="0" fontId="0" fillId="0" borderId="0" xfId="0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8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3" fontId="19" fillId="0" borderId="0" xfId="8" applyFont="1" applyBorder="1" applyAlignment="1">
      <alignment horizontal="left" vertical="center" wrapText="1"/>
    </xf>
    <xf numFmtId="43" fontId="19" fillId="0" borderId="6" xfId="8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22" fontId="22" fillId="0" borderId="11" xfId="0" applyNumberFormat="1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166" fontId="18" fillId="0" borderId="0" xfId="8" applyNumberFormat="1" applyFont="1" applyBorder="1" applyAlignment="1">
      <alignment horizontal="left" vertical="center" wrapText="1"/>
    </xf>
    <xf numFmtId="166" fontId="18" fillId="0" borderId="0" xfId="0" applyNumberFormat="1" applyFont="1" applyAlignment="1">
      <alignment horizontal="left" vertical="center" wrapText="1"/>
    </xf>
    <xf numFmtId="166" fontId="0" fillId="0" borderId="0" xfId="0" applyNumberFormat="1" applyAlignment="1">
      <alignment horizontal="left" vertical="center"/>
    </xf>
    <xf numFmtId="0" fontId="18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vertical="center"/>
    </xf>
    <xf numFmtId="0" fontId="18" fillId="0" borderId="0" xfId="8" applyNumberFormat="1" applyFont="1" applyBorder="1" applyAlignment="1">
      <alignment vertical="center" wrapText="1"/>
    </xf>
    <xf numFmtId="0" fontId="0" fillId="0" borderId="0" xfId="0" applyNumberFormat="1" applyAlignment="1">
      <alignment vertical="center"/>
    </xf>
    <xf numFmtId="166" fontId="0" fillId="0" borderId="5" xfId="0" applyNumberFormat="1" applyBorder="1" applyAlignment="1">
      <alignment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 WISE J190600.5+285956 Lyr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2005012531328322"/>
          <c:y val="3.9737532808398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-227.5</c:v>
                </c:pt>
                <c:pt idx="1">
                  <c:v>-55.5</c:v>
                </c:pt>
                <c:pt idx="2">
                  <c:v>0</c:v>
                </c:pt>
                <c:pt idx="3">
                  <c:v>0</c:v>
                </c:pt>
                <c:pt idx="4">
                  <c:v>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-227.5</c:v>
                </c:pt>
                <c:pt idx="1">
                  <c:v>-55.5</c:v>
                </c:pt>
                <c:pt idx="2">
                  <c:v>0</c:v>
                </c:pt>
                <c:pt idx="3">
                  <c:v>0</c:v>
                </c:pt>
                <c:pt idx="4">
                  <c:v>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-227.5</c:v>
                </c:pt>
                <c:pt idx="1">
                  <c:v>-55.5</c:v>
                </c:pt>
                <c:pt idx="2">
                  <c:v>0</c:v>
                </c:pt>
                <c:pt idx="3">
                  <c:v>0</c:v>
                </c:pt>
                <c:pt idx="4">
                  <c:v>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-227.5</c:v>
                </c:pt>
                <c:pt idx="1">
                  <c:v>-55.5</c:v>
                </c:pt>
                <c:pt idx="2">
                  <c:v>0</c:v>
                </c:pt>
                <c:pt idx="3">
                  <c:v>0</c:v>
                </c:pt>
                <c:pt idx="4">
                  <c:v>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3.9620000025024638E-3</c:v>
                </c:pt>
                <c:pt idx="1">
                  <c:v>2.160399999411311E-3</c:v>
                </c:pt>
                <c:pt idx="2">
                  <c:v>0</c:v>
                </c:pt>
                <c:pt idx="3">
                  <c:v>0</c:v>
                </c:pt>
                <c:pt idx="4">
                  <c:v>5.9920000057900324E-4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-227.5</c:v>
                </c:pt>
                <c:pt idx="1">
                  <c:v>-55.5</c:v>
                </c:pt>
                <c:pt idx="2">
                  <c:v>0</c:v>
                </c:pt>
                <c:pt idx="3">
                  <c:v>0</c:v>
                </c:pt>
                <c:pt idx="4">
                  <c:v>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-227.5</c:v>
                </c:pt>
                <c:pt idx="1">
                  <c:v>-55.5</c:v>
                </c:pt>
                <c:pt idx="2">
                  <c:v>0</c:v>
                </c:pt>
                <c:pt idx="3">
                  <c:v>0</c:v>
                </c:pt>
                <c:pt idx="4">
                  <c:v>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-227.5</c:v>
                </c:pt>
                <c:pt idx="1">
                  <c:v>-55.5</c:v>
                </c:pt>
                <c:pt idx="2">
                  <c:v>0</c:v>
                </c:pt>
                <c:pt idx="3">
                  <c:v>0</c:v>
                </c:pt>
                <c:pt idx="4">
                  <c:v>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-227.5</c:v>
                </c:pt>
                <c:pt idx="1">
                  <c:v>-55.5</c:v>
                </c:pt>
                <c:pt idx="2">
                  <c:v>0</c:v>
                </c:pt>
                <c:pt idx="3">
                  <c:v>0</c:v>
                </c:pt>
                <c:pt idx="4">
                  <c:v>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3.778486296307147E-3</c:v>
                </c:pt>
                <c:pt idx="1">
                  <c:v>1.5526670359186424E-3</c:v>
                </c:pt>
                <c:pt idx="2">
                  <c:v>8.3445210015374702E-4</c:v>
                </c:pt>
                <c:pt idx="3">
                  <c:v>8.3445210015374702E-4</c:v>
                </c:pt>
                <c:pt idx="4">
                  <c:v>-2.7845753004050527E-4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-227.5</c:v>
                </c:pt>
                <c:pt idx="1">
                  <c:v>-55.5</c:v>
                </c:pt>
                <c:pt idx="2">
                  <c:v>0</c:v>
                </c:pt>
                <c:pt idx="3">
                  <c:v>0</c:v>
                </c:pt>
                <c:pt idx="4">
                  <c:v>86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6.7109375" customWidth="1"/>
    <col min="2" max="2" width="4.85546875" customWidth="1"/>
    <col min="3" max="3" width="14.140625" customWidth="1"/>
    <col min="4" max="4" width="9.42578125" customWidth="1"/>
    <col min="5" max="5" width="11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31.5" customHeight="1" x14ac:dyDescent="0.2">
      <c r="A1" s="36" t="s">
        <v>46</v>
      </c>
      <c r="B1" s="36"/>
      <c r="C1" s="36"/>
      <c r="D1" s="36"/>
      <c r="E1" s="37"/>
      <c r="F1" s="8" t="s">
        <v>43</v>
      </c>
      <c r="G1" s="4"/>
      <c r="H1" s="2"/>
      <c r="I1" s="9"/>
      <c r="J1" s="10" t="s">
        <v>41</v>
      </c>
      <c r="K1" s="3"/>
      <c r="L1" s="5"/>
      <c r="M1" s="6"/>
      <c r="N1" s="6"/>
      <c r="O1" s="7"/>
    </row>
    <row r="2" spans="1:15" s="11" customFormat="1" ht="12.95" customHeight="1" x14ac:dyDescent="0.2">
      <c r="A2" s="11" t="s">
        <v>23</v>
      </c>
      <c r="B2" s="12" t="s">
        <v>44</v>
      </c>
      <c r="C2" s="13"/>
      <c r="D2" s="14"/>
    </row>
    <row r="3" spans="1:15" s="11" customFormat="1" ht="12.95" customHeight="1" x14ac:dyDescent="0.2"/>
    <row r="4" spans="1:15" s="11" customFormat="1" ht="12.95" customHeight="1" x14ac:dyDescent="0.2">
      <c r="A4" s="15" t="s">
        <v>0</v>
      </c>
      <c r="C4" s="14" t="s">
        <v>36</v>
      </c>
      <c r="D4" s="14" t="s">
        <v>36</v>
      </c>
    </row>
    <row r="5" spans="1:15" s="11" customFormat="1" ht="12.95" customHeight="1" x14ac:dyDescent="0.2">
      <c r="A5" s="16" t="s">
        <v>28</v>
      </c>
      <c r="C5" s="17">
        <v>-9.5</v>
      </c>
      <c r="D5" s="11" t="s">
        <v>29</v>
      </c>
    </row>
    <row r="6" spans="1:15" s="11" customFormat="1" ht="12.95" customHeight="1" x14ac:dyDescent="0.2">
      <c r="A6" s="15" t="s">
        <v>1</v>
      </c>
    </row>
    <row r="7" spans="1:15" s="11" customFormat="1" ht="12.95" customHeight="1" x14ac:dyDescent="0.2">
      <c r="A7" s="11" t="s">
        <v>2</v>
      </c>
      <c r="C7" s="35">
        <v>56590.285600000003</v>
      </c>
      <c r="D7" s="19" t="s">
        <v>55</v>
      </c>
    </row>
    <row r="8" spans="1:15" s="11" customFormat="1" ht="12.95" customHeight="1" x14ac:dyDescent="0.2">
      <c r="A8" s="11" t="s">
        <v>3</v>
      </c>
      <c r="C8" s="35">
        <v>0.39471279999999997</v>
      </c>
      <c r="D8" s="19" t="s">
        <v>45</v>
      </c>
    </row>
    <row r="9" spans="1:15" s="11" customFormat="1" ht="12.95" customHeight="1" x14ac:dyDescent="0.2">
      <c r="A9" s="20" t="s">
        <v>31</v>
      </c>
      <c r="B9" s="21">
        <v>21</v>
      </c>
      <c r="C9" s="22"/>
      <c r="D9" s="23"/>
    </row>
    <row r="10" spans="1:15" s="11" customFormat="1" ht="12.95" customHeight="1" thickBot="1" x14ac:dyDescent="0.25">
      <c r="C10" s="24" t="s">
        <v>19</v>
      </c>
      <c r="D10" s="24" t="s">
        <v>20</v>
      </c>
    </row>
    <row r="11" spans="1:15" s="11" customFormat="1" ht="12.95" customHeight="1" x14ac:dyDescent="0.2">
      <c r="A11" s="11" t="s">
        <v>15</v>
      </c>
      <c r="C11" s="23">
        <f ca="1">INTERCEPT(INDIRECT($G$11):G992,INDIRECT($F$11):F992)</f>
        <v>8.3445210015374702E-4</v>
      </c>
      <c r="D11" s="14"/>
      <c r="F11" s="11" t="str">
        <f>"F"&amp;B9</f>
        <v>F21</v>
      </c>
      <c r="G11" s="11" t="str">
        <f>"G"&amp;B9</f>
        <v>G21</v>
      </c>
    </row>
    <row r="12" spans="1:15" s="11" customFormat="1" ht="12.95" customHeight="1" x14ac:dyDescent="0.2">
      <c r="A12" s="11" t="s">
        <v>16</v>
      </c>
      <c r="C12" s="23">
        <f ca="1">SLOPE(INDIRECT($G$11):G992,INDIRECT($F$11):F992)</f>
        <v>-1.2940809653421539E-5</v>
      </c>
      <c r="D12" s="14"/>
      <c r="E12" s="41" t="s">
        <v>54</v>
      </c>
      <c r="F12" s="42" t="s">
        <v>53</v>
      </c>
    </row>
    <row r="13" spans="1:15" s="11" customFormat="1" ht="12.95" customHeight="1" x14ac:dyDescent="0.2">
      <c r="A13" s="11" t="s">
        <v>18</v>
      </c>
      <c r="C13" s="14" t="s">
        <v>13</v>
      </c>
      <c r="E13" s="39" t="s">
        <v>33</v>
      </c>
      <c r="F13" s="43">
        <v>1</v>
      </c>
    </row>
    <row r="14" spans="1:15" s="11" customFormat="1" ht="12.95" customHeight="1" x14ac:dyDescent="0.2">
      <c r="E14" s="39" t="s">
        <v>30</v>
      </c>
      <c r="F14" s="44">
        <f ca="1">NOW()+15018.5+$C$5/24</f>
        <v>60547.724131597221</v>
      </c>
    </row>
    <row r="15" spans="1:15" s="11" customFormat="1" ht="12.95" customHeight="1" x14ac:dyDescent="0.2">
      <c r="A15" s="26" t="s">
        <v>17</v>
      </c>
      <c r="C15" s="27">
        <f ca="1">(C7+C11)+(C8+C12)*INT(MAX(F21:F3533))</f>
        <v>56624.230622342468</v>
      </c>
      <c r="E15" s="39" t="s">
        <v>34</v>
      </c>
      <c r="F15" s="44">
        <f ca="1">ROUND(2*($F$14-$C$7)/$C$8,0)/2+$F$13</f>
        <v>10027</v>
      </c>
    </row>
    <row r="16" spans="1:15" s="11" customFormat="1" ht="12.95" customHeight="1" x14ac:dyDescent="0.2">
      <c r="A16" s="15" t="s">
        <v>4</v>
      </c>
      <c r="C16" s="28">
        <f ca="1">+C8+C12</f>
        <v>0.39469985919034656</v>
      </c>
      <c r="E16" s="39" t="s">
        <v>35</v>
      </c>
      <c r="F16" s="44">
        <f ca="1">ROUND(2*($F$14-$C$15)/$C$16,0)/2+$F$13</f>
        <v>9941.5</v>
      </c>
    </row>
    <row r="17" spans="1:21" s="11" customFormat="1" ht="12.95" customHeight="1" thickBot="1" x14ac:dyDescent="0.25">
      <c r="A17" s="25" t="s">
        <v>27</v>
      </c>
      <c r="C17" s="11">
        <f>COUNT(C21:C2191)</f>
        <v>5</v>
      </c>
      <c r="E17" s="39" t="s">
        <v>51</v>
      </c>
      <c r="F17" s="46">
        <f ca="1">+$C$15+$C$16*$F$16-15018.5-$C$5/24</f>
        <v>45530.035105816634</v>
      </c>
    </row>
    <row r="18" spans="1:21" s="11" customFormat="1" ht="12.95" customHeight="1" thickTop="1" thickBot="1" x14ac:dyDescent="0.25">
      <c r="A18" s="15" t="s">
        <v>5</v>
      </c>
      <c r="C18" s="29">
        <f ca="1">+C15</f>
        <v>56624.230622342468</v>
      </c>
      <c r="D18" s="55">
        <f ca="1">+C16</f>
        <v>0.39469985919034656</v>
      </c>
      <c r="E18" s="40" t="s">
        <v>52</v>
      </c>
      <c r="F18" s="45">
        <f ca="1">+($C$15+$C$16*$F$16)-($C$16/2)-15018.5-$C$5/24</f>
        <v>45529.837755887042</v>
      </c>
    </row>
    <row r="19" spans="1:21" s="11" customFormat="1" ht="12.95" customHeight="1" thickTop="1" x14ac:dyDescent="0.2">
      <c r="F19" s="11" t="s">
        <v>42</v>
      </c>
    </row>
    <row r="20" spans="1:21" s="11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0" t="s">
        <v>37</v>
      </c>
      <c r="I20" s="30" t="s">
        <v>38</v>
      </c>
      <c r="J20" s="30" t="s">
        <v>39</v>
      </c>
      <c r="K20" s="30" t="s">
        <v>40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4" t="s">
        <v>14</v>
      </c>
      <c r="U20" s="32" t="s">
        <v>32</v>
      </c>
    </row>
    <row r="21" spans="1:21" s="11" customFormat="1" ht="12.95" customHeight="1" x14ac:dyDescent="0.2">
      <c r="A21" s="51" t="s">
        <v>49</v>
      </c>
      <c r="B21" s="38" t="s">
        <v>50</v>
      </c>
      <c r="C21" s="49">
        <v>56500.492400000003</v>
      </c>
      <c r="D21" s="49">
        <v>6.8999999999999999E-3</v>
      </c>
      <c r="E21" s="11">
        <f>+(C21-C$7)/C$8</f>
        <v>-227.489962321972</v>
      </c>
      <c r="F21" s="11">
        <f>ROUND(2*E21,0)/2</f>
        <v>-227.5</v>
      </c>
      <c r="G21" s="11">
        <f>+C21-(C$7+F21*C$8)</f>
        <v>3.9620000025024638E-3</v>
      </c>
      <c r="K21" s="11">
        <f>+G21</f>
        <v>3.9620000025024638E-3</v>
      </c>
      <c r="O21" s="11">
        <f ca="1">+C$11+C$12*$F21</f>
        <v>3.778486296307147E-3</v>
      </c>
      <c r="Q21" s="33">
        <f>+C21-15018.5</f>
        <v>41481.992400000003</v>
      </c>
    </row>
    <row r="22" spans="1:21" s="11" customFormat="1" ht="12.95" customHeight="1" x14ac:dyDescent="0.2">
      <c r="A22" s="51" t="s">
        <v>49</v>
      </c>
      <c r="B22" s="38" t="s">
        <v>50</v>
      </c>
      <c r="C22" s="49">
        <v>56568.381200000003</v>
      </c>
      <c r="D22" s="49">
        <v>4.8999999999999998E-3</v>
      </c>
      <c r="E22" s="11">
        <f>+(C22-C$7)/C$8</f>
        <v>-55.494526653301953</v>
      </c>
      <c r="F22" s="11">
        <f>ROUND(2*E22,0)/2</f>
        <v>-55.5</v>
      </c>
      <c r="G22" s="11">
        <f>+C22-(C$7+F22*C$8)</f>
        <v>2.160399999411311E-3</v>
      </c>
      <c r="K22" s="11">
        <f>+G22</f>
        <v>2.160399999411311E-3</v>
      </c>
      <c r="O22" s="11">
        <f ca="1">+C$11+C$12*$F22</f>
        <v>1.5526670359186424E-3</v>
      </c>
      <c r="Q22" s="33">
        <f>+C22-15018.5</f>
        <v>41549.881200000003</v>
      </c>
    </row>
    <row r="23" spans="1:21" s="11" customFormat="1" ht="12.95" customHeight="1" x14ac:dyDescent="0.2">
      <c r="A23" s="52" t="s">
        <v>55</v>
      </c>
      <c r="C23" s="18">
        <v>56590.285600000003</v>
      </c>
      <c r="D23" s="18" t="s">
        <v>13</v>
      </c>
      <c r="E23" s="11">
        <f>+(C23-C$7)/C$8</f>
        <v>0</v>
      </c>
      <c r="F23" s="11">
        <f>ROUND(2*E23,0)/2</f>
        <v>0</v>
      </c>
      <c r="G23" s="11">
        <f>+C23-(C$7+F23*C$8)</f>
        <v>0</v>
      </c>
      <c r="K23" s="11">
        <f>+G23</f>
        <v>0</v>
      </c>
      <c r="O23" s="11">
        <f ca="1">+C$11+C$12*$F23</f>
        <v>8.3445210015374702E-4</v>
      </c>
      <c r="Q23" s="33">
        <f>+C23-15018.5</f>
        <v>41571.785600000003</v>
      </c>
    </row>
    <row r="24" spans="1:21" s="11" customFormat="1" ht="12.95" customHeight="1" x14ac:dyDescent="0.2">
      <c r="A24" s="53" t="s">
        <v>47</v>
      </c>
      <c r="B24" s="34" t="s">
        <v>48</v>
      </c>
      <c r="C24" s="47">
        <v>56590.285600000003</v>
      </c>
      <c r="D24" s="48">
        <v>4.1999999999999997E-3</v>
      </c>
      <c r="E24" s="11">
        <f>+(C24-C$7)/C$8</f>
        <v>0</v>
      </c>
      <c r="F24" s="11">
        <f>ROUND(2*E24,0)/2</f>
        <v>0</v>
      </c>
      <c r="G24" s="11">
        <f>+C24-(C$7+F24*C$8)</f>
        <v>0</v>
      </c>
      <c r="K24" s="11">
        <f>+G24</f>
        <v>0</v>
      </c>
      <c r="O24" s="11">
        <f ca="1">+C$11+C$12*$F24</f>
        <v>8.3445210015374702E-4</v>
      </c>
      <c r="Q24" s="33">
        <f>+C24-15018.5</f>
        <v>41571.785600000003</v>
      </c>
    </row>
    <row r="25" spans="1:21" s="11" customFormat="1" ht="12.95" customHeight="1" x14ac:dyDescent="0.2">
      <c r="A25" s="53" t="s">
        <v>47</v>
      </c>
      <c r="B25" s="34" t="s">
        <v>48</v>
      </c>
      <c r="C25" s="47">
        <v>56624.231500000002</v>
      </c>
      <c r="D25" s="48">
        <v>4.1999999999999997E-3</v>
      </c>
      <c r="E25" s="11">
        <f>+(C25-C$7)/C$8</f>
        <v>86.001518065790634</v>
      </c>
      <c r="F25" s="11">
        <f>ROUND(2*E25,0)/2</f>
        <v>86</v>
      </c>
      <c r="G25" s="11">
        <f>+C25-(C$7+F25*C$8)</f>
        <v>5.9920000057900324E-4</v>
      </c>
      <c r="K25" s="11">
        <f>+G25</f>
        <v>5.9920000057900324E-4</v>
      </c>
      <c r="O25" s="11">
        <f ca="1">+C$11+C$12*$F25</f>
        <v>-2.7845753004050527E-4</v>
      </c>
      <c r="Q25" s="33">
        <f>+C25-15018.5</f>
        <v>41605.731500000002</v>
      </c>
    </row>
    <row r="26" spans="1:21" s="11" customFormat="1" ht="12.95" customHeight="1" x14ac:dyDescent="0.2">
      <c r="A26" s="54"/>
      <c r="C26" s="50"/>
      <c r="D26" s="50"/>
      <c r="Q26" s="33"/>
    </row>
    <row r="27" spans="1:21" s="11" customFormat="1" ht="12.95" customHeight="1" x14ac:dyDescent="0.2">
      <c r="A27" s="54"/>
      <c r="C27" s="50"/>
      <c r="D27" s="50"/>
      <c r="Q27" s="33"/>
    </row>
    <row r="28" spans="1:21" s="11" customFormat="1" ht="12.95" customHeight="1" x14ac:dyDescent="0.2">
      <c r="A28" s="54"/>
      <c r="C28" s="50"/>
      <c r="D28" s="50"/>
      <c r="Q28" s="33"/>
    </row>
    <row r="29" spans="1:21" s="11" customFormat="1" ht="12.95" customHeight="1" x14ac:dyDescent="0.2">
      <c r="A29" s="54"/>
      <c r="C29" s="50"/>
      <c r="D29" s="50"/>
      <c r="Q29" s="33"/>
    </row>
    <row r="30" spans="1:21" s="11" customFormat="1" ht="12.95" customHeight="1" x14ac:dyDescent="0.2">
      <c r="A30" s="54"/>
      <c r="C30" s="50"/>
      <c r="D30" s="50"/>
      <c r="Q30" s="33"/>
    </row>
    <row r="31" spans="1:21" s="11" customFormat="1" ht="12.95" customHeight="1" x14ac:dyDescent="0.2">
      <c r="A31" s="54"/>
      <c r="C31" s="50"/>
      <c r="D31" s="50"/>
      <c r="Q31" s="33"/>
    </row>
    <row r="32" spans="1:21" s="11" customFormat="1" ht="12.95" customHeight="1" x14ac:dyDescent="0.2">
      <c r="A32" s="54"/>
      <c r="C32" s="50"/>
      <c r="D32" s="50"/>
      <c r="Q32" s="33"/>
    </row>
    <row r="33" spans="1:17" s="11" customFormat="1" ht="12.95" customHeight="1" x14ac:dyDescent="0.2">
      <c r="A33" s="54"/>
      <c r="C33" s="50"/>
      <c r="D33" s="50"/>
      <c r="Q33" s="33"/>
    </row>
    <row r="34" spans="1:17" s="11" customFormat="1" ht="12.95" customHeight="1" x14ac:dyDescent="0.2">
      <c r="C34" s="50"/>
      <c r="D34" s="50"/>
    </row>
    <row r="35" spans="1:17" s="11" customFormat="1" ht="12.95" customHeight="1" x14ac:dyDescent="0.2">
      <c r="C35" s="18"/>
      <c r="D35" s="18"/>
    </row>
    <row r="36" spans="1:17" s="11" customFormat="1" ht="12.95" customHeight="1" x14ac:dyDescent="0.2">
      <c r="C36" s="18"/>
      <c r="D36" s="18"/>
    </row>
    <row r="37" spans="1:17" s="11" customFormat="1" ht="12.95" customHeight="1" x14ac:dyDescent="0.2">
      <c r="C37" s="18"/>
      <c r="D37" s="18"/>
    </row>
    <row r="38" spans="1:17" s="11" customFormat="1" ht="12.95" customHeight="1" x14ac:dyDescent="0.2">
      <c r="C38" s="18"/>
      <c r="D38" s="18"/>
    </row>
    <row r="39" spans="1:17" s="11" customFormat="1" ht="12.95" customHeight="1" x14ac:dyDescent="0.2">
      <c r="C39" s="18"/>
      <c r="D39" s="18"/>
    </row>
    <row r="40" spans="1:17" s="11" customFormat="1" ht="12.95" customHeight="1" x14ac:dyDescent="0.2">
      <c r="C40" s="18"/>
      <c r="D40" s="18"/>
    </row>
    <row r="41" spans="1:17" s="11" customFormat="1" ht="12.95" customHeight="1" x14ac:dyDescent="0.2">
      <c r="C41" s="18"/>
      <c r="D41" s="18"/>
    </row>
    <row r="42" spans="1:17" s="11" customFormat="1" ht="12.95" customHeight="1" x14ac:dyDescent="0.2">
      <c r="C42" s="18"/>
      <c r="D42" s="18"/>
    </row>
    <row r="43" spans="1:17" s="11" customFormat="1" ht="12.95" customHeight="1" x14ac:dyDescent="0.2">
      <c r="C43" s="18"/>
      <c r="D43" s="18"/>
    </row>
    <row r="44" spans="1:17" s="11" customFormat="1" ht="12.95" customHeight="1" x14ac:dyDescent="0.2">
      <c r="C44" s="18"/>
      <c r="D44" s="18"/>
    </row>
    <row r="45" spans="1:17" s="11" customFormat="1" ht="12.95" customHeight="1" x14ac:dyDescent="0.2">
      <c r="C45" s="18"/>
      <c r="D45" s="18"/>
    </row>
    <row r="46" spans="1:17" s="11" customFormat="1" ht="12.95" customHeight="1" x14ac:dyDescent="0.2">
      <c r="C46" s="18"/>
      <c r="D46" s="18"/>
    </row>
    <row r="47" spans="1:17" s="11" customFormat="1" ht="12.95" customHeight="1" x14ac:dyDescent="0.2">
      <c r="C47" s="18"/>
      <c r="D47" s="18"/>
    </row>
    <row r="48" spans="1:17" s="11" customFormat="1" ht="12.95" customHeight="1" x14ac:dyDescent="0.2">
      <c r="C48" s="18"/>
      <c r="D48" s="18"/>
    </row>
    <row r="49" spans="3:4" s="11" customFormat="1" ht="12.95" customHeight="1" x14ac:dyDescent="0.2">
      <c r="C49" s="18"/>
      <c r="D49" s="18"/>
    </row>
    <row r="50" spans="3:4" s="11" customFormat="1" ht="12.95" customHeight="1" x14ac:dyDescent="0.2">
      <c r="C50" s="18"/>
      <c r="D50" s="18"/>
    </row>
    <row r="51" spans="3:4" s="11" customFormat="1" ht="12.95" customHeight="1" x14ac:dyDescent="0.2">
      <c r="C51" s="18"/>
      <c r="D51" s="18"/>
    </row>
    <row r="52" spans="3:4" s="11" customFormat="1" ht="12.95" customHeight="1" x14ac:dyDescent="0.2">
      <c r="C52" s="18"/>
      <c r="D52" s="18"/>
    </row>
    <row r="53" spans="3:4" s="11" customFormat="1" ht="12.95" customHeight="1" x14ac:dyDescent="0.2">
      <c r="C53" s="18"/>
      <c r="D53" s="18"/>
    </row>
    <row r="54" spans="3:4" s="11" customFormat="1" ht="12.95" customHeight="1" x14ac:dyDescent="0.2">
      <c r="C54" s="18"/>
      <c r="D54" s="18"/>
    </row>
    <row r="55" spans="3:4" s="11" customFormat="1" ht="12.95" customHeight="1" x14ac:dyDescent="0.2">
      <c r="C55" s="18"/>
      <c r="D55" s="18"/>
    </row>
    <row r="56" spans="3:4" s="11" customFormat="1" ht="12.95" customHeight="1" x14ac:dyDescent="0.2">
      <c r="C56" s="18"/>
      <c r="D56" s="18"/>
    </row>
    <row r="57" spans="3:4" s="11" customFormat="1" ht="12.95" customHeight="1" x14ac:dyDescent="0.2">
      <c r="C57" s="18"/>
      <c r="D57" s="18"/>
    </row>
    <row r="58" spans="3:4" s="11" customFormat="1" ht="12.95" customHeight="1" x14ac:dyDescent="0.2">
      <c r="C58" s="18"/>
      <c r="D58" s="18"/>
    </row>
    <row r="59" spans="3:4" s="11" customFormat="1" ht="12.95" customHeight="1" x14ac:dyDescent="0.2">
      <c r="C59" s="18"/>
      <c r="D59" s="18"/>
    </row>
    <row r="60" spans="3:4" s="11" customFormat="1" ht="12.95" customHeight="1" x14ac:dyDescent="0.2">
      <c r="C60" s="18"/>
      <c r="D60" s="18"/>
    </row>
    <row r="61" spans="3:4" s="11" customFormat="1" ht="12.95" customHeight="1" x14ac:dyDescent="0.2">
      <c r="C61" s="18"/>
      <c r="D61" s="18"/>
    </row>
    <row r="62" spans="3:4" s="11" customFormat="1" ht="12.95" customHeight="1" x14ac:dyDescent="0.2">
      <c r="C62" s="18"/>
      <c r="D62" s="18"/>
    </row>
    <row r="63" spans="3:4" s="11" customFormat="1" ht="12.95" customHeight="1" x14ac:dyDescent="0.2">
      <c r="C63" s="18"/>
      <c r="D63" s="18"/>
    </row>
    <row r="64" spans="3:4" s="11" customFormat="1" ht="12.95" customHeight="1" x14ac:dyDescent="0.2">
      <c r="C64" s="18"/>
      <c r="D64" s="18"/>
    </row>
    <row r="65" spans="3:4" s="11" customFormat="1" ht="12.95" customHeight="1" x14ac:dyDescent="0.2">
      <c r="C65" s="18"/>
      <c r="D65" s="18"/>
    </row>
    <row r="66" spans="3:4" s="11" customFormat="1" ht="12.95" customHeight="1" x14ac:dyDescent="0.2">
      <c r="C66" s="18"/>
      <c r="D66" s="18"/>
    </row>
    <row r="67" spans="3:4" s="11" customFormat="1" ht="12.95" customHeight="1" x14ac:dyDescent="0.2">
      <c r="C67" s="18"/>
      <c r="D67" s="18"/>
    </row>
    <row r="68" spans="3:4" s="11" customFormat="1" ht="12.95" customHeight="1" x14ac:dyDescent="0.2">
      <c r="C68" s="18"/>
      <c r="D68" s="18"/>
    </row>
    <row r="69" spans="3:4" s="11" customFormat="1" ht="12.95" customHeight="1" x14ac:dyDescent="0.2">
      <c r="C69" s="18"/>
      <c r="D69" s="18"/>
    </row>
    <row r="70" spans="3:4" s="11" customFormat="1" ht="12.95" customHeight="1" x14ac:dyDescent="0.2">
      <c r="C70" s="18"/>
      <c r="D70" s="18"/>
    </row>
    <row r="71" spans="3:4" s="11" customFormat="1" ht="12.95" customHeight="1" x14ac:dyDescent="0.2">
      <c r="C71" s="18"/>
      <c r="D71" s="18"/>
    </row>
    <row r="72" spans="3:4" s="11" customFormat="1" ht="12.95" customHeight="1" x14ac:dyDescent="0.2">
      <c r="C72" s="18"/>
      <c r="D72" s="18"/>
    </row>
    <row r="73" spans="3:4" s="11" customFormat="1" ht="12.95" customHeight="1" x14ac:dyDescent="0.2">
      <c r="C73" s="18"/>
      <c r="D73" s="18"/>
    </row>
    <row r="74" spans="3:4" s="11" customFormat="1" ht="12.95" customHeight="1" x14ac:dyDescent="0.2">
      <c r="C74" s="18"/>
      <c r="D74" s="18"/>
    </row>
    <row r="75" spans="3:4" s="11" customFormat="1" ht="12.95" customHeight="1" x14ac:dyDescent="0.2">
      <c r="C75" s="18"/>
      <c r="D75" s="18"/>
    </row>
    <row r="76" spans="3:4" s="11" customFormat="1" ht="12.95" customHeight="1" x14ac:dyDescent="0.2">
      <c r="C76" s="18"/>
      <c r="D76" s="18"/>
    </row>
    <row r="77" spans="3:4" s="11" customFormat="1" ht="12.95" customHeight="1" x14ac:dyDescent="0.2">
      <c r="C77" s="18"/>
      <c r="D77" s="18"/>
    </row>
    <row r="78" spans="3:4" s="11" customFormat="1" ht="12.95" customHeight="1" x14ac:dyDescent="0.2">
      <c r="C78" s="18"/>
      <c r="D78" s="18"/>
    </row>
    <row r="79" spans="3:4" s="11" customFormat="1" ht="12.95" customHeight="1" x14ac:dyDescent="0.2">
      <c r="C79" s="18"/>
      <c r="D79" s="18"/>
    </row>
    <row r="80" spans="3:4" s="11" customFormat="1" ht="12.95" customHeight="1" x14ac:dyDescent="0.2">
      <c r="C80" s="18"/>
      <c r="D80" s="18"/>
    </row>
    <row r="81" spans="3:4" s="11" customFormat="1" ht="12.95" customHeight="1" x14ac:dyDescent="0.2">
      <c r="C81" s="18"/>
      <c r="D81" s="18"/>
    </row>
    <row r="82" spans="3:4" s="11" customFormat="1" ht="12.95" customHeight="1" x14ac:dyDescent="0.2">
      <c r="C82" s="18"/>
      <c r="D82" s="18"/>
    </row>
    <row r="83" spans="3:4" s="11" customFormat="1" ht="12.95" customHeight="1" x14ac:dyDescent="0.2">
      <c r="C83" s="18"/>
      <c r="D83" s="18"/>
    </row>
    <row r="84" spans="3:4" s="11" customFormat="1" ht="12.95" customHeight="1" x14ac:dyDescent="0.2">
      <c r="C84" s="18"/>
      <c r="D84" s="18"/>
    </row>
    <row r="85" spans="3:4" s="11" customFormat="1" ht="12.95" customHeight="1" x14ac:dyDescent="0.2">
      <c r="C85" s="18"/>
      <c r="D85" s="18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Y36">
    <sortCondition ref="C21:C36"/>
  </sortState>
  <mergeCells count="1">
    <mergeCell ref="A1:E1"/>
  </mergeCell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2024-08-25T05:22:45Z</dcterms:modified>
</cp:coreProperties>
</file>