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409B0C6-9D39-4A8B-8774-FE7A1FCDF6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F14" i="1"/>
  <c r="E24" i="1"/>
  <c r="F24" i="1" s="1"/>
  <c r="G24" i="1" s="1"/>
  <c r="J24" i="1" s="1"/>
  <c r="Q24" i="1"/>
  <c r="E25" i="1"/>
  <c r="F25" i="1" s="1"/>
  <c r="G25" i="1" s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F30" i="1" s="1"/>
  <c r="G30" i="1" s="1"/>
  <c r="K30" i="1" s="1"/>
  <c r="Q30" i="1"/>
  <c r="E23" i="1"/>
  <c r="F23" i="1" s="1"/>
  <c r="G23" i="1" s="1"/>
  <c r="K23" i="1" s="1"/>
  <c r="Q23" i="1"/>
  <c r="F11" i="1"/>
  <c r="E21" i="1"/>
  <c r="F21" i="1" s="1"/>
  <c r="G21" i="1" s="1"/>
  <c r="H21" i="1" s="1"/>
  <c r="H20" i="1"/>
  <c r="G11" i="1"/>
  <c r="Q21" i="1"/>
  <c r="C12" i="1"/>
  <c r="F15" i="1" l="1"/>
  <c r="C17" i="1"/>
  <c r="C16" i="1"/>
  <c r="D18" i="1" s="1"/>
  <c r="C11" i="1"/>
  <c r="O22" i="1" l="1"/>
  <c r="O26" i="1"/>
  <c r="O25" i="1"/>
  <c r="O29" i="1"/>
  <c r="O28" i="1"/>
  <c r="O24" i="1"/>
  <c r="O27" i="1"/>
  <c r="O30" i="1"/>
  <c r="O23" i="1"/>
  <c r="S23" i="1" s="1"/>
  <c r="O21" i="1"/>
  <c r="S21" i="1" s="1"/>
  <c r="C15" i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<sst xmlns="http://schemas.openxmlformats.org/spreadsheetml/2006/main" count="81" uniqueCount="59">
  <si>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</si>
  <si>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</si>
  <si>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</si>
  <si>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</si>
  <si>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</si>
  <si>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</si>
  <si>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</si>
  <si>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</si>
  <si>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</si>
  <si>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</si>
  <si>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</si>
  <si>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</si>
  <si>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</si>
  <si>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</si>
  <si>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</si>
  <si>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</si>
  <si>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</si>
  <si>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</si>
  <si>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</si>
  <si>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</si>
  <si>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</si>
  <si>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</si>
  <si>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</si>
  <si>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</si>
  <si>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</si>
  <si>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</si>
  <si>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</si>
  <si>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</si>
  <si>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</si>
  <si>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</si>
  <si>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</si>
  <si>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</si>
  <si>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</si>
  <si>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</si>
  <si>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</si>
  <si>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</si>
  <si>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</si>
  <si>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</si>
  <si>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RR Men</t>
  </si>
  <si>
    <t>RR Men / GSC 9491-0630</t>
  </si>
  <si>
    <t>Men_RR.xls</t>
  </si>
  <si>
    <t>EA</t>
  </si>
  <si>
    <t>Men</t>
  </si>
  <si>
    <t>G9491-0630</t>
  </si>
  <si>
    <t>Malkov</t>
  </si>
  <si>
    <t>VSS_2013-01-28</t>
  </si>
  <si>
    <t>I</t>
  </si>
  <si>
    <t>JAVSO, 48, 250</t>
  </si>
  <si>
    <t>TESS/BAJ/RAA</t>
  </si>
  <si>
    <t>II</t>
  </si>
  <si>
    <t>TESS</t>
  </si>
  <si>
    <t>CCD</t>
  </si>
  <si>
    <t>VSS SEB Gp</t>
  </si>
  <si>
    <t xml:space="preserve">Mag </t>
  </si>
  <si>
    <t>Next ToM-P</t>
  </si>
  <si>
    <t>Next ToM-S</t>
  </si>
  <si>
    <t>11.40-12.80</t>
  </si>
  <si>
    <t>VSX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</si>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</sst>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left"/>
      <protection locked="0"/>
    </xf>
    <xf numFmtId="165" fontId="17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6" fillId="0" borderId="0" xfId="0" applyFont="1" applyAlignment="1"/>
    <xf numFmtId="0" fontId="15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Men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-5304</c:v>
                </c:pt>
                <c:pt idx="1">
                  <c:v>0</c:v>
                </c:pt>
                <c:pt idx="2">
                  <c:v>1575</c:v>
                </c:pt>
                <c:pt idx="3">
                  <c:v>2358</c:v>
                </c:pt>
                <c:pt idx="4">
                  <c:v>2358.5</c:v>
                </c:pt>
                <c:pt idx="5">
                  <c:v>2362</c:v>
                </c:pt>
                <c:pt idx="6">
                  <c:v>2362.5</c:v>
                </c:pt>
                <c:pt idx="7">
                  <c:v>2367</c:v>
                </c:pt>
                <c:pt idx="8">
                  <c:v>2367.5</c:v>
                </c:pt>
                <c:pt idx="9">
                  <c:v>2431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-9.4640000002982561E-2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B9-4188-978A-7CEB91BF98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-5304</c:v>
                </c:pt>
                <c:pt idx="1">
                  <c:v>0</c:v>
                </c:pt>
                <c:pt idx="2">
                  <c:v>1575</c:v>
                </c:pt>
                <c:pt idx="3">
                  <c:v>2358</c:v>
                </c:pt>
                <c:pt idx="4">
                  <c:v>2358.5</c:v>
                </c:pt>
                <c:pt idx="5">
                  <c:v>2362</c:v>
                </c:pt>
                <c:pt idx="6">
                  <c:v>2362.5</c:v>
                </c:pt>
                <c:pt idx="7">
                  <c:v>2367</c:v>
                </c:pt>
                <c:pt idx="8">
                  <c:v>2367.5</c:v>
                </c:pt>
                <c:pt idx="9">
                  <c:v>2431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B9-4188-978A-7CEB91BF98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-5304</c:v>
                </c:pt>
                <c:pt idx="1">
                  <c:v>0</c:v>
                </c:pt>
                <c:pt idx="2">
                  <c:v>1575</c:v>
                </c:pt>
                <c:pt idx="3">
                  <c:v>2358</c:v>
                </c:pt>
                <c:pt idx="4">
                  <c:v>2358.5</c:v>
                </c:pt>
                <c:pt idx="5">
                  <c:v>2362</c:v>
                </c:pt>
                <c:pt idx="6">
                  <c:v>2362.5</c:v>
                </c:pt>
                <c:pt idx="7">
                  <c:v>2367</c:v>
                </c:pt>
                <c:pt idx="8">
                  <c:v>2367.5</c:v>
                </c:pt>
                <c:pt idx="9">
                  <c:v>2431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-0.13049000005412381</c:v>
                </c:pt>
                <c:pt idx="4">
                  <c:v>-0.13103200010664295</c:v>
                </c:pt>
                <c:pt idx="5">
                  <c:v>-0.13075099995330675</c:v>
                </c:pt>
                <c:pt idx="6">
                  <c:v>-0.12913600011233939</c:v>
                </c:pt>
                <c:pt idx="7">
                  <c:v>-0.1308759999810718</c:v>
                </c:pt>
                <c:pt idx="8">
                  <c:v>-0.12971099984861212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B9-4188-978A-7CEB91BF98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-5304</c:v>
                </c:pt>
                <c:pt idx="1">
                  <c:v>0</c:v>
                </c:pt>
                <c:pt idx="2">
                  <c:v>1575</c:v>
                </c:pt>
                <c:pt idx="3">
                  <c:v>2358</c:v>
                </c:pt>
                <c:pt idx="4">
                  <c:v>2358.5</c:v>
                </c:pt>
                <c:pt idx="5">
                  <c:v>2362</c:v>
                </c:pt>
                <c:pt idx="6">
                  <c:v>2362.5</c:v>
                </c:pt>
                <c:pt idx="7">
                  <c:v>2367</c:v>
                </c:pt>
                <c:pt idx="8">
                  <c:v>2367.5</c:v>
                </c:pt>
                <c:pt idx="9">
                  <c:v>2431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-7.4250000005122274E-2</c:v>
                </c:pt>
                <c:pt idx="9">
                  <c:v>-0.13427999995474238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B9-4188-978A-7CEB91BF98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-5304</c:v>
                </c:pt>
                <c:pt idx="1">
                  <c:v>0</c:v>
                </c:pt>
                <c:pt idx="2">
                  <c:v>1575</c:v>
                </c:pt>
                <c:pt idx="3">
                  <c:v>2358</c:v>
                </c:pt>
                <c:pt idx="4">
                  <c:v>2358.5</c:v>
                </c:pt>
                <c:pt idx="5">
                  <c:v>2362</c:v>
                </c:pt>
                <c:pt idx="6">
                  <c:v>2362.5</c:v>
                </c:pt>
                <c:pt idx="7">
                  <c:v>2367</c:v>
                </c:pt>
                <c:pt idx="8">
                  <c:v>2367.5</c:v>
                </c:pt>
                <c:pt idx="9">
                  <c:v>2431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B9-4188-978A-7CEB91BF98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-5304</c:v>
                </c:pt>
                <c:pt idx="1">
                  <c:v>0</c:v>
                </c:pt>
                <c:pt idx="2">
                  <c:v>1575</c:v>
                </c:pt>
                <c:pt idx="3">
                  <c:v>2358</c:v>
                </c:pt>
                <c:pt idx="4">
                  <c:v>2358.5</c:v>
                </c:pt>
                <c:pt idx="5">
                  <c:v>2362</c:v>
                </c:pt>
                <c:pt idx="6">
                  <c:v>2362.5</c:v>
                </c:pt>
                <c:pt idx="7">
                  <c:v>2367</c:v>
                </c:pt>
                <c:pt idx="8">
                  <c:v>2367.5</c:v>
                </c:pt>
                <c:pt idx="9">
                  <c:v>2431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B9-4188-978A-7CEB91BF98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1.5E-3</c:v>
                  </c:pt>
                  <c:pt idx="3">
                    <c:v>1.271E-3</c:v>
                  </c:pt>
                  <c:pt idx="4">
                    <c:v>3.637E-3</c:v>
                  </c:pt>
                  <c:pt idx="5">
                    <c:v>1.707E-3</c:v>
                  </c:pt>
                  <c:pt idx="6">
                    <c:v>3.7490000000000002E-3</c:v>
                  </c:pt>
                  <c:pt idx="7">
                    <c:v>1.353E-3</c:v>
                  </c:pt>
                  <c:pt idx="8">
                    <c:v>3.7850000000000002E-3</c:v>
                  </c:pt>
                  <c:pt idx="9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-5304</c:v>
                </c:pt>
                <c:pt idx="1">
                  <c:v>0</c:v>
                </c:pt>
                <c:pt idx="2">
                  <c:v>1575</c:v>
                </c:pt>
                <c:pt idx="3">
                  <c:v>2358</c:v>
                </c:pt>
                <c:pt idx="4">
                  <c:v>2358.5</c:v>
                </c:pt>
                <c:pt idx="5">
                  <c:v>2362</c:v>
                </c:pt>
                <c:pt idx="6">
                  <c:v>2362.5</c:v>
                </c:pt>
                <c:pt idx="7">
                  <c:v>2367</c:v>
                </c:pt>
                <c:pt idx="8">
                  <c:v>2367.5</c:v>
                </c:pt>
                <c:pt idx="9">
                  <c:v>2431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B9-4188-978A-7CEB91BF98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-5304</c:v>
                </c:pt>
                <c:pt idx="1">
                  <c:v>0</c:v>
                </c:pt>
                <c:pt idx="2">
                  <c:v>1575</c:v>
                </c:pt>
                <c:pt idx="3">
                  <c:v>2358</c:v>
                </c:pt>
                <c:pt idx="4">
                  <c:v>2358.5</c:v>
                </c:pt>
                <c:pt idx="5">
                  <c:v>2362</c:v>
                </c:pt>
                <c:pt idx="6">
                  <c:v>2362.5</c:v>
                </c:pt>
                <c:pt idx="7">
                  <c:v>2367</c:v>
                </c:pt>
                <c:pt idx="8">
                  <c:v>2367.5</c:v>
                </c:pt>
                <c:pt idx="9">
                  <c:v>2431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-6.0215754032359681E-2</c:v>
                </c:pt>
                <c:pt idx="1">
                  <c:v>-9.9080651369548162E-2</c:v>
                </c:pt>
                <c:pt idx="2">
                  <c:v>-0.11062141556752551</c:v>
                </c:pt>
                <c:pt idx="3">
                  <c:v>-0.11635882405451997</c:v>
                </c:pt>
                <c:pt idx="4">
                  <c:v>-0.11636248778918598</c:v>
                </c:pt>
                <c:pt idx="5">
                  <c:v>-0.11638813393184816</c:v>
                </c:pt>
                <c:pt idx="6">
                  <c:v>-0.11639179766651418</c:v>
                </c:pt>
                <c:pt idx="7">
                  <c:v>-0.11642477127850841</c:v>
                </c:pt>
                <c:pt idx="8">
                  <c:v>-0.11642843501317443</c:v>
                </c:pt>
                <c:pt idx="9">
                  <c:v>-0.11689372931575955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B9-4188-978A-7CEB91BF981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-5304</c:v>
                </c:pt>
                <c:pt idx="1">
                  <c:v>0</c:v>
                </c:pt>
                <c:pt idx="2">
                  <c:v>1575</c:v>
                </c:pt>
                <c:pt idx="3">
                  <c:v>2358</c:v>
                </c:pt>
                <c:pt idx="4">
                  <c:v>2358.5</c:v>
                </c:pt>
                <c:pt idx="5">
                  <c:v>2362</c:v>
                </c:pt>
                <c:pt idx="6">
                  <c:v>2362.5</c:v>
                </c:pt>
                <c:pt idx="7">
                  <c:v>2367</c:v>
                </c:pt>
                <c:pt idx="8">
                  <c:v>2367.5</c:v>
                </c:pt>
                <c:pt idx="9">
                  <c:v>2431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B9-4188-978A-7CEB91BF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886712"/>
        <c:axId val="1"/>
      </c:scatterChart>
      <c:valAx>
        <c:axId val="60188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88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473684210526316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18</xdr:col>
      <xdr:colOff>266700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6E7D58-0FC4-5EEB-5DBD-2935C3907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5" customWidth="1"/>
    <col min="2" max="2" width="4.85546875" customWidth="1"/>
    <col min="3" max="3" width="14.42578125" customWidth="1"/>
    <col min="4" max="4" width="9.42578125" customWidth="1"/>
    <col min="5" max="5" width="11.855468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  <c r="E1" t="s">
        <v>40</v>
      </c>
    </row>
    <row r="2" spans="1:7" x14ac:dyDescent="0.2">
      <c r="A2" t="s">
        <v>23</v>
      </c>
      <c r="B2" t="s">
        <v>41</v>
      </c>
      <c r="C2" s="28" t="s">
        <v>37</v>
      </c>
      <c r="D2" s="3" t="s">
        <v>42</v>
      </c>
      <c r="E2" s="29" t="s">
        <v>38</v>
      </c>
      <c r="F2" t="s">
        <v>43</v>
      </c>
    </row>
    <row r="3" spans="1:7" ht="13.5" thickBot="1" x14ac:dyDescent="0.25">
      <c r="E3" t="s">
        <v>43</v>
      </c>
    </row>
    <row r="4" spans="1:7" ht="14.25" thickTop="1" thickBot="1" x14ac:dyDescent="0.25">
      <c r="A4" s="5" t="s">
        <v>0</v>
      </c>
      <c r="C4" s="25" t="s">
        <v>36</v>
      </c>
      <c r="D4" s="26" t="s">
        <v>36</v>
      </c>
    </row>
    <row r="6" spans="1:7" x14ac:dyDescent="0.2">
      <c r="A6" s="5" t="s">
        <v>1</v>
      </c>
      <c r="E6" s="53" t="s">
        <v>44</v>
      </c>
    </row>
    <row r="7" spans="1:7" x14ac:dyDescent="0.2">
      <c r="A7" t="s">
        <v>2</v>
      </c>
      <c r="C7" s="41">
        <v>52196.67</v>
      </c>
      <c r="D7" s="27" t="s">
        <v>57</v>
      </c>
      <c r="E7" s="54">
        <v>38408.35</v>
      </c>
    </row>
    <row r="8" spans="1:7" x14ac:dyDescent="0.2">
      <c r="A8" t="s">
        <v>3</v>
      </c>
      <c r="C8" s="41">
        <v>2.5995900000000001</v>
      </c>
      <c r="D8" s="27" t="s">
        <v>57</v>
      </c>
      <c r="E8" s="55">
        <v>2.6011000000000002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-9.9080651369548162E-2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-7.3274693320491108E-6</v>
      </c>
      <c r="D12" s="3"/>
      <c r="E12" s="44" t="s">
        <v>53</v>
      </c>
      <c r="F12" s="45" t="s">
        <v>56</v>
      </c>
    </row>
    <row r="13" spans="1:7" x14ac:dyDescent="0.2">
      <c r="A13" s="10" t="s">
        <v>18</v>
      </c>
      <c r="B13" s="10"/>
      <c r="C13" s="3" t="s">
        <v>13</v>
      </c>
      <c r="D13" s="14"/>
      <c r="E13" s="46" t="s">
        <v>33</v>
      </c>
      <c r="F13" s="47">
        <v>1</v>
      </c>
    </row>
    <row r="14" spans="1:7" x14ac:dyDescent="0.2">
      <c r="A14" s="10"/>
      <c r="B14" s="10"/>
      <c r="C14" s="10"/>
      <c r="D14" s="14"/>
      <c r="E14" s="46" t="s">
        <v>30</v>
      </c>
      <c r="F14" s="48">
        <f ca="1">NOW()+15018.5+$C$9/24</f>
        <v>60520.872188657406</v>
      </c>
    </row>
    <row r="15" spans="1:7" x14ac:dyDescent="0.2">
      <c r="A15" s="12" t="s">
        <v>17</v>
      </c>
      <c r="B15" s="10"/>
      <c r="C15" s="13">
        <f ca="1">(C7+C11)+(C8+C12)*INT(MAX(F21:F3533))</f>
        <v>58516.156396270679</v>
      </c>
      <c r="D15" s="14"/>
      <c r="E15" s="46" t="s">
        <v>34</v>
      </c>
      <c r="F15" s="48">
        <f ca="1">ROUND(2*($F$14-$C$7)/$C$8,0)/2+$F$13</f>
        <v>3203</v>
      </c>
    </row>
    <row r="16" spans="1:7" x14ac:dyDescent="0.2">
      <c r="A16" s="15" t="s">
        <v>4</v>
      </c>
      <c r="B16" s="10"/>
      <c r="C16" s="16">
        <f ca="1">+C8+C12</f>
        <v>2.5995826725306679</v>
      </c>
      <c r="D16" s="14"/>
      <c r="E16" s="46" t="s">
        <v>35</v>
      </c>
      <c r="F16" s="48">
        <f ca="1">ROUND(2*($F$14-$C$15)/$C$16,0)/2+$F$13</f>
        <v>772</v>
      </c>
    </row>
    <row r="17" spans="1:22" ht="13.5" thickBot="1" x14ac:dyDescent="0.25">
      <c r="A17" s="14" t="s">
        <v>27</v>
      </c>
      <c r="B17" s="10"/>
      <c r="C17" s="10">
        <f>COUNT(C21:C2191)</f>
        <v>10</v>
      </c>
      <c r="D17" s="14"/>
      <c r="E17" s="49" t="s">
        <v>54</v>
      </c>
      <c r="F17" s="50">
        <f ca="1">+$C$15+$C$16*$F$16-15018.5-$C$9/24</f>
        <v>45504.930052797688</v>
      </c>
    </row>
    <row r="18" spans="1:22" ht="14.25" thickTop="1" thickBot="1" x14ac:dyDescent="0.25">
      <c r="A18" s="15" t="s">
        <v>5</v>
      </c>
      <c r="B18" s="10"/>
      <c r="C18" s="17">
        <f ca="1">+C15</f>
        <v>58516.156396270679</v>
      </c>
      <c r="D18" s="18">
        <f ca="1">+C16</f>
        <v>2.5995826725306679</v>
      </c>
      <c r="E18" s="52" t="s">
        <v>55</v>
      </c>
      <c r="F18" s="51">
        <f ca="1">+($C$15+$C$16*$F$16)-($C$16/2)-15018.5-$C$9/24</f>
        <v>45503.630261461425</v>
      </c>
    </row>
    <row r="19" spans="1:22" ht="13.5" thickTop="1" x14ac:dyDescent="0.2">
      <c r="A19" s="22" t="s">
        <v>31</v>
      </c>
      <c r="E19" s="23">
        <v>21</v>
      </c>
      <c r="S19">
        <f ca="1">SQRT(SUM(S21:S50)/(COUNT(S21:S50)-1))</f>
        <v>5.0079023359675998E-2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58</v>
      </c>
      <c r="J20" s="7" t="s">
        <v>50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22" ht="12" customHeight="1" x14ac:dyDescent="0.2">
      <c r="A21" s="43" t="s">
        <v>44</v>
      </c>
      <c r="C21" s="8">
        <v>38408.35</v>
      </c>
      <c r="D21" s="8" t="s">
        <v>13</v>
      </c>
      <c r="E21">
        <f t="shared" ref="E21:E30" si="0">+(C21-C$7)/C$8</f>
        <v>-5304.0364057409051</v>
      </c>
      <c r="F21">
        <f t="shared" ref="F21:F30" si="1">ROUND(2*E21,0)/2</f>
        <v>-5304</v>
      </c>
      <c r="G21">
        <f t="shared" ref="G21:G30" si="2">+C21-(C$7+F21*C$8)</f>
        <v>-9.4640000002982561E-2</v>
      </c>
      <c r="H21">
        <f>+G21</f>
        <v>-9.4640000002982561E-2</v>
      </c>
      <c r="O21">
        <f t="shared" ref="O21:O30" ca="1" si="3">+C$11+C$12*$F21</f>
        <v>-6.0215754032359681E-2</v>
      </c>
      <c r="Q21" s="2">
        <f t="shared" ref="Q21:Q30" si="4">+C21-15018.5</f>
        <v>23389.85</v>
      </c>
      <c r="S21">
        <f ca="1">+(O21-G21)^2</f>
        <v>1.1850287106459456E-3</v>
      </c>
    </row>
    <row r="22" spans="1:22" ht="12" customHeight="1" x14ac:dyDescent="0.2">
      <c r="A22" t="s">
        <v>57</v>
      </c>
      <c r="C22" s="8">
        <v>52196.67</v>
      </c>
      <c r="D22" s="8"/>
      <c r="E22">
        <f t="shared" si="0"/>
        <v>0</v>
      </c>
      <c r="F22">
        <f t="shared" si="1"/>
        <v>0</v>
      </c>
      <c r="G22">
        <f t="shared" si="2"/>
        <v>0</v>
      </c>
      <c r="K22">
        <f>+G22</f>
        <v>0</v>
      </c>
      <c r="O22">
        <f t="shared" ca="1" si="3"/>
        <v>-9.9080651369548162E-2</v>
      </c>
      <c r="Q22" s="2">
        <f t="shared" si="4"/>
        <v>37178.17</v>
      </c>
    </row>
    <row r="23" spans="1:22" ht="12" customHeight="1" x14ac:dyDescent="0.2">
      <c r="A23" s="30" t="s">
        <v>45</v>
      </c>
      <c r="B23" s="31" t="s">
        <v>46</v>
      </c>
      <c r="C23" s="32">
        <v>56290.95</v>
      </c>
      <c r="D23" s="32">
        <v>1.5E-3</v>
      </c>
      <c r="E23">
        <f t="shared" si="0"/>
        <v>1574.9714378036531</v>
      </c>
      <c r="F23">
        <f t="shared" si="1"/>
        <v>1575</v>
      </c>
      <c r="G23">
        <f t="shared" si="2"/>
        <v>-7.4250000005122274E-2</v>
      </c>
      <c r="K23">
        <f>+G23</f>
        <v>-7.4250000005122274E-2</v>
      </c>
      <c r="O23">
        <f t="shared" ca="1" si="3"/>
        <v>-0.11062141556752551</v>
      </c>
      <c r="Q23" s="2">
        <f t="shared" si="4"/>
        <v>41272.449999999997</v>
      </c>
      <c r="S23">
        <f ca="1">+(O23-G23)^2</f>
        <v>1.3228798700130285E-3</v>
      </c>
    </row>
    <row r="24" spans="1:22" ht="12" customHeight="1" x14ac:dyDescent="0.25">
      <c r="A24" s="35" t="s">
        <v>48</v>
      </c>
      <c r="B24" s="36" t="s">
        <v>46</v>
      </c>
      <c r="C24" s="37">
        <v>58326.372729999945</v>
      </c>
      <c r="D24" s="38">
        <v>1.271E-3</v>
      </c>
      <c r="E24">
        <f t="shared" si="0"/>
        <v>2357.9498036228583</v>
      </c>
      <c r="F24">
        <f t="shared" si="1"/>
        <v>2358</v>
      </c>
      <c r="G24">
        <f t="shared" si="2"/>
        <v>-0.13049000005412381</v>
      </c>
      <c r="J24">
        <f t="shared" ref="J24:J29" si="5">+G24</f>
        <v>-0.13049000005412381</v>
      </c>
      <c r="O24">
        <f t="shared" ca="1" si="3"/>
        <v>-0.11635882405451997</v>
      </c>
      <c r="Q24" s="2">
        <f t="shared" si="4"/>
        <v>43307.872729999945</v>
      </c>
      <c r="V24" s="42" t="s">
        <v>52</v>
      </c>
    </row>
    <row r="25" spans="1:22" ht="12" customHeight="1" x14ac:dyDescent="0.25">
      <c r="A25" s="35" t="s">
        <v>48</v>
      </c>
      <c r="B25" s="36" t="s">
        <v>49</v>
      </c>
      <c r="C25" s="37">
        <v>58327.671982999891</v>
      </c>
      <c r="D25" s="38">
        <v>3.637E-3</v>
      </c>
      <c r="E25">
        <f t="shared" si="0"/>
        <v>2358.4495951284212</v>
      </c>
      <c r="F25">
        <f t="shared" si="1"/>
        <v>2358.5</v>
      </c>
      <c r="G25">
        <f t="shared" si="2"/>
        <v>-0.13103200010664295</v>
      </c>
      <c r="J25">
        <f t="shared" si="5"/>
        <v>-0.13103200010664295</v>
      </c>
      <c r="O25">
        <f t="shared" ca="1" si="3"/>
        <v>-0.11636248778918598</v>
      </c>
      <c r="Q25" s="2">
        <f t="shared" si="4"/>
        <v>43309.171982999891</v>
      </c>
      <c r="V25" s="42" t="s">
        <v>52</v>
      </c>
    </row>
    <row r="26" spans="1:22" ht="12" customHeight="1" x14ac:dyDescent="0.25">
      <c r="A26" s="35" t="s">
        <v>48</v>
      </c>
      <c r="B26" s="36" t="s">
        <v>46</v>
      </c>
      <c r="C26" s="37">
        <v>58336.770829000045</v>
      </c>
      <c r="D26" s="38">
        <v>1.707E-3</v>
      </c>
      <c r="E26">
        <f t="shared" si="0"/>
        <v>2361.949703222449</v>
      </c>
      <c r="F26">
        <f t="shared" si="1"/>
        <v>2362</v>
      </c>
      <c r="G26">
        <f t="shared" si="2"/>
        <v>-0.13075099995330675</v>
      </c>
      <c r="J26">
        <f t="shared" si="5"/>
        <v>-0.13075099995330675</v>
      </c>
      <c r="O26">
        <f t="shared" ca="1" si="3"/>
        <v>-0.11638813393184816</v>
      </c>
      <c r="Q26" s="2">
        <f t="shared" si="4"/>
        <v>43318.270829000045</v>
      </c>
      <c r="V26" s="42" t="s">
        <v>52</v>
      </c>
    </row>
    <row r="27" spans="1:22" ht="12" customHeight="1" x14ac:dyDescent="0.25">
      <c r="A27" s="35" t="s">
        <v>48</v>
      </c>
      <c r="B27" s="36" t="s">
        <v>49</v>
      </c>
      <c r="C27" s="37">
        <v>58338.072238999885</v>
      </c>
      <c r="D27" s="38">
        <v>3.7490000000000002E-3</v>
      </c>
      <c r="E27">
        <f t="shared" si="0"/>
        <v>2362.4503244742004</v>
      </c>
      <c r="F27">
        <f t="shared" si="1"/>
        <v>2362.5</v>
      </c>
      <c r="G27">
        <f t="shared" si="2"/>
        <v>-0.12913600011233939</v>
      </c>
      <c r="J27">
        <f t="shared" si="5"/>
        <v>-0.12913600011233939</v>
      </c>
      <c r="O27">
        <f t="shared" ca="1" si="3"/>
        <v>-0.11639179766651418</v>
      </c>
      <c r="Q27" s="2">
        <f t="shared" si="4"/>
        <v>43319.572238999885</v>
      </c>
      <c r="V27" s="42" t="s">
        <v>52</v>
      </c>
    </row>
    <row r="28" spans="1:22" ht="12" customHeight="1" x14ac:dyDescent="0.25">
      <c r="A28" s="35" t="s">
        <v>48</v>
      </c>
      <c r="B28" s="36" t="s">
        <v>46</v>
      </c>
      <c r="C28" s="37">
        <v>58349.768654000014</v>
      </c>
      <c r="D28" s="38">
        <v>1.353E-3</v>
      </c>
      <c r="E28">
        <f t="shared" si="0"/>
        <v>2366.9496551379316</v>
      </c>
      <c r="F28">
        <f t="shared" si="1"/>
        <v>2367</v>
      </c>
      <c r="G28">
        <f t="shared" si="2"/>
        <v>-0.1308759999810718</v>
      </c>
      <c r="J28">
        <f t="shared" si="5"/>
        <v>-0.1308759999810718</v>
      </c>
      <c r="O28">
        <f t="shared" ca="1" si="3"/>
        <v>-0.11642477127850841</v>
      </c>
      <c r="Q28" s="2">
        <f t="shared" si="4"/>
        <v>43331.268654000014</v>
      </c>
      <c r="V28" s="42" t="s">
        <v>52</v>
      </c>
    </row>
    <row r="29" spans="1:22" ht="12" customHeight="1" x14ac:dyDescent="0.25">
      <c r="A29" s="35" t="s">
        <v>48</v>
      </c>
      <c r="B29" s="36" t="s">
        <v>49</v>
      </c>
      <c r="C29" s="37">
        <v>58351.069614000153</v>
      </c>
      <c r="D29" s="38">
        <v>3.7850000000000002E-3</v>
      </c>
      <c r="E29">
        <f t="shared" si="0"/>
        <v>2367.4501032855774</v>
      </c>
      <c r="F29">
        <f t="shared" si="1"/>
        <v>2367.5</v>
      </c>
      <c r="G29">
        <f t="shared" si="2"/>
        <v>-0.12971099984861212</v>
      </c>
      <c r="J29">
        <f t="shared" si="5"/>
        <v>-0.12971099984861212</v>
      </c>
      <c r="O29">
        <f t="shared" ca="1" si="3"/>
        <v>-0.11642843501317443</v>
      </c>
      <c r="Q29" s="2">
        <f t="shared" si="4"/>
        <v>43332.569614000153</v>
      </c>
      <c r="V29" s="42" t="s">
        <v>52</v>
      </c>
    </row>
    <row r="30" spans="1:22" ht="12" customHeight="1" x14ac:dyDescent="0.2">
      <c r="A30" s="33" t="s">
        <v>47</v>
      </c>
      <c r="B30" s="34" t="s">
        <v>46</v>
      </c>
      <c r="C30" s="39">
        <v>58516.139010000043</v>
      </c>
      <c r="D30" s="40">
        <v>1.5E-3</v>
      </c>
      <c r="E30">
        <f t="shared" si="0"/>
        <v>2430.948345700685</v>
      </c>
      <c r="F30">
        <f t="shared" si="1"/>
        <v>2431</v>
      </c>
      <c r="G30">
        <f t="shared" si="2"/>
        <v>-0.13427999995474238</v>
      </c>
      <c r="K30">
        <f>+G30</f>
        <v>-0.13427999995474238</v>
      </c>
      <c r="O30">
        <f t="shared" ca="1" si="3"/>
        <v>-0.11689372931575955</v>
      </c>
      <c r="Q30" s="2">
        <f t="shared" si="4"/>
        <v>43497.639010000043</v>
      </c>
    </row>
    <row r="31" spans="1:22" ht="12" customHeight="1" x14ac:dyDescent="0.2">
      <c r="C31" s="8"/>
      <c r="D31" s="8"/>
      <c r="Q31" s="2"/>
    </row>
    <row r="32" spans="1:22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V35">
    <sortCondition ref="C21:C35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2024-07-29T08:55:57Z</dcterms:modified>
</cp:coreProperties>
</file>