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ABDE008-4E25-4156-A94A-64A9FFE21B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Q25" i="1"/>
  <c r="F11" i="1"/>
  <c r="Q22" i="1"/>
  <c r="Q23" i="1"/>
  <c r="Q24" i="1"/>
  <c r="C21" i="1"/>
  <c r="E21" i="1"/>
  <c r="F21" i="1"/>
  <c r="G21" i="1"/>
  <c r="H21" i="1"/>
  <c r="A21" i="1"/>
  <c r="G11" i="1"/>
  <c r="E24" i="1"/>
  <c r="F24" i="1"/>
  <c r="G24" i="1"/>
  <c r="I24" i="1"/>
  <c r="E15" i="1"/>
  <c r="E25" i="1"/>
  <c r="F25" i="1"/>
  <c r="G25" i="1"/>
  <c r="J25" i="1"/>
  <c r="E22" i="1"/>
  <c r="F22" i="1"/>
  <c r="G22" i="1"/>
  <c r="E23" i="1"/>
  <c r="F23" i="1"/>
  <c r="G23" i="1"/>
  <c r="I23" i="1"/>
  <c r="Q21" i="1"/>
  <c r="C17" i="1"/>
  <c r="I22" i="1"/>
  <c r="C12" i="1"/>
  <c r="C16" i="1" l="1"/>
  <c r="D18" i="1" s="1"/>
  <c r="C11" i="1"/>
  <c r="O31" i="1" l="1"/>
  <c r="O21" i="1"/>
  <c r="O25" i="1"/>
  <c r="O28" i="1"/>
  <c r="O30" i="1"/>
  <c r="O24" i="1"/>
  <c r="C15" i="1"/>
  <c r="O27" i="1"/>
  <c r="O26" i="1"/>
  <c r="O22" i="1"/>
  <c r="O29" i="1"/>
  <c r="O23" i="1"/>
  <c r="C18" i="1" l="1"/>
  <c r="E16" i="1"/>
  <c r="E17" i="1" s="1"/>
</calcChain>
</file>

<file path=xl/sharedStrings.xml><?xml version="1.0" encoding="utf-8"?>
<sst xmlns="http://schemas.openxmlformats.org/spreadsheetml/2006/main" count="75" uniqueCount="49">
  <si>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</si>
  <si>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</si>
  <si>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</si>
  <si>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</si>
  <si>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</si>
  <si>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</si>
  <si>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</si>
  <si>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</si>
  <si>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</si>
  <si>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</si>
  <si>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</si>
  <si>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</si>
  <si>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</si>
  <si>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</si>
  <si>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</si>
  <si>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</si>
  <si>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</si>
  <si>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</si>
  <si>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</si>
  <si>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</si>
  <si>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</si>
  <si>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</si>
  <si>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</si>
  <si>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</si>
  <si>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</si>
  <si>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</si>
  <si>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</si>
  <si>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</si>
  <si>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</si>
  <si>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</si>
  <si>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</si>
  <si>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</si>
  <si>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</si>
  <si>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</si>
  <si>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CY Mic  / GSC 7968-1243</t>
  </si>
  <si>
    <t>Mic_CY.xls</t>
  </si>
  <si>
    <t>EA</t>
  </si>
  <si>
    <t>IBVS 5480 Eph.</t>
  </si>
  <si>
    <t>IBVS 5480</t>
  </si>
  <si>
    <t>Mic</t>
  </si>
  <si>
    <t>VSS_2013-01-28</t>
  </si>
  <si>
    <t>I</t>
  </si>
  <si>
    <t>VSS</t>
  </si>
  <si>
    <t>IBVS 6093</t>
  </si>
  <si>
    <t>TESS/BAJ/RAA</t>
  </si>
  <si>
    <t>II</t>
  </si>
  <si>
    <t>TESS</t>
  </si>
  <si>
    <t>VSS SEB Gp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</si>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</sst>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"/>
    <numFmt numFmtId="166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 applyProtection="1">
      <alignment horizontal="center" vertical="center" wrapText="1"/>
      <protection locked="0"/>
    </xf>
    <xf numFmtId="165" fontId="17" fillId="0" borderId="0" xfId="0" applyNumberFormat="1" applyFont="1" applyAlignment="1" applyProtection="1">
      <protection locked="0"/>
    </xf>
    <xf numFmtId="166" fontId="16" fillId="0" borderId="0" xfId="0" applyNumberFormat="1" applyFont="1" applyAlignment="1"/>
    <xf numFmtId="0" fontId="6" fillId="0" borderId="0" xfId="0" applyFont="1" applyAlignment="1"/>
    <xf numFmtId="0" fontId="0" fillId="0" borderId="0" xfId="0" applyBorder="1" applyAlignment="1"/>
    <xf numFmtId="0" fontId="15" fillId="0" borderId="0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CY Mic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2474</c:v>
                </c:pt>
                <c:pt idx="2">
                  <c:v>2534</c:v>
                </c:pt>
                <c:pt idx="3">
                  <c:v>2545</c:v>
                </c:pt>
                <c:pt idx="4">
                  <c:v>2763</c:v>
                </c:pt>
                <c:pt idx="5">
                  <c:v>3868</c:v>
                </c:pt>
                <c:pt idx="6">
                  <c:v>3868.5</c:v>
                </c:pt>
                <c:pt idx="7">
                  <c:v>3875</c:v>
                </c:pt>
                <c:pt idx="8">
                  <c:v>3875.5</c:v>
                </c:pt>
                <c:pt idx="9">
                  <c:v>3884</c:v>
                </c:pt>
                <c:pt idx="10">
                  <c:v>3884.5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34-4D87-884A-829F7C6A5A1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2474</c:v>
                </c:pt>
                <c:pt idx="2">
                  <c:v>2534</c:v>
                </c:pt>
                <c:pt idx="3">
                  <c:v>2545</c:v>
                </c:pt>
                <c:pt idx="4">
                  <c:v>2763</c:v>
                </c:pt>
                <c:pt idx="5">
                  <c:v>3868</c:v>
                </c:pt>
                <c:pt idx="6">
                  <c:v>3868.5</c:v>
                </c:pt>
                <c:pt idx="7">
                  <c:v>3875</c:v>
                </c:pt>
                <c:pt idx="8">
                  <c:v>3875.5</c:v>
                </c:pt>
                <c:pt idx="9">
                  <c:v>3884</c:v>
                </c:pt>
                <c:pt idx="10">
                  <c:v>3884.5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1.7955999996047467E-2</c:v>
                </c:pt>
                <c:pt idx="2">
                  <c:v>1.7828999996709172E-2</c:v>
                </c:pt>
                <c:pt idx="3">
                  <c:v>1.7496000000392087E-2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34-4D87-884A-829F7C6A5A1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2474</c:v>
                </c:pt>
                <c:pt idx="2">
                  <c:v>2534</c:v>
                </c:pt>
                <c:pt idx="3">
                  <c:v>2545</c:v>
                </c:pt>
                <c:pt idx="4">
                  <c:v>2763</c:v>
                </c:pt>
                <c:pt idx="5">
                  <c:v>3868</c:v>
                </c:pt>
                <c:pt idx="6">
                  <c:v>3868.5</c:v>
                </c:pt>
                <c:pt idx="7">
                  <c:v>3875</c:v>
                </c:pt>
                <c:pt idx="8">
                  <c:v>3875.5</c:v>
                </c:pt>
                <c:pt idx="9">
                  <c:v>3884</c:v>
                </c:pt>
                <c:pt idx="10">
                  <c:v>3884.5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1.7009999995934777E-2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34-4D87-884A-829F7C6A5A1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2474</c:v>
                </c:pt>
                <c:pt idx="2">
                  <c:v>2534</c:v>
                </c:pt>
                <c:pt idx="3">
                  <c:v>2545</c:v>
                </c:pt>
                <c:pt idx="4">
                  <c:v>2763</c:v>
                </c:pt>
                <c:pt idx="5">
                  <c:v>3868</c:v>
                </c:pt>
                <c:pt idx="6">
                  <c:v>3868.5</c:v>
                </c:pt>
                <c:pt idx="7">
                  <c:v>3875</c:v>
                </c:pt>
                <c:pt idx="8">
                  <c:v>3875.5</c:v>
                </c:pt>
                <c:pt idx="9">
                  <c:v>3884</c:v>
                </c:pt>
                <c:pt idx="10">
                  <c:v>3884.5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2.258850792713929E-2</c:v>
                </c:pt>
                <c:pt idx="6">
                  <c:v>2.3698754797806032E-2</c:v>
                </c:pt>
                <c:pt idx="7">
                  <c:v>2.2889567706442904E-2</c:v>
                </c:pt>
                <c:pt idx="8">
                  <c:v>2.3323626424826216E-2</c:v>
                </c:pt>
                <c:pt idx="9">
                  <c:v>2.359899473231053E-2</c:v>
                </c:pt>
                <c:pt idx="10">
                  <c:v>2.4029530257394072E-2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34-4D87-884A-829F7C6A5A1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2474</c:v>
                </c:pt>
                <c:pt idx="2">
                  <c:v>2534</c:v>
                </c:pt>
                <c:pt idx="3">
                  <c:v>2545</c:v>
                </c:pt>
                <c:pt idx="4">
                  <c:v>2763</c:v>
                </c:pt>
                <c:pt idx="5">
                  <c:v>3868</c:v>
                </c:pt>
                <c:pt idx="6">
                  <c:v>3868.5</c:v>
                </c:pt>
                <c:pt idx="7">
                  <c:v>3875</c:v>
                </c:pt>
                <c:pt idx="8">
                  <c:v>3875.5</c:v>
                </c:pt>
                <c:pt idx="9">
                  <c:v>3884</c:v>
                </c:pt>
                <c:pt idx="10">
                  <c:v>3884.5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34-4D87-884A-829F7C6A5A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2474</c:v>
                </c:pt>
                <c:pt idx="2">
                  <c:v>2534</c:v>
                </c:pt>
                <c:pt idx="3">
                  <c:v>2545</c:v>
                </c:pt>
                <c:pt idx="4">
                  <c:v>2763</c:v>
                </c:pt>
                <c:pt idx="5">
                  <c:v>3868</c:v>
                </c:pt>
                <c:pt idx="6">
                  <c:v>3868.5</c:v>
                </c:pt>
                <c:pt idx="7">
                  <c:v>3875</c:v>
                </c:pt>
                <c:pt idx="8">
                  <c:v>3875.5</c:v>
                </c:pt>
                <c:pt idx="9">
                  <c:v>3884</c:v>
                </c:pt>
                <c:pt idx="10">
                  <c:v>3884.5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34-4D87-884A-829F7C6A5A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2474</c:v>
                </c:pt>
                <c:pt idx="2">
                  <c:v>2534</c:v>
                </c:pt>
                <c:pt idx="3">
                  <c:v>2545</c:v>
                </c:pt>
                <c:pt idx="4">
                  <c:v>2763</c:v>
                </c:pt>
                <c:pt idx="5">
                  <c:v>3868</c:v>
                </c:pt>
                <c:pt idx="6">
                  <c:v>3868.5</c:v>
                </c:pt>
                <c:pt idx="7">
                  <c:v>3875</c:v>
                </c:pt>
                <c:pt idx="8">
                  <c:v>3875.5</c:v>
                </c:pt>
                <c:pt idx="9">
                  <c:v>3884</c:v>
                </c:pt>
                <c:pt idx="10">
                  <c:v>3884.5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34-4D87-884A-829F7C6A5A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2474</c:v>
                </c:pt>
                <c:pt idx="2">
                  <c:v>2534</c:v>
                </c:pt>
                <c:pt idx="3">
                  <c:v>2545</c:v>
                </c:pt>
                <c:pt idx="4">
                  <c:v>2763</c:v>
                </c:pt>
                <c:pt idx="5">
                  <c:v>3868</c:v>
                </c:pt>
                <c:pt idx="6">
                  <c:v>3868.5</c:v>
                </c:pt>
                <c:pt idx="7">
                  <c:v>3875</c:v>
                </c:pt>
                <c:pt idx="8">
                  <c:v>3875.5</c:v>
                </c:pt>
                <c:pt idx="9">
                  <c:v>3884</c:v>
                </c:pt>
                <c:pt idx="10">
                  <c:v>3884.5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1.6501065824919177E-3</c:v>
                </c:pt>
                <c:pt idx="1">
                  <c:v>1.5819060442875316E-2</c:v>
                </c:pt>
                <c:pt idx="2">
                  <c:v>1.6162689073280733E-2</c:v>
                </c:pt>
                <c:pt idx="3">
                  <c:v>1.6225687655521726E-2</c:v>
                </c:pt>
                <c:pt idx="4">
                  <c:v>1.7474205012661413E-2</c:v>
                </c:pt>
                <c:pt idx="5">
                  <c:v>2.3802698955961193E-2</c:v>
                </c:pt>
                <c:pt idx="6">
                  <c:v>2.3805562527881238E-2</c:v>
                </c:pt>
                <c:pt idx="7">
                  <c:v>2.3842788962841824E-2</c:v>
                </c:pt>
                <c:pt idx="8">
                  <c:v>2.3845652534761869E-2</c:v>
                </c:pt>
                <c:pt idx="9">
                  <c:v>2.3894333257402638E-2</c:v>
                </c:pt>
                <c:pt idx="10">
                  <c:v>2.3897196829322682E-2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34-4D87-884A-829F7C6A5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601136"/>
        <c:axId val="1"/>
      </c:scatterChart>
      <c:valAx>
        <c:axId val="678601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601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0</xdr:row>
      <xdr:rowOff>0</xdr:rowOff>
    </xdr:from>
    <xdr:to>
      <xdr:col>16</xdr:col>
      <xdr:colOff>476250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62EF5862-A3C9-6307-7A09-F17453D9B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4.570312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4.7109375" customWidth="1"/>
  </cols>
  <sheetData>
    <row r="1" spans="1:21" ht="20.25" x14ac:dyDescent="0.3">
      <c r="A1" s="1" t="s">
        <v>34</v>
      </c>
      <c r="E1" s="30"/>
      <c r="F1" s="30" t="s">
        <v>35</v>
      </c>
      <c r="G1" s="31" t="s">
        <v>36</v>
      </c>
      <c r="H1" s="30" t="s">
        <v>37</v>
      </c>
      <c r="I1" s="32">
        <v>52025.82</v>
      </c>
      <c r="J1" s="32">
        <v>1.62873</v>
      </c>
      <c r="K1" s="30" t="s">
        <v>38</v>
      </c>
      <c r="L1" s="30" t="s">
        <v>39</v>
      </c>
      <c r="S1" s="43"/>
      <c r="T1" s="44"/>
      <c r="U1" s="43"/>
    </row>
    <row r="2" spans="1:21" x14ac:dyDescent="0.2">
      <c r="A2" t="s">
        <v>22</v>
      </c>
      <c r="B2" t="s">
        <v>36</v>
      </c>
      <c r="D2" s="9" t="s">
        <v>39</v>
      </c>
      <c r="E2" t="s">
        <v>35</v>
      </c>
      <c r="S2" s="43"/>
      <c r="T2" s="44"/>
      <c r="U2" s="43"/>
    </row>
    <row r="3" spans="1:21" ht="13.5" thickBot="1" x14ac:dyDescent="0.25">
      <c r="S3" s="43"/>
      <c r="T3" s="43"/>
      <c r="U3" s="43"/>
    </row>
    <row r="4" spans="1:21" ht="14.25" thickTop="1" thickBot="1" x14ac:dyDescent="0.25">
      <c r="A4" s="29" t="s">
        <v>37</v>
      </c>
      <c r="C4" s="7">
        <v>52025.82</v>
      </c>
      <c r="D4" s="8">
        <v>1.62873</v>
      </c>
      <c r="S4" s="43"/>
      <c r="T4" s="43"/>
      <c r="U4" s="43"/>
    </row>
    <row r="5" spans="1:21" x14ac:dyDescent="0.2">
      <c r="S5" s="43"/>
      <c r="T5" s="43"/>
      <c r="U5" s="43"/>
    </row>
    <row r="6" spans="1:21" x14ac:dyDescent="0.2">
      <c r="A6" s="4" t="s">
        <v>0</v>
      </c>
      <c r="S6" s="43"/>
      <c r="T6" s="43"/>
      <c r="U6" s="43"/>
    </row>
    <row r="7" spans="1:21" x14ac:dyDescent="0.2">
      <c r="A7" t="s">
        <v>1</v>
      </c>
      <c r="C7">
        <v>52025.82</v>
      </c>
    </row>
    <row r="8" spans="1:21" x14ac:dyDescent="0.2">
      <c r="A8" t="s">
        <v>2</v>
      </c>
      <c r="C8">
        <v>1.62873</v>
      </c>
    </row>
    <row r="9" spans="1:21" x14ac:dyDescent="0.2">
      <c r="A9" s="10" t="s">
        <v>27</v>
      </c>
      <c r="B9" s="11"/>
      <c r="C9" s="12">
        <v>-9.5</v>
      </c>
      <c r="D9" s="11" t="s">
        <v>28</v>
      </c>
      <c r="E9" s="11"/>
    </row>
    <row r="10" spans="1:21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21" x14ac:dyDescent="0.2">
      <c r="A11" s="11" t="s">
        <v>14</v>
      </c>
      <c r="B11" s="11"/>
      <c r="C11" s="24">
        <f ca="1">INTERCEPT(INDIRECT($G$11):G992,INDIRECT($F$11):F992)</f>
        <v>1.6501065824919177E-3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21" x14ac:dyDescent="0.2">
      <c r="A12" s="11" t="s">
        <v>15</v>
      </c>
      <c r="B12" s="11"/>
      <c r="C12" s="24">
        <f ca="1">SLOPE(INDIRECT($G$11):G992,INDIRECT($F$11):F992)</f>
        <v>5.7271438400902983E-6</v>
      </c>
      <c r="D12" s="13"/>
      <c r="E12" s="11"/>
    </row>
    <row r="13" spans="1:21" x14ac:dyDescent="0.2">
      <c r="A13" s="11" t="s">
        <v>17</v>
      </c>
      <c r="B13" s="11"/>
      <c r="C13" s="13" t="s">
        <v>12</v>
      </c>
      <c r="D13" s="13"/>
      <c r="E13" s="11"/>
    </row>
    <row r="14" spans="1:21" x14ac:dyDescent="0.2">
      <c r="A14" s="11"/>
      <c r="B14" s="11"/>
      <c r="C14" s="11"/>
      <c r="D14" s="11"/>
      <c r="E14" s="11"/>
    </row>
    <row r="15" spans="1:21" x14ac:dyDescent="0.2">
      <c r="A15" s="14" t="s">
        <v>16</v>
      </c>
      <c r="B15" s="11"/>
      <c r="C15" s="15">
        <f ca="1">(C7+C11)+(C8+C12)*INT(MAX(F21:F3533))</f>
        <v>58351.831214333259</v>
      </c>
      <c r="D15" s="16" t="s">
        <v>29</v>
      </c>
      <c r="E15" s="17">
        <f ca="1">TODAY()+15018.5-B9/24</f>
        <v>60325.5</v>
      </c>
    </row>
    <row r="16" spans="1:21" x14ac:dyDescent="0.2">
      <c r="A16" s="18" t="s">
        <v>3</v>
      </c>
      <c r="B16" s="11"/>
      <c r="C16" s="19">
        <f ca="1">+C8+C12</f>
        <v>1.6287357271438401</v>
      </c>
      <c r="D16" s="16" t="s">
        <v>30</v>
      </c>
      <c r="E16" s="17">
        <f ca="1">ROUND(2*(E15-C15)/C16,0)/2+1</f>
        <v>1213</v>
      </c>
    </row>
    <row r="17" spans="1:20" ht="13.5" thickBot="1" x14ac:dyDescent="0.25">
      <c r="A17" s="16" t="s">
        <v>26</v>
      </c>
      <c r="B17" s="11"/>
      <c r="C17" s="11">
        <f>COUNT(C21:C2191)</f>
        <v>11</v>
      </c>
      <c r="D17" s="16" t="s">
        <v>31</v>
      </c>
      <c r="E17" s="20">
        <f ca="1">+C15+C16*E16-15018.5-C9/24</f>
        <v>45309.383484692073</v>
      </c>
    </row>
    <row r="18" spans="1:20" ht="14.25" thickTop="1" thickBot="1" x14ac:dyDescent="0.25">
      <c r="A18" s="18" t="s">
        <v>4</v>
      </c>
      <c r="B18" s="11"/>
      <c r="C18" s="21">
        <f ca="1">+C15</f>
        <v>58351.831214333259</v>
      </c>
      <c r="D18" s="22">
        <f ca="1">+C16</f>
        <v>1.6287357271438401</v>
      </c>
      <c r="E18" s="23" t="s">
        <v>32</v>
      </c>
    </row>
    <row r="19" spans="1:20" ht="13.5" thickTop="1" x14ac:dyDescent="0.2">
      <c r="A19" s="27" t="s">
        <v>33</v>
      </c>
      <c r="E19" s="28">
        <v>21</v>
      </c>
    </row>
    <row r="20" spans="1:20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25</v>
      </c>
      <c r="I20" s="6" t="s">
        <v>42</v>
      </c>
      <c r="J20" s="6" t="s">
        <v>25</v>
      </c>
      <c r="K20" s="6" t="s">
        <v>46</v>
      </c>
      <c r="L20" s="6" t="s">
        <v>48</v>
      </c>
      <c r="M20" s="6" t="s">
        <v>23</v>
      </c>
      <c r="N20" s="6" t="s">
        <v>24</v>
      </c>
      <c r="O20" s="6" t="s">
        <v>21</v>
      </c>
      <c r="P20" s="5" t="s">
        <v>20</v>
      </c>
      <c r="Q20" s="3" t="s">
        <v>13</v>
      </c>
    </row>
    <row r="21" spans="1:20" ht="12" customHeight="1" x14ac:dyDescent="0.2">
      <c r="A21" t="str">
        <f>$K$1</f>
        <v>IBVS 5480</v>
      </c>
      <c r="C21" s="9">
        <f>+$C$4</f>
        <v>52025.82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1.6501065824919177E-3</v>
      </c>
      <c r="Q21" s="2">
        <f>+C21-15018.5</f>
        <v>37007.32</v>
      </c>
    </row>
    <row r="22" spans="1:20" ht="12" customHeight="1" x14ac:dyDescent="0.2">
      <c r="A22" s="33" t="s">
        <v>40</v>
      </c>
      <c r="B22" s="34" t="s">
        <v>41</v>
      </c>
      <c r="C22" s="35">
        <v>56055.315975999998</v>
      </c>
      <c r="D22" s="35">
        <v>9.1000000000000003E-5</v>
      </c>
      <c r="E22">
        <f>+(C22-C$7)/C$8</f>
        <v>2474.0110245405917</v>
      </c>
      <c r="F22">
        <f>ROUND(2*E22,0)/2</f>
        <v>2474</v>
      </c>
      <c r="G22">
        <f>+C22-(C$7+F22*C$8)</f>
        <v>1.7955999996047467E-2</v>
      </c>
      <c r="I22">
        <f>+G22</f>
        <v>1.7955999996047467E-2</v>
      </c>
      <c r="O22">
        <f ca="1">+C$11+C$12*$F22</f>
        <v>1.5819060442875316E-2</v>
      </c>
      <c r="Q22" s="2">
        <f>+C22-15018.5</f>
        <v>41036.815975999998</v>
      </c>
    </row>
    <row r="23" spans="1:20" ht="12" customHeight="1" x14ac:dyDescent="0.2">
      <c r="A23" s="33" t="s">
        <v>40</v>
      </c>
      <c r="B23" s="34" t="s">
        <v>41</v>
      </c>
      <c r="C23" s="35">
        <v>56153.039648999998</v>
      </c>
      <c r="D23" s="35">
        <v>8.0999999999999996E-4</v>
      </c>
      <c r="E23">
        <f>+(C23-C$7)/C$8</f>
        <v>2534.0109465657283</v>
      </c>
      <c r="F23">
        <f>ROUND(2*E23,0)/2</f>
        <v>2534</v>
      </c>
      <c r="G23">
        <f>+C23-(C$7+F23*C$8)</f>
        <v>1.7828999996709172E-2</v>
      </c>
      <c r="I23">
        <f>+G23</f>
        <v>1.7828999996709172E-2</v>
      </c>
      <c r="O23">
        <f ca="1">+C$11+C$12*$F23</f>
        <v>1.6162689073280733E-2</v>
      </c>
      <c r="Q23" s="2">
        <f>+C23-15018.5</f>
        <v>41134.539648999998</v>
      </c>
    </row>
    <row r="24" spans="1:20" ht="12" customHeight="1" x14ac:dyDescent="0.2">
      <c r="A24" s="33" t="s">
        <v>40</v>
      </c>
      <c r="B24" s="34" t="s">
        <v>41</v>
      </c>
      <c r="C24" s="35">
        <v>56170.955346000002</v>
      </c>
      <c r="D24" s="35">
        <v>6.0000000000000002E-6</v>
      </c>
      <c r="E24">
        <f>+(C24-C$7)/C$8</f>
        <v>2545.0107421119537</v>
      </c>
      <c r="F24">
        <f>ROUND(2*E24,0)/2</f>
        <v>2545</v>
      </c>
      <c r="G24">
        <f>+C24-(C$7+F24*C$8)</f>
        <v>1.7496000000392087E-2</v>
      </c>
      <c r="I24">
        <f>+G24</f>
        <v>1.7496000000392087E-2</v>
      </c>
      <c r="O24">
        <f ca="1">+C$11+C$12*$F24</f>
        <v>1.6225687655521726E-2</v>
      </c>
      <c r="Q24" s="2">
        <f>+C24-15018.5</f>
        <v>41152.455346000002</v>
      </c>
    </row>
    <row r="25" spans="1:20" ht="12" customHeight="1" x14ac:dyDescent="0.2">
      <c r="A25" s="36" t="s">
        <v>43</v>
      </c>
      <c r="B25" s="37" t="s">
        <v>41</v>
      </c>
      <c r="C25" s="36">
        <v>56526.017999999996</v>
      </c>
      <c r="D25" s="36">
        <v>5.0000000000000001E-3</v>
      </c>
      <c r="E25">
        <f>+(C25-C$7)/C$8</f>
        <v>2763.0104437199516</v>
      </c>
      <c r="F25">
        <f>ROUND(2*E25,0)/2</f>
        <v>2763</v>
      </c>
      <c r="G25">
        <f>+C25-(C$7+F25*C$8)</f>
        <v>1.7009999995934777E-2</v>
      </c>
      <c r="J25">
        <f>+G25</f>
        <v>1.7009999995934777E-2</v>
      </c>
      <c r="O25">
        <f ca="1">+C$11+C$12*$F25</f>
        <v>1.7474205012661413E-2</v>
      </c>
      <c r="Q25" s="2">
        <f>+C25-15018.5</f>
        <v>41507.517999999996</v>
      </c>
    </row>
    <row r="26" spans="1:20" ht="12" customHeight="1" x14ac:dyDescent="0.25">
      <c r="A26" s="38" t="s">
        <v>44</v>
      </c>
      <c r="B26" s="39" t="s">
        <v>41</v>
      </c>
      <c r="C26" s="40">
        <v>58325.770228507929</v>
      </c>
      <c r="D26" s="41">
        <v>6.7199999999999996E-4</v>
      </c>
      <c r="E26">
        <f t="shared" ref="E26:E31" si="0">+(C26-C$7)/C$8</f>
        <v>3868.0138687860658</v>
      </c>
      <c r="F26">
        <f t="shared" ref="F26:F31" si="1">ROUND(2*E26,0)/2</f>
        <v>3868</v>
      </c>
      <c r="G26">
        <f t="shared" ref="G26:G31" si="2">+C26-(C$7+F26*C$8)</f>
        <v>2.258850792713929E-2</v>
      </c>
      <c r="K26">
        <f t="shared" ref="K26:K31" si="3">+G26</f>
        <v>2.258850792713929E-2</v>
      </c>
      <c r="O26">
        <f t="shared" ref="O26:O31" ca="1" si="4">+C$11+C$12*$F26</f>
        <v>2.3802698955961193E-2</v>
      </c>
      <c r="Q26" s="2">
        <f t="shared" ref="Q26:Q31" si="5">+C26-15018.5</f>
        <v>43307.270228507929</v>
      </c>
      <c r="T26" s="42" t="s">
        <v>47</v>
      </c>
    </row>
    <row r="27" spans="1:20" ht="12" customHeight="1" x14ac:dyDescent="0.25">
      <c r="A27" s="38" t="s">
        <v>44</v>
      </c>
      <c r="B27" s="39" t="s">
        <v>45</v>
      </c>
      <c r="C27" s="40">
        <v>58326.585703754798</v>
      </c>
      <c r="D27" s="41">
        <v>9.2500000000000004E-4</v>
      </c>
      <c r="E27">
        <f t="shared" si="0"/>
        <v>3868.5145504502266</v>
      </c>
      <c r="F27">
        <f t="shared" si="1"/>
        <v>3868.5</v>
      </c>
      <c r="G27">
        <f t="shared" si="2"/>
        <v>2.3698754797806032E-2</v>
      </c>
      <c r="K27">
        <f t="shared" si="3"/>
        <v>2.3698754797806032E-2</v>
      </c>
      <c r="O27">
        <f t="shared" ca="1" si="4"/>
        <v>2.3805562527881238E-2</v>
      </c>
      <c r="Q27" s="2">
        <f t="shared" si="5"/>
        <v>43308.085703754798</v>
      </c>
      <c r="T27" s="42" t="s">
        <v>47</v>
      </c>
    </row>
    <row r="28" spans="1:20" ht="12" customHeight="1" x14ac:dyDescent="0.25">
      <c r="A28" s="38" t="s">
        <v>44</v>
      </c>
      <c r="B28" s="39" t="s">
        <v>41</v>
      </c>
      <c r="C28" s="40">
        <v>58337.171639567707</v>
      </c>
      <c r="D28" s="41">
        <v>6.7100000000000005E-4</v>
      </c>
      <c r="E28">
        <f t="shared" si="0"/>
        <v>3875.0140536293352</v>
      </c>
      <c r="F28">
        <f t="shared" si="1"/>
        <v>3875</v>
      </c>
      <c r="G28">
        <f t="shared" si="2"/>
        <v>2.2889567706442904E-2</v>
      </c>
      <c r="K28">
        <f t="shared" si="3"/>
        <v>2.2889567706442904E-2</v>
      </c>
      <c r="O28">
        <f t="shared" ca="1" si="4"/>
        <v>2.3842788962841824E-2</v>
      </c>
      <c r="Q28" s="2">
        <f t="shared" si="5"/>
        <v>43318.671639567707</v>
      </c>
      <c r="T28" s="42" t="s">
        <v>47</v>
      </c>
    </row>
    <row r="29" spans="1:20" ht="12" customHeight="1" x14ac:dyDescent="0.25">
      <c r="A29" s="38" t="s">
        <v>44</v>
      </c>
      <c r="B29" s="39" t="s">
        <v>45</v>
      </c>
      <c r="C29" s="40">
        <v>58337.986438626423</v>
      </c>
      <c r="D29" s="41">
        <v>8.8400000000000002E-4</v>
      </c>
      <c r="E29">
        <f t="shared" si="0"/>
        <v>3875.5143201306687</v>
      </c>
      <c r="F29">
        <f t="shared" si="1"/>
        <v>3875.5</v>
      </c>
      <c r="G29">
        <f t="shared" si="2"/>
        <v>2.3323626424826216E-2</v>
      </c>
      <c r="K29">
        <f t="shared" si="3"/>
        <v>2.3323626424826216E-2</v>
      </c>
      <c r="O29">
        <f t="shared" ca="1" si="4"/>
        <v>2.3845652534761869E-2</v>
      </c>
      <c r="Q29" s="2">
        <f t="shared" si="5"/>
        <v>43319.486438626423</v>
      </c>
      <c r="T29" s="42" t="s">
        <v>47</v>
      </c>
    </row>
    <row r="30" spans="1:20" ht="12" customHeight="1" x14ac:dyDescent="0.25">
      <c r="A30" s="38" t="s">
        <v>44</v>
      </c>
      <c r="B30" s="39" t="s">
        <v>41</v>
      </c>
      <c r="C30" s="40">
        <v>58351.830918994732</v>
      </c>
      <c r="D30" s="41">
        <v>7.4299999999999995E-4</v>
      </c>
      <c r="E30">
        <f t="shared" si="0"/>
        <v>3884.0144892000103</v>
      </c>
      <c r="F30">
        <f t="shared" si="1"/>
        <v>3884</v>
      </c>
      <c r="G30">
        <f t="shared" si="2"/>
        <v>2.359899473231053E-2</v>
      </c>
      <c r="K30">
        <f t="shared" si="3"/>
        <v>2.359899473231053E-2</v>
      </c>
      <c r="O30">
        <f t="shared" ca="1" si="4"/>
        <v>2.3894333257402638E-2</v>
      </c>
      <c r="Q30" s="2">
        <f t="shared" si="5"/>
        <v>43333.330918994732</v>
      </c>
      <c r="T30" s="42" t="s">
        <v>47</v>
      </c>
    </row>
    <row r="31" spans="1:20" ht="12" customHeight="1" x14ac:dyDescent="0.25">
      <c r="A31" s="38" t="s">
        <v>44</v>
      </c>
      <c r="B31" s="39" t="s">
        <v>45</v>
      </c>
      <c r="C31" s="40">
        <v>58352.645714530256</v>
      </c>
      <c r="D31" s="41">
        <v>9.0300000000000005E-4</v>
      </c>
      <c r="E31">
        <f t="shared" si="0"/>
        <v>3884.5147535381898</v>
      </c>
      <c r="F31">
        <f t="shared" si="1"/>
        <v>3884.5</v>
      </c>
      <c r="G31">
        <f t="shared" si="2"/>
        <v>2.4029530257394072E-2</v>
      </c>
      <c r="K31">
        <f t="shared" si="3"/>
        <v>2.4029530257394072E-2</v>
      </c>
      <c r="O31">
        <f t="shared" ca="1" si="4"/>
        <v>2.3897196829322682E-2</v>
      </c>
      <c r="Q31" s="2">
        <f t="shared" si="5"/>
        <v>43334.145714530256</v>
      </c>
      <c r="T31" s="42" t="s">
        <v>47</v>
      </c>
    </row>
    <row r="32" spans="1:20" ht="12" customHeight="1" x14ac:dyDescent="0.2">
      <c r="C32" s="9"/>
      <c r="D32" s="9"/>
      <c r="Q32" s="2"/>
    </row>
    <row r="33" spans="3:17" ht="12" customHeight="1" x14ac:dyDescent="0.2">
      <c r="C33" s="9"/>
      <c r="D33" s="9"/>
      <c r="Q33" s="2"/>
    </row>
    <row r="34" spans="3:17" ht="12" customHeight="1" x14ac:dyDescent="0.2">
      <c r="C34" s="9"/>
      <c r="D34" s="9"/>
    </row>
    <row r="35" spans="3:17" ht="12" customHeight="1" x14ac:dyDescent="0.2">
      <c r="C35" s="9"/>
      <c r="D35" s="9"/>
    </row>
    <row r="36" spans="3:17" ht="12" customHeight="1" x14ac:dyDescent="0.2">
      <c r="C36" s="9"/>
      <c r="D36" s="9"/>
    </row>
    <row r="37" spans="3:17" ht="12" customHeight="1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2024-01-16T05:36:34Z</dcterms:modified>
</cp:coreProperties>
</file>