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D0C485-5F5B-4782-9C08-F38469DE0C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J25" i="1"/>
  <c r="G11" i="1"/>
  <c r="F11" i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C16" i="1" l="1"/>
  <c r="D18" i="1" s="1"/>
  <c r="C15" i="1"/>
  <c r="O21" i="1"/>
  <c r="S21" i="1" s="1"/>
  <c r="O25" i="1"/>
  <c r="S25" i="1" s="1"/>
  <c r="O22" i="1"/>
  <c r="S22" i="1" s="1"/>
  <c r="O23" i="1"/>
  <c r="S23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<sst xmlns="http://schemas.openxmlformats.org/spreadsheetml/2006/main" count="62" uniqueCount="53">
  <si>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</si>
  <si>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</si>
  <si>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</si>
  <si>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</si>
  <si>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</si>
  <si>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</si>
  <si>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</si>
  <si>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</si>
  <si>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</si>
  <si>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</si>
  <si>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</si>
  <si>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</si>
  <si>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</si>
  <si>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</si>
  <si>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</si>
  <si>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</si>
  <si>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</si>
  <si>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</si>
  <si>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</si>
  <si>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</si>
  <si>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</si>
  <si>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</si>
  <si>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</si>
  <si>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</si>
  <si>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</si>
  <si>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</si>
  <si>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</si>
  <si>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</si>
  <si>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</si>
  <si>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</si>
  <si>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</si>
  <si>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</si>
  <si>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</si>
  <si>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</si>
  <si>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</si>
  <si>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</si>
  <si>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</si>
  <si>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</si>
  <si>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</si>
  <si>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</si>
  <si>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</si>
  <si>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RZ Mic</t>
  </si>
  <si>
    <t>RZ Mic / GSC 7972-0014</t>
  </si>
  <si>
    <t>Mic_RZ.xls</t>
  </si>
  <si>
    <t>EA</t>
  </si>
  <si>
    <t>Mic</t>
  </si>
  <si>
    <t>G7972-0014</t>
  </si>
  <si>
    <t>Malkov</t>
  </si>
  <si>
    <t>VSS_2013-01-28</t>
  </si>
  <si>
    <t>I</t>
  </si>
  <si>
    <t>IBVS 6093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</si>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</sst>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Mic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60-4898-A0E4-A5D64B267E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-5.8775999998033512E-2</c:v>
                </c:pt>
                <c:pt idx="2">
                  <c:v>-5.7756000001973007E-2</c:v>
                </c:pt>
                <c:pt idx="3">
                  <c:v>-5.7368000001588371E-2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60-4898-A0E4-A5D64B267E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-6.3412999996216968E-2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60-4898-A0E4-A5D64B267E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60-4898-A0E4-A5D64B267E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60-4898-A0E4-A5D64B267E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60-4898-A0E4-A5D64B267E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7.6099999999999996E-4</c:v>
                  </c:pt>
                  <c:pt idx="2">
                    <c:v>1.0900000000000001E-4</c:v>
                  </c:pt>
                  <c:pt idx="3">
                    <c:v>4.7199999999999998E-4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60-4898-A0E4-A5D64B267E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-3.015035289115342E-5</c:v>
                </c:pt>
                <c:pt idx="1">
                  <c:v>-5.7930628626210727E-2</c:v>
                </c:pt>
                <c:pt idx="2">
                  <c:v>-5.9798385989866198E-2</c:v>
                </c:pt>
                <c:pt idx="3">
                  <c:v>-5.9809120227588351E-2</c:v>
                </c:pt>
                <c:pt idx="4">
                  <c:v>-5.9744714801255407E-2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60-4898-A0E4-A5D64B267E1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5394</c:v>
                </c:pt>
                <c:pt idx="2">
                  <c:v>5568</c:v>
                </c:pt>
                <c:pt idx="3">
                  <c:v>5569</c:v>
                </c:pt>
                <c:pt idx="4">
                  <c:v>5563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60-4898-A0E4-A5D64B26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43584"/>
        <c:axId val="1"/>
      </c:scatterChart>
      <c:valAx>
        <c:axId val="92414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14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639097744360902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12B24A-9578-185F-2E2A-CE9CF3E38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ht="12.95" customHeight="1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2.95" customHeight="1" thickBot="1" x14ac:dyDescent="0.25">
      <c r="E3" t="s">
        <v>46</v>
      </c>
    </row>
    <row r="4" spans="1:7" ht="12.95" customHeight="1" thickTop="1" thickBot="1" x14ac:dyDescent="0.25">
      <c r="A4" s="5" t="s">
        <v>0</v>
      </c>
      <c r="C4" s="28" t="s">
        <v>39</v>
      </c>
      <c r="D4" s="29" t="s">
        <v>39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34362.42</v>
      </c>
      <c r="D7" s="30" t="s">
        <v>47</v>
      </c>
    </row>
    <row r="8" spans="1:7" ht="12.95" customHeight="1" x14ac:dyDescent="0.2">
      <c r="A8" t="s">
        <v>3</v>
      </c>
      <c r="C8" s="38">
        <v>3.9830510000000001</v>
      </c>
      <c r="D8" s="30" t="s">
        <v>47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-3.015035289115342E-5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-1.0734237722157874E-5</v>
      </c>
      <c r="D12" s="3"/>
      <c r="E12" s="10"/>
    </row>
    <row r="13" spans="1:7" ht="12.95" customHeight="1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31</v>
      </c>
      <c r="E14" s="15">
        <f ca="1">NOW()+15018.5+$C$9/24</f>
        <v>60360.679835995368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56543.971209879775</v>
      </c>
      <c r="D15" s="14" t="s">
        <v>37</v>
      </c>
      <c r="E15" s="15">
        <f ca="1">ROUND(2*(E14-$C$7)/$C$8,0)/2+E13</f>
        <v>6528</v>
      </c>
    </row>
    <row r="16" spans="1:7" ht="12.95" customHeight="1" x14ac:dyDescent="0.2">
      <c r="A16" s="16" t="s">
        <v>4</v>
      </c>
      <c r="B16" s="10"/>
      <c r="C16" s="17">
        <f ca="1">+C8+C12</f>
        <v>3.9830402657622779</v>
      </c>
      <c r="D16" s="14" t="s">
        <v>38</v>
      </c>
      <c r="E16" s="24">
        <f ca="1">ROUND(2*(E14-$C$15)/$C$16,0)/2+E13</f>
        <v>959</v>
      </c>
    </row>
    <row r="17" spans="1:19" ht="12.95" customHeight="1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45345.602658079137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56543.971209879775</v>
      </c>
      <c r="D18" s="20">
        <f ca="1">+C16</f>
        <v>3.9830402657622779</v>
      </c>
      <c r="E18" s="21" t="s">
        <v>33</v>
      </c>
    </row>
    <row r="19" spans="1:19" ht="12.95" customHeight="1" thickTop="1" x14ac:dyDescent="0.2">
      <c r="A19" s="25" t="s">
        <v>34</v>
      </c>
      <c r="E19" s="26">
        <v>21</v>
      </c>
      <c r="S19">
        <f ca="1">SQRT(SUM(S21:S50)/(COUNT(S21:S50)-1))</f>
        <v>2.4648674686978517E-3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ht="12.95" customHeight="1" x14ac:dyDescent="0.2">
      <c r="A21" t="str">
        <f>D7</f>
        <v>Malkov</v>
      </c>
      <c r="C21" s="8">
        <f>C$7</f>
        <v>34362.42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-3.015035289115342E-5</v>
      </c>
      <c r="Q21" s="2">
        <f>+C21-15018.5</f>
        <v>19343.919999999998</v>
      </c>
      <c r="S21">
        <f ca="1">+(O21-G21)^2</f>
        <v>9.0904377946108344E-10</v>
      </c>
    </row>
    <row r="22" spans="1:19" ht="12.95" customHeight="1" x14ac:dyDescent="0.2">
      <c r="A22" s="33" t="s">
        <v>48</v>
      </c>
      <c r="B22" s="34" t="s">
        <v>49</v>
      </c>
      <c r="C22" s="35">
        <v>55846.938318</v>
      </c>
      <c r="D22" s="35">
        <v>7.6099999999999996E-4</v>
      </c>
      <c r="E22">
        <f>+(C22-C$7)/C$8</f>
        <v>5393.9852434729064</v>
      </c>
      <c r="F22">
        <f>ROUND(2*E22,0)/2</f>
        <v>5394</v>
      </c>
      <c r="G22">
        <f>+C22-(C$7+F22*C$8)</f>
        <v>-5.8775999998033512E-2</v>
      </c>
      <c r="I22">
        <f>+G22</f>
        <v>-5.8775999998033512E-2</v>
      </c>
      <c r="O22">
        <f ca="1">+C$11+C$12*$F22</f>
        <v>-5.7930628626210727E-2</v>
      </c>
      <c r="Q22" s="2">
        <f>+C22-15018.5</f>
        <v>40828.438318</v>
      </c>
      <c r="S22">
        <f ca="1">+(O22-G22)^2</f>
        <v>7.1465275629753806E-7</v>
      </c>
    </row>
    <row r="23" spans="1:19" ht="12.95" customHeight="1" x14ac:dyDescent="0.2">
      <c r="A23" s="33" t="s">
        <v>48</v>
      </c>
      <c r="B23" s="34" t="s">
        <v>49</v>
      </c>
      <c r="C23" s="35">
        <v>56539.990211999997</v>
      </c>
      <c r="D23" s="35">
        <v>1.0900000000000001E-4</v>
      </c>
      <c r="E23">
        <f>+(C23-C$7)/C$8</f>
        <v>5567.9854995580017</v>
      </c>
      <c r="F23">
        <f>ROUND(2*E23,0)/2</f>
        <v>5568</v>
      </c>
      <c r="G23">
        <f>+C23-(C$7+F23*C$8)</f>
        <v>-5.7756000001973007E-2</v>
      </c>
      <c r="I23">
        <f>+G23</f>
        <v>-5.7756000001973007E-2</v>
      </c>
      <c r="O23">
        <f ca="1">+C$11+C$12*$F23</f>
        <v>-5.9798385989866198E-2</v>
      </c>
      <c r="Q23" s="2">
        <f>+C23-15018.5</f>
        <v>41521.490211999997</v>
      </c>
      <c r="S23">
        <f ca="1">+(O23-G23)^2</f>
        <v>4.1713405235424483E-6</v>
      </c>
    </row>
    <row r="24" spans="1:19" ht="12.95" customHeight="1" x14ac:dyDescent="0.2">
      <c r="A24" s="33" t="s">
        <v>48</v>
      </c>
      <c r="B24" s="34" t="s">
        <v>49</v>
      </c>
      <c r="C24" s="35">
        <v>56543.973651</v>
      </c>
      <c r="D24" s="35">
        <v>4.7199999999999998E-4</v>
      </c>
      <c r="E24">
        <f>+(C24-C$7)/C$8</f>
        <v>5568.9855969707651</v>
      </c>
      <c r="F24">
        <f>ROUND(2*E24,0)/2</f>
        <v>5569</v>
      </c>
      <c r="G24">
        <f>+C24-(C$7+F24*C$8)</f>
        <v>-5.7368000001588371E-2</v>
      </c>
      <c r="I24">
        <f>+G24</f>
        <v>-5.7368000001588371E-2</v>
      </c>
      <c r="O24">
        <f ca="1">+C$11+C$12*$F24</f>
        <v>-5.9809120227588351E-2</v>
      </c>
      <c r="Q24" s="2">
        <f>+C24-15018.5</f>
        <v>41525.473651</v>
      </c>
      <c r="S24">
        <f ca="1">+(O24-G24)^2</f>
        <v>5.9590679577861965E-6</v>
      </c>
    </row>
    <row r="25" spans="1:19" ht="12.95" customHeight="1" x14ac:dyDescent="0.2">
      <c r="A25" s="36" t="s">
        <v>50</v>
      </c>
      <c r="B25" s="37" t="s">
        <v>49</v>
      </c>
      <c r="C25" s="36">
        <v>56520.069300000003</v>
      </c>
      <c r="D25" s="36">
        <v>2.0000000000000001E-4</v>
      </c>
      <c r="E25">
        <f>+(C25-C$7)/C$8</f>
        <v>5562.9840792899722</v>
      </c>
      <c r="F25">
        <f>ROUND(2*E25,0)/2</f>
        <v>5563</v>
      </c>
      <c r="G25">
        <f>+C25-(C$7+F25*C$8)</f>
        <v>-6.3412999996216968E-2</v>
      </c>
      <c r="J25">
        <f>+G25</f>
        <v>-6.3412999996216968E-2</v>
      </c>
      <c r="O25">
        <f ca="1">+C$11+C$12*$F25</f>
        <v>-5.9744714801255407E-2</v>
      </c>
      <c r="Q25" s="2">
        <f>+C25-15018.5</f>
        <v>41501.569300000003</v>
      </c>
      <c r="S25">
        <f ca="1">+(O25-G25)^2</f>
        <v>1.3456316271574178E-5</v>
      </c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2024-02-20T03:18:57Z</dcterms:modified>
</cp:coreProperties>
</file>