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FB3D04-FADD-48E1-9491-070543800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 l="1"/>
  <c r="F23" i="1" s="1"/>
  <c r="G23" i="1" s="1"/>
  <c r="K23" i="1" s="1"/>
  <c r="Q23" i="1"/>
  <c r="G11" i="1"/>
  <c r="F11" i="1"/>
  <c r="C22" i="1"/>
  <c r="A22" i="1"/>
  <c r="F15" i="1"/>
  <c r="F16" i="1" s="1"/>
  <c r="E22" i="1" l="1"/>
  <c r="F22" i="1" s="1"/>
  <c r="G22" i="1" s="1"/>
  <c r="C17" i="1"/>
  <c r="Q22" i="1"/>
  <c r="C11" i="1"/>
  <c r="C12" i="1"/>
  <c r="O21" i="1" l="1"/>
  <c r="O23" i="1"/>
  <c r="C16" i="1"/>
  <c r="D18" i="1" s="1"/>
  <c r="C15" i="1"/>
  <c r="O22" i="1"/>
  <c r="I22" i="1"/>
  <c r="C18" i="1" l="1"/>
  <c r="F17" i="1"/>
  <c r="F18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<sst xmlns="http://schemas.openxmlformats.org/spreadsheetml/2006/main" count="56" uniqueCount="50">
  <si>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</si>
  <si>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</si>
  <si>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</si>
  <si>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</si>
  <si>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</si>
  <si>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</si>
  <si>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</si>
  <si>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</si>
  <si>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</si>
  <si>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</si>
  <si>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</si>
  <si>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</si>
  <si>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</si>
  <si>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</si>
  <si>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</si>
  <si>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</si>
  <si>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</si>
  <si>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</si>
  <si>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</si>
  <si>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</si>
  <si>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</si>
  <si>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</si>
  <si>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</si>
  <si>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</si>
  <si>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</si>
  <si>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</si>
  <si>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</si>
  <si>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</si>
  <si>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</si>
  <si>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</si>
  <si>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</si>
  <si>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</si>
  <si>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</si>
  <si>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</si>
  <si>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</si>
  <si>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</si>
  <si>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</si>
  <si>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</si>
  <si>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</si>
  <si>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</si>
  <si>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</si>
  <si>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</si>
  <si>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</si>
  <si>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VY Mic</t>
  </si>
  <si>
    <t>G7461-1430</t>
  </si>
  <si>
    <t>EA</t>
  </si>
  <si>
    <t>I</t>
  </si>
  <si>
    <t>JAAVSO 51, 138</t>
  </si>
  <si>
    <t>VSX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</si>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</sst>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Mic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0.12819999999919673</c:v>
                </c:pt>
                <c:pt idx="2">
                  <c:v>-4.2099999998754356E-2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0.12509727168855594</c:v>
                </c:pt>
                <c:pt idx="1">
                  <c:v>9.3320062625223341E-3</c:v>
                </c:pt>
                <c:pt idx="2">
                  <c:v>-4.8329277950635893E-2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-3138</c:v>
                </c:pt>
                <c:pt idx="1">
                  <c:v>0</c:v>
                </c:pt>
                <c:pt idx="2">
                  <c:v>1563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43</v>
      </c>
      <c r="F1" s="8" t="s">
        <v>43</v>
      </c>
      <c r="G1" s="4">
        <v>0</v>
      </c>
      <c r="H1" s="2"/>
      <c r="I1" s="9" t="s">
        <v>44</v>
      </c>
      <c r="J1" s="10" t="s">
        <v>43</v>
      </c>
      <c r="K1" s="3">
        <v>20.49071</v>
      </c>
      <c r="L1" s="5">
        <v>-33.435400000000001</v>
      </c>
      <c r="M1" s="6">
        <v>38295.264999999999</v>
      </c>
      <c r="N1" s="6">
        <v>4.4358000000000004</v>
      </c>
      <c r="O1" s="7" t="s">
        <v>45</v>
      </c>
    </row>
    <row r="2" spans="1:15" s="14" customFormat="1" ht="12.95" customHeight="1" x14ac:dyDescent="0.2">
      <c r="A2" s="14" t="s">
        <v>23</v>
      </c>
      <c r="B2" s="14" t="s">
        <v>45</v>
      </c>
      <c r="C2" s="15"/>
      <c r="D2" s="16"/>
    </row>
    <row r="3" spans="1:15" s="14" customFormat="1" ht="12.95" customHeight="1" x14ac:dyDescent="0.2"/>
    <row r="4" spans="1:15" s="14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4" customFormat="1" ht="12.95" customHeight="1" x14ac:dyDescent="0.2">
      <c r="A5" s="18" t="s">
        <v>28</v>
      </c>
      <c r="C5" s="19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3">
        <v>52216.56</v>
      </c>
      <c r="D7" s="21" t="s">
        <v>48</v>
      </c>
    </row>
    <row r="8" spans="1:15" s="14" customFormat="1" ht="12.95" customHeight="1" x14ac:dyDescent="0.2">
      <c r="A8" s="14" t="s">
        <v>3</v>
      </c>
      <c r="C8" s="43">
        <v>4.4363999999999999</v>
      </c>
      <c r="D8" s="21" t="s">
        <v>48</v>
      </c>
    </row>
    <row r="9" spans="1:15" s="14" customFormat="1" ht="12.95" customHeight="1" x14ac:dyDescent="0.2">
      <c r="A9" s="22" t="s">
        <v>32</v>
      </c>
      <c r="B9" s="23">
        <v>21</v>
      </c>
      <c r="C9" s="24"/>
      <c r="D9" s="25"/>
    </row>
    <row r="10" spans="1:15" s="14" customFormat="1" ht="12.95" customHeight="1" thickBot="1" x14ac:dyDescent="0.25">
      <c r="C10" s="26" t="s">
        <v>19</v>
      </c>
      <c r="D10" s="26" t="s">
        <v>20</v>
      </c>
    </row>
    <row r="11" spans="1:15" s="14" customFormat="1" ht="12.95" customHeight="1" x14ac:dyDescent="0.2">
      <c r="A11" s="14" t="s">
        <v>15</v>
      </c>
      <c r="C11" s="25">
        <f ca="1">INTERCEPT(INDIRECT($G$11):G992,INDIRECT($F$11):F992)</f>
        <v>9.3320062625223341E-3</v>
      </c>
      <c r="D11" s="16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5">
        <f ca="1">SLOPE(INDIRECT($G$11):G992,INDIRECT($F$11):F992)</f>
        <v>-3.6891416643095475E-5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7" t="s">
        <v>34</v>
      </c>
      <c r="F14" s="28">
        <v>1</v>
      </c>
    </row>
    <row r="15" spans="1:15" s="14" customFormat="1" ht="12.95" customHeight="1" x14ac:dyDescent="0.2">
      <c r="A15" s="29" t="s">
        <v>17</v>
      </c>
      <c r="C15" s="30">
        <f ca="1">(C7+C11)+(C8+C12)*INT(MAX(F21:F3533))</f>
        <v>59150.604870722047</v>
      </c>
      <c r="E15" s="27" t="s">
        <v>30</v>
      </c>
      <c r="F15" s="31">
        <f ca="1">NOW()+15018.5+$C$5/24</f>
        <v>60360.683366666664</v>
      </c>
    </row>
    <row r="16" spans="1:15" s="14" customFormat="1" ht="12.95" customHeight="1" x14ac:dyDescent="0.2">
      <c r="A16" s="17" t="s">
        <v>4</v>
      </c>
      <c r="C16" s="31">
        <f ca="1">+C8+C12</f>
        <v>4.4363631085833566</v>
      </c>
      <c r="E16" s="27" t="s">
        <v>35</v>
      </c>
      <c r="F16" s="32">
        <f ca="1">ROUND(2*(F15-$C$7)/$C$8,0)/2+F14</f>
        <v>1837</v>
      </c>
    </row>
    <row r="17" spans="1:21" s="14" customFormat="1" ht="12.95" customHeight="1" thickBot="1" x14ac:dyDescent="0.25">
      <c r="A17" s="27" t="s">
        <v>27</v>
      </c>
      <c r="C17" s="14">
        <f>COUNT(C21:C2191)</f>
        <v>3</v>
      </c>
      <c r="E17" s="27" t="s">
        <v>36</v>
      </c>
      <c r="F17" s="25">
        <f ca="1">ROUND(2*(F15-$C$15)/$C$16,0)/2+F14</f>
        <v>274</v>
      </c>
    </row>
    <row r="18" spans="1:21" s="14" customFormat="1" ht="12.95" customHeight="1" thickTop="1" thickBot="1" x14ac:dyDescent="0.25">
      <c r="A18" s="17" t="s">
        <v>5</v>
      </c>
      <c r="C18" s="33">
        <f ca="1">+C15</f>
        <v>59150.604870722047</v>
      </c>
      <c r="D18" s="34">
        <f ca="1">+C16</f>
        <v>4.4363631085833566</v>
      </c>
      <c r="E18" s="27" t="s">
        <v>31</v>
      </c>
      <c r="F18" s="35">
        <f ca="1">+$C$15+$C$16*F17-15018.5-$C$5/24</f>
        <v>45348.064195807223</v>
      </c>
    </row>
    <row r="19" spans="1:21" s="14" customFormat="1" ht="12.95" customHeight="1" thickTop="1" x14ac:dyDescent="0.2">
      <c r="F19" s="14" t="s">
        <v>42</v>
      </c>
    </row>
    <row r="20" spans="1:21" s="14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39" customFormat="1" ht="12.95" customHeight="1" x14ac:dyDescent="0.2">
      <c r="A21" s="39" t="s">
        <v>49</v>
      </c>
      <c r="C21" s="40">
        <v>38295.264999999999</v>
      </c>
      <c r="D21" s="40"/>
      <c r="E21" s="39">
        <f>+(C21-C$7)/C$8</f>
        <v>-3137.9711026958794</v>
      </c>
      <c r="F21" s="39">
        <f>ROUND(2*E21,0)/2</f>
        <v>-3138</v>
      </c>
      <c r="G21" s="39">
        <f>+C21-(C$7+F21*C$8)</f>
        <v>0.12819999999919673</v>
      </c>
      <c r="K21" s="39">
        <f>+G21</f>
        <v>0.12819999999919673</v>
      </c>
      <c r="O21" s="39">
        <f ca="1">+C$11+C$12*$F21</f>
        <v>0.12509727168855594</v>
      </c>
      <c r="Q21" s="41">
        <f>+C21-15018.5</f>
        <v>23276.764999999999</v>
      </c>
    </row>
    <row r="22" spans="1:21" s="39" customFormat="1" ht="12.95" customHeight="1" x14ac:dyDescent="0.2">
      <c r="A22" s="39" t="str">
        <f>D8</f>
        <v>VSX</v>
      </c>
      <c r="C22" s="40">
        <f>C$7</f>
        <v>52216.56</v>
      </c>
      <c r="D22" s="40" t="s">
        <v>13</v>
      </c>
      <c r="E22" s="39">
        <f>+(C22-C$7)/C$8</f>
        <v>0</v>
      </c>
      <c r="F22" s="39">
        <f>ROUND(2*E22,0)/2</f>
        <v>0</v>
      </c>
      <c r="G22" s="39">
        <f>+C22-(C$7+F22*C$8)</f>
        <v>0</v>
      </c>
      <c r="I22" s="39">
        <f>+G22</f>
        <v>0</v>
      </c>
      <c r="O22" s="39">
        <f ca="1">+C$11+C$12*$F22</f>
        <v>9.3320062625223341E-3</v>
      </c>
      <c r="Q22" s="41">
        <f>+C22-15018.5</f>
        <v>37198.06</v>
      </c>
    </row>
    <row r="23" spans="1:21" s="39" customFormat="1" ht="12.95" customHeight="1" x14ac:dyDescent="0.2">
      <c r="A23" s="12" t="s">
        <v>47</v>
      </c>
      <c r="B23" s="13" t="s">
        <v>46</v>
      </c>
      <c r="C23" s="44">
        <v>59150.611100000002</v>
      </c>
      <c r="D23" s="45">
        <v>2.3E-3</v>
      </c>
      <c r="E23" s="39">
        <f>+(C23-C$7)/C$8</f>
        <v>1562.9905103236867</v>
      </c>
      <c r="F23" s="39">
        <f>ROUND(2*E23,0)/2</f>
        <v>1563</v>
      </c>
      <c r="G23" s="39">
        <f>+C23-(C$7+F23*C$8)</f>
        <v>-4.2099999998754356E-2</v>
      </c>
      <c r="K23" s="39">
        <f>+G23</f>
        <v>-4.2099999998754356E-2</v>
      </c>
      <c r="O23" s="39">
        <f ca="1">+C$11+C$12*$F23</f>
        <v>-4.8329277950635893E-2</v>
      </c>
      <c r="Q23" s="41">
        <f>+C23-15018.5</f>
        <v>44132.111100000002</v>
      </c>
    </row>
    <row r="24" spans="1:21" s="39" customFormat="1" ht="12.95" customHeight="1" x14ac:dyDescent="0.2">
      <c r="C24" s="40"/>
      <c r="D24" s="40"/>
      <c r="Q24" s="41"/>
    </row>
    <row r="25" spans="1:21" s="39" customFormat="1" ht="12.95" customHeight="1" x14ac:dyDescent="0.2">
      <c r="C25" s="40"/>
      <c r="D25" s="40"/>
      <c r="Q25" s="41"/>
    </row>
    <row r="26" spans="1:21" s="39" customFormat="1" ht="12.95" customHeight="1" x14ac:dyDescent="0.2">
      <c r="C26" s="40"/>
      <c r="D26" s="40"/>
      <c r="Q26" s="41"/>
    </row>
    <row r="27" spans="1:21" s="39" customFormat="1" ht="12.95" customHeight="1" x14ac:dyDescent="0.2">
      <c r="C27" s="40"/>
      <c r="D27" s="40"/>
      <c r="Q27" s="41"/>
    </row>
    <row r="28" spans="1:21" s="39" customFormat="1" ht="12.95" customHeight="1" x14ac:dyDescent="0.2">
      <c r="C28" s="40"/>
      <c r="D28" s="40"/>
      <c r="Q28" s="41"/>
    </row>
    <row r="29" spans="1:21" s="39" customFormat="1" ht="12.95" customHeight="1" x14ac:dyDescent="0.2">
      <c r="C29" s="40"/>
      <c r="D29" s="40"/>
      <c r="Q29" s="41"/>
    </row>
    <row r="30" spans="1:21" s="39" customFormat="1" ht="12.95" customHeight="1" x14ac:dyDescent="0.2">
      <c r="C30" s="40"/>
      <c r="D30" s="40"/>
      <c r="Q30" s="41"/>
    </row>
    <row r="31" spans="1:21" s="39" customFormat="1" ht="12.95" customHeight="1" x14ac:dyDescent="0.2">
      <c r="C31" s="40"/>
      <c r="D31" s="40"/>
      <c r="Q31" s="41"/>
    </row>
    <row r="32" spans="1:21" s="39" customFormat="1" ht="12.95" customHeight="1" x14ac:dyDescent="0.2">
      <c r="C32" s="40"/>
      <c r="D32" s="40"/>
      <c r="Q32" s="41"/>
    </row>
    <row r="33" spans="3:17" s="14" customFormat="1" ht="12.95" customHeight="1" x14ac:dyDescent="0.2">
      <c r="C33" s="20"/>
      <c r="D33" s="20"/>
      <c r="Q33" s="42"/>
    </row>
    <row r="34" spans="3:17" s="14" customFormat="1" ht="12.95" customHeight="1" x14ac:dyDescent="0.2">
      <c r="C34" s="20"/>
      <c r="D34" s="20"/>
    </row>
    <row r="35" spans="3:17" s="14" customFormat="1" ht="12.95" customHeight="1" x14ac:dyDescent="0.2">
      <c r="C35" s="20"/>
      <c r="D35" s="20"/>
    </row>
    <row r="36" spans="3:17" s="14" customFormat="1" ht="12.95" customHeight="1" x14ac:dyDescent="0.2">
      <c r="C36" s="20"/>
      <c r="D36" s="20"/>
    </row>
    <row r="37" spans="3:17" s="14" customFormat="1" ht="12.95" customHeight="1" x14ac:dyDescent="0.2">
      <c r="C37" s="20"/>
      <c r="D37" s="20"/>
    </row>
    <row r="38" spans="3:17" s="14" customFormat="1" ht="12.95" customHeight="1" x14ac:dyDescent="0.2">
      <c r="C38" s="20"/>
      <c r="D38" s="20"/>
    </row>
    <row r="39" spans="3:17" s="14" customFormat="1" ht="12.95" customHeight="1" x14ac:dyDescent="0.2">
      <c r="C39" s="20"/>
      <c r="D39" s="20"/>
    </row>
    <row r="40" spans="3:17" s="14" customFormat="1" ht="12.95" customHeight="1" x14ac:dyDescent="0.2">
      <c r="C40" s="20"/>
      <c r="D40" s="20"/>
    </row>
    <row r="41" spans="3:17" s="14" customFormat="1" ht="12.95" customHeight="1" x14ac:dyDescent="0.2">
      <c r="C41" s="20"/>
      <c r="D41" s="20"/>
    </row>
    <row r="42" spans="3:17" s="14" customFormat="1" ht="12.95" customHeight="1" x14ac:dyDescent="0.2">
      <c r="C42" s="20"/>
      <c r="D42" s="20"/>
    </row>
    <row r="43" spans="3:17" s="14" customFormat="1" ht="12.95" customHeight="1" x14ac:dyDescent="0.2">
      <c r="C43" s="20"/>
      <c r="D43" s="20"/>
    </row>
    <row r="44" spans="3:17" s="14" customFormat="1" ht="12.95" customHeight="1" x14ac:dyDescent="0.2">
      <c r="C44" s="20"/>
      <c r="D44" s="20"/>
    </row>
    <row r="45" spans="3:17" s="14" customFormat="1" ht="12.95" customHeight="1" x14ac:dyDescent="0.2">
      <c r="C45" s="20"/>
      <c r="D45" s="20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2024-02-20T03:24:02Z</dcterms:modified>
</cp:coreProperties>
</file>