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12A7BE-8404-4149-BE78-4BAE601E6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E24" i="1"/>
  <c r="F24" i="1"/>
  <c r="G24" i="1"/>
  <c r="J24" i="1"/>
  <c r="E22" i="1"/>
  <c r="F22" i="1"/>
  <c r="G22" i="1"/>
  <c r="J22" i="1"/>
  <c r="C9" i="1"/>
  <c r="C21" i="1"/>
  <c r="E21" i="1"/>
  <c r="F21" i="1"/>
  <c r="G21" i="1"/>
  <c r="I21" i="1"/>
  <c r="D9" i="1"/>
  <c r="A21" i="1"/>
  <c r="F16" i="1"/>
  <c r="F17" i="1" s="1"/>
  <c r="Q21" i="1"/>
  <c r="C17" i="1"/>
  <c r="E23" i="1"/>
  <c r="F23" i="1"/>
  <c r="G23" i="1"/>
  <c r="E25" i="1"/>
  <c r="F25" i="1"/>
  <c r="G25" i="1"/>
  <c r="J25" i="1"/>
  <c r="J23" i="1"/>
  <c r="C11" i="1"/>
  <c r="C12" i="1"/>
  <c r="C16" i="1" l="1"/>
  <c r="D18" i="1" s="1"/>
  <c r="O24" i="1"/>
  <c r="O25" i="1"/>
  <c r="O23" i="1"/>
  <c r="O21" i="1"/>
  <c r="O22" i="1"/>
  <c r="C15" i="1"/>
  <c r="F18" i="1" s="1"/>
  <c r="C18" i="1" l="1"/>
  <c r="F19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<sst xmlns="http://schemas.openxmlformats.org/spreadsheetml/2006/main" count="60" uniqueCount="50">
  <si>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</si>
  <si>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</si>
  <si>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</si>
  <si>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</si>
  <si>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</si>
  <si>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</si>
  <si>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</si>
  <si>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</si>
  <si>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</si>
  <si>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</si>
  <si>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</si>
  <si>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</si>
  <si>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</si>
  <si>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</si>
  <si>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</si>
  <si>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</si>
  <si>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</si>
  <si>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</si>
  <si>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</si>
  <si>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</si>
  <si>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</si>
  <si>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</si>
  <si>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</si>
  <si>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</si>
  <si>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</si>
  <si>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</si>
  <si>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</si>
  <si>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</si>
  <si>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</si>
  <si>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</si>
  <si>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</si>
  <si>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</si>
  <si>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</si>
  <si>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</si>
  <si>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</si>
  <si>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</si>
  <si>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</si>
  <si>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</si>
  <si>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</si>
  <si>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</si>
  <si>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CCD</t>
  </si>
  <si>
    <t>OEJV 0215</t>
  </si>
  <si>
    <t>I</t>
  </si>
  <si>
    <t>II</t>
  </si>
  <si>
    <t>G4835-1716</t>
  </si>
  <si>
    <t>2022A</t>
  </si>
  <si>
    <t>EW</t>
  </si>
  <si>
    <t>VSX</t>
  </si>
  <si>
    <t>GSC 4835-1716 Mon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</si>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</sst>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3" borderId="0" xfId="0" applyFill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</a:t>
            </a:r>
            <a:r>
              <a:rPr lang="en-AU" baseline="0"/>
              <a:t> </a:t>
            </a:r>
            <a:r>
              <a:rPr lang="en-AU"/>
              <a:t>4835-1716 Mon- O-C Diagr.</a:t>
            </a:r>
          </a:p>
        </c:rich>
      </c:tx>
      <c:layout>
        <c:manualLayout>
          <c:xMode val="edge"/>
          <c:yMode val="edge"/>
          <c:x val="0.39047619047619048"/>
          <c:y val="3.5928055005394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5C-4ADA-9B47-59FA18CE54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5C-4ADA-9B47-59FA18CE54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-3.1989637282094918E-3</c:v>
                </c:pt>
                <c:pt idx="2">
                  <c:v>7.3393782076891512E-4</c:v>
                </c:pt>
                <c:pt idx="3">
                  <c:v>1.2566062177938875E-2</c:v>
                </c:pt>
                <c:pt idx="4">
                  <c:v>-1.0101036270498298E-2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5C-4ADA-9B47-59FA18CE54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5C-4ADA-9B47-59FA18CE54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5C-4ADA-9B47-59FA18CE54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5C-4ADA-9B47-59FA18CE54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5C-4ADA-9B47-59FA18CE54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-1.3936417861716649E-13</c:v>
                </c:pt>
                <c:pt idx="1">
                  <c:v>2.0904626792574975E-13</c:v>
                </c:pt>
                <c:pt idx="2">
                  <c:v>1.3646075822930887E-13</c:v>
                </c:pt>
                <c:pt idx="3">
                  <c:v>-6.6778668920725601E-14</c:v>
                </c:pt>
                <c:pt idx="4">
                  <c:v>-1.3936417861716649E-13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5C-4ADA-9B47-59FA18CE54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5C-4ADA-9B47-59FA18CE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19304"/>
        <c:axId val="1"/>
      </c:scatterChart>
      <c:valAx>
        <c:axId val="50341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41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0F5083-8CE7-4FD5-8322-CFF257EC3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48</v>
      </c>
      <c r="F1" s="38" t="s">
        <v>44</v>
      </c>
      <c r="G1" s="39" t="s">
        <v>45</v>
      </c>
      <c r="H1" s="31"/>
      <c r="I1" s="40" t="s">
        <v>44</v>
      </c>
      <c r="J1" s="38" t="s">
        <v>44</v>
      </c>
      <c r="K1" s="34">
        <v>7.3819999999999997</v>
      </c>
      <c r="L1" s="34">
        <v>-2.4803999999999999</v>
      </c>
      <c r="M1" s="41">
        <v>55944.476201036268</v>
      </c>
      <c r="N1" s="42">
        <v>0.42446683937828666</v>
      </c>
      <c r="O1" s="43" t="s">
        <v>46</v>
      </c>
    </row>
    <row r="2" spans="1:15" ht="12.95" customHeight="1" x14ac:dyDescent="0.2">
      <c r="A2" t="s">
        <v>23</v>
      </c>
      <c r="B2" t="s">
        <v>46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4">
        <v>55944.476201036268</v>
      </c>
      <c r="D7" s="29"/>
    </row>
    <row r="8" spans="1:15" ht="12.95" customHeight="1" x14ac:dyDescent="0.2">
      <c r="A8" t="s">
        <v>3</v>
      </c>
      <c r="C8" s="44">
        <v>0.42446683937828666</v>
      </c>
      <c r="D8" s="29" t="s">
        <v>47</v>
      </c>
    </row>
    <row r="9" spans="1:15" ht="12.95" customHeight="1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INTERCEPT(INDIRECT($D$9):G992,INDIRECT($C$9):F992)</f>
        <v>-1.3936417861716649E-13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SLOPE(INDIRECT($D$9):G992,INDIRECT($C$9):F992)</f>
        <v>-2.9034203878576356E-14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55944.476201036268</v>
      </c>
      <c r="E15" s="14" t="s">
        <v>34</v>
      </c>
      <c r="F15" s="32">
        <v>1</v>
      </c>
    </row>
    <row r="16" spans="1:15" ht="12.95" customHeight="1" x14ac:dyDescent="0.2">
      <c r="A16" s="16" t="s">
        <v>4</v>
      </c>
      <c r="B16" s="10"/>
      <c r="C16" s="17">
        <f ca="1">+C8+C12</f>
        <v>0.42446683937825763</v>
      </c>
      <c r="E16" s="14" t="s">
        <v>30</v>
      </c>
      <c r="F16" s="33">
        <f ca="1">NOW()+15018.5+$C$5/24</f>
        <v>60360.729761574068</v>
      </c>
    </row>
    <row r="17" spans="1:21" ht="12.95" customHeight="1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10405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55944.476201036268</v>
      </c>
      <c r="D18" s="20">
        <f ca="1">+C16</f>
        <v>0.42446683937825763</v>
      </c>
      <c r="E18" s="14" t="s">
        <v>36</v>
      </c>
      <c r="F18" s="23">
        <f ca="1">ROUND(2*(F16-$C$15)/$C$16,0)/2+F15</f>
        <v>10405</v>
      </c>
    </row>
    <row r="19" spans="1:21" ht="12.95" customHeight="1" thickTop="1" x14ac:dyDescent="0.2">
      <c r="E19" s="14" t="s">
        <v>31</v>
      </c>
      <c r="F19" s="18">
        <f ca="1">+$C$15+$C$16*F18-15018.5-$C$5/24</f>
        <v>45342.949498100374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>
        <f>D7</f>
        <v>0</v>
      </c>
      <c r="C21" s="8">
        <f>C$7</f>
        <v>55944.476201036268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-1.3936417861716649E-13</v>
      </c>
      <c r="Q21" s="2">
        <f>+C21-15018.5</f>
        <v>40925.976201036268</v>
      </c>
    </row>
    <row r="22" spans="1:21" ht="12.95" customHeight="1" x14ac:dyDescent="0.2">
      <c r="A22" s="35" t="s">
        <v>41</v>
      </c>
      <c r="B22" s="36" t="s">
        <v>42</v>
      </c>
      <c r="C22" s="37">
        <v>55939.379399999998</v>
      </c>
      <c r="D22" s="37">
        <v>4.0000000000000001E-3</v>
      </c>
      <c r="E22">
        <f>+(C22-C$7)/C$8</f>
        <v>-12.007536427899954</v>
      </c>
      <c r="F22">
        <f>ROUND(2*E22,0)/2</f>
        <v>-12</v>
      </c>
      <c r="G22">
        <f>+C22-(C$7+F22*C$8)</f>
        <v>-3.1989637282094918E-3</v>
      </c>
      <c r="J22">
        <f>+G22</f>
        <v>-3.1989637282094918E-3</v>
      </c>
      <c r="O22">
        <f ca="1">+C$11+C$12*$F22</f>
        <v>2.0904626792574975E-13</v>
      </c>
      <c r="Q22" s="2">
        <f>+C22-15018.5</f>
        <v>40920.879399999998</v>
      </c>
    </row>
    <row r="23" spans="1:21" ht="12.95" customHeight="1" x14ac:dyDescent="0.2">
      <c r="A23" s="35" t="s">
        <v>41</v>
      </c>
      <c r="B23" s="36" t="s">
        <v>43</v>
      </c>
      <c r="C23" s="37">
        <v>55940.444499999998</v>
      </c>
      <c r="D23" s="37">
        <v>1.8E-3</v>
      </c>
      <c r="E23">
        <f>+(C23-C$7)/C$8</f>
        <v>-9.4982709183495579</v>
      </c>
      <c r="F23">
        <f>ROUND(2*E23,0)/2</f>
        <v>-9.5</v>
      </c>
      <c r="G23">
        <f>+C23-(C$7+F23*C$8)</f>
        <v>7.3393782076891512E-4</v>
      </c>
      <c r="J23">
        <f>+G23</f>
        <v>7.3393782076891512E-4</v>
      </c>
      <c r="O23">
        <f ca="1">+C$11+C$12*$F23</f>
        <v>1.3646075822930887E-13</v>
      </c>
      <c r="Q23" s="2">
        <f>+C23-15018.5</f>
        <v>40921.944499999998</v>
      </c>
    </row>
    <row r="24" spans="1:21" ht="12.95" customHeight="1" x14ac:dyDescent="0.2">
      <c r="A24" s="35" t="s">
        <v>41</v>
      </c>
      <c r="B24" s="36" t="s">
        <v>43</v>
      </c>
      <c r="C24" s="37">
        <v>55943.427600000003</v>
      </c>
      <c r="D24" s="37">
        <v>1.5E-3</v>
      </c>
      <c r="E24">
        <f>+(C24-C$7)/C$8</f>
        <v>-2.4703956563520646</v>
      </c>
      <c r="F24">
        <f>ROUND(2*E24,0)/2</f>
        <v>-2.5</v>
      </c>
      <c r="G24">
        <f>+C24-(C$7+F24*C$8)</f>
        <v>1.2566062177938875E-2</v>
      </c>
      <c r="J24">
        <f>+G24</f>
        <v>1.2566062177938875E-2</v>
      </c>
      <c r="O24">
        <f ca="1">+C$11+C$12*$F24</f>
        <v>-6.6778668920725601E-14</v>
      </c>
      <c r="Q24" s="2">
        <f>+C24-15018.5</f>
        <v>40924.927600000003</v>
      </c>
    </row>
    <row r="25" spans="1:21" ht="12.95" customHeight="1" x14ac:dyDescent="0.2">
      <c r="A25" s="35" t="s">
        <v>41</v>
      </c>
      <c r="B25" s="36" t="s">
        <v>42</v>
      </c>
      <c r="C25" s="37">
        <v>55944.466099999998</v>
      </c>
      <c r="D25" s="37">
        <v>2.5000000000000001E-3</v>
      </c>
      <c r="E25">
        <f>+(C25-C$7)/C$8</f>
        <v>-2.3796997393938261E-2</v>
      </c>
      <c r="F25">
        <f>ROUND(2*E25,0)/2</f>
        <v>0</v>
      </c>
      <c r="G25">
        <f>+C25-(C$7+F25*C$8)</f>
        <v>-1.0101036270498298E-2</v>
      </c>
      <c r="J25">
        <f>+G25</f>
        <v>-1.0101036270498298E-2</v>
      </c>
      <c r="O25">
        <f ca="1">+C$11+C$12*$F25</f>
        <v>-1.3936417861716649E-13</v>
      </c>
      <c r="Q25" s="2">
        <f>+C25-15018.5</f>
        <v>40925.966099999998</v>
      </c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2024-02-20T04:30:51Z</dcterms:modified>
</cp:coreProperties>
</file>