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639FA2B-AFE8-4246-BDA1-A7D0435A867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Q35" i="1"/>
  <c r="D9" i="1"/>
  <c r="C9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G13" i="2"/>
  <c r="C13" i="2"/>
  <c r="G12" i="2"/>
  <c r="C12" i="2"/>
  <c r="G11" i="2"/>
  <c r="C11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13" i="2"/>
  <c r="D13" i="2"/>
  <c r="B13" i="2"/>
  <c r="A13" i="2"/>
  <c r="H12" i="2"/>
  <c r="D12" i="2"/>
  <c r="B12" i="2"/>
  <c r="A12" i="2"/>
  <c r="H11" i="2"/>
  <c r="D11" i="2"/>
  <c r="B11" i="2"/>
  <c r="A11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Q39" i="1"/>
  <c r="Q38" i="1"/>
  <c r="C17" i="1"/>
  <c r="Q37" i="1"/>
  <c r="Q36" i="1"/>
  <c r="C8" i="1"/>
  <c r="C7" i="1"/>
  <c r="E27" i="1"/>
  <c r="F27" i="1"/>
  <c r="Q21" i="1"/>
  <c r="E12" i="2"/>
  <c r="E19" i="2"/>
  <c r="E15" i="2"/>
  <c r="E24" i="1"/>
  <c r="F24" i="1"/>
  <c r="G24" i="1"/>
  <c r="K24" i="1"/>
  <c r="E37" i="1"/>
  <c r="F37" i="1"/>
  <c r="E29" i="1"/>
  <c r="F29" i="1"/>
  <c r="G34" i="1"/>
  <c r="K34" i="1"/>
  <c r="E32" i="1"/>
  <c r="F32" i="1"/>
  <c r="G26" i="1"/>
  <c r="K26" i="1"/>
  <c r="G36" i="1"/>
  <c r="K36" i="1"/>
  <c r="E34" i="1"/>
  <c r="F34" i="1"/>
  <c r="G28" i="1"/>
  <c r="K28" i="1"/>
  <c r="E26" i="1"/>
  <c r="F26" i="1"/>
  <c r="E39" i="1"/>
  <c r="F39" i="1"/>
  <c r="G39" i="1"/>
  <c r="J39" i="1"/>
  <c r="E31" i="1"/>
  <c r="F31" i="1"/>
  <c r="G31" i="1"/>
  <c r="K31" i="1"/>
  <c r="E23" i="1"/>
  <c r="F23" i="1"/>
  <c r="G23" i="1"/>
  <c r="K23" i="1"/>
  <c r="G35" i="1"/>
  <c r="K35" i="1"/>
  <c r="E33" i="1"/>
  <c r="G27" i="1"/>
  <c r="K27" i="1"/>
  <c r="E25" i="1"/>
  <c r="E28" i="1"/>
  <c r="F28" i="1"/>
  <c r="E38" i="1"/>
  <c r="F38" i="1"/>
  <c r="G38" i="1"/>
  <c r="J38" i="1"/>
  <c r="G32" i="1"/>
  <c r="K32" i="1"/>
  <c r="E30" i="1"/>
  <c r="F30" i="1"/>
  <c r="G30" i="1"/>
  <c r="K30" i="1"/>
  <c r="E22" i="1"/>
  <c r="F22" i="1"/>
  <c r="G22" i="1"/>
  <c r="E36" i="1"/>
  <c r="F36" i="1"/>
  <c r="E21" i="1"/>
  <c r="F21" i="1"/>
  <c r="G37" i="1"/>
  <c r="J37" i="1"/>
  <c r="E35" i="1"/>
  <c r="F35" i="1"/>
  <c r="G29" i="1"/>
  <c r="K29" i="1"/>
  <c r="K22" i="1"/>
  <c r="F25" i="1"/>
  <c r="G25" i="1"/>
  <c r="E17" i="2"/>
  <c r="E20" i="2"/>
  <c r="E11" i="2"/>
  <c r="E23" i="2"/>
  <c r="E25" i="2"/>
  <c r="F33" i="1"/>
  <c r="G33" i="1"/>
  <c r="K33" i="1"/>
  <c r="E27" i="2"/>
  <c r="E14" i="2"/>
  <c r="E22" i="2"/>
  <c r="E18" i="2"/>
  <c r="E16" i="2"/>
  <c r="E13" i="2"/>
  <c r="E26" i="2"/>
  <c r="E24" i="2"/>
  <c r="E21" i="2"/>
  <c r="K25" i="1"/>
  <c r="C11" i="1"/>
  <c r="C12" i="1"/>
  <c r="C16" i="1" l="1"/>
  <c r="D18" i="1" s="1"/>
  <c r="O36" i="1"/>
  <c r="O26" i="1"/>
  <c r="O28" i="1"/>
  <c r="O35" i="1"/>
  <c r="O21" i="1"/>
  <c r="C15" i="1"/>
  <c r="O39" i="1"/>
  <c r="O23" i="1"/>
  <c r="O29" i="1"/>
  <c r="O24" i="1"/>
  <c r="O22" i="1"/>
  <c r="O27" i="1"/>
  <c r="O31" i="1"/>
  <c r="O38" i="1"/>
  <c r="O37" i="1"/>
  <c r="O32" i="1"/>
  <c r="O33" i="1"/>
  <c r="O25" i="1"/>
  <c r="O30" i="1"/>
  <c r="O34" i="1"/>
  <c r="C18" i="1" l="1"/>
  <c r="F18" i="1"/>
  <c r="F19" i="1" s="1"/>
</calcChain>
</file>

<file path=xl/sharedStrings.xml><?xml version="1.0" encoding="utf-8"?>
<sst xmlns="http://schemas.openxmlformats.org/spreadsheetml/2006/main" count="214" uniqueCount="125">
  <si>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</si>
  <si>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</si>
  <si>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</si>
  <si>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</si>
  <si>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</si>
  <si>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</si>
  <si>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</si>
  <si>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</si>
  <si>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</si>
  <si>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</si>
  <si>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</si>
  <si>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</si>
  <si>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</si>
  <si>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</si>
  <si>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</si>
  <si>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</si>
  <si>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</si>
  <si>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</si>
  <si>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</si>
  <si>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</si>
  <si>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</si>
  <si>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</si>
  <si>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</si>
  <si>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</si>
  <si>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</si>
  <si>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</si>
  <si>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</si>
  <si>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</si>
  <si>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</si>
  <si>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Bull.46</t>
  </si>
  <si>
    <t>B</t>
  </si>
  <si>
    <t>IBVS 5657</t>
  </si>
  <si>
    <t>EA/SD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</si>
  <si>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</si>
  <si>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</si>
  <si>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</si>
  <si>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</si>
  <si>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</si>
  <si>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</si>
  <si>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</si>
  <si>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5802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</si>
  <si>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</si>
  <si>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</si>
  <si>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</si>
  <si>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</si>
  <si>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</si>
  <si>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</si>
  <si>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</si>
  <si>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</si>
  <si>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</si>
  <si>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</si>
  <si>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</si>
  <si>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</si>
  <si>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2427502.308 </t>
  </si>
  <si>
    <t> 05.03.1934 19:23 </t>
  </si>
  <si>
    <t> 0.126 </t>
  </si>
  <si>
    <t>P </t>
  </si>
  <si>
    <t> C.Hoffmeister </t>
  </si>
  <si>
    <t> VSS 2.72 </t>
  </si>
  <si>
    <t>2428494.553 </t>
  </si>
  <si>
    <t> 22.11.1936 01:16 </t>
  </si>
  <si>
    <t> -0.023 </t>
  </si>
  <si>
    <t>2428511.513 </t>
  </si>
  <si>
    <t> 09.12.1936 00:18 </t>
  </si>
  <si>
    <t> 0.021 </t>
  </si>
  <si>
    <t>2428951.308 </t>
  </si>
  <si>
    <t> 21.02.1938 19:23 </t>
  </si>
  <si>
    <t> 0.005 </t>
  </si>
  <si>
    <t>2429340.342 </t>
  </si>
  <si>
    <t> 17.03.1939 20:12 </t>
  </si>
  <si>
    <t> -0.025 </t>
  </si>
  <si>
    <t>2429633.443 </t>
  </si>
  <si>
    <t> 04.01.1940 22:37 </t>
  </si>
  <si>
    <t> -0.132 </t>
  </si>
  <si>
    <t>2430349.677 </t>
  </si>
  <si>
    <t> 21.12.1941 04:14 </t>
  </si>
  <si>
    <t> -0.001 </t>
  </si>
  <si>
    <t>2430383.513 </t>
  </si>
  <si>
    <t> 24.01.1942 00:18 </t>
  </si>
  <si>
    <t> 0.004 </t>
  </si>
  <si>
    <t>2430400.294 </t>
  </si>
  <si>
    <t> 09.02.1942 19:03 </t>
  </si>
  <si>
    <t> -0.131 </t>
  </si>
  <si>
    <t>2431443.471 </t>
  </si>
  <si>
    <t> 18.12.1944 23:18 </t>
  </si>
  <si>
    <t> -0.096 </t>
  </si>
  <si>
    <t>2432176.622 </t>
  </si>
  <si>
    <t> 22.12.1946 02:55 </t>
  </si>
  <si>
    <t> 0.036 </t>
  </si>
  <si>
    <t>2432943.450 </t>
  </si>
  <si>
    <t> 26.01.1949 22:48 </t>
  </si>
  <si>
    <t> 0.014 </t>
  </si>
  <si>
    <t>V </t>
  </si>
  <si>
    <t>2433005.430 </t>
  </si>
  <si>
    <t> 29.03.1949 22:19 </t>
  </si>
  <si>
    <t> -0.030 </t>
  </si>
  <si>
    <t>2444220.600 </t>
  </si>
  <si>
    <t> 13.12.1979 02:24 </t>
  </si>
  <si>
    <t> -0.046 </t>
  </si>
  <si>
    <t> K.Locher </t>
  </si>
  <si>
    <t> BBS 46 </t>
  </si>
  <si>
    <t>2453056.3149 </t>
  </si>
  <si>
    <t> 20.02.2004 19:33 </t>
  </si>
  <si>
    <t> -0.0250 </t>
  </si>
  <si>
    <t>E </t>
  </si>
  <si>
    <t>-I</t>
  </si>
  <si>
    <t> F.Agerer </t>
  </si>
  <si>
    <t>BAVM 173 </t>
  </si>
  <si>
    <t>2454116.3729 </t>
  </si>
  <si>
    <t> 15.01.2007 20:56 </t>
  </si>
  <si>
    <t>4720</t>
  </si>
  <si>
    <t> -0.0247 </t>
  </si>
  <si>
    <t>C </t>
  </si>
  <si>
    <t>BAVM 186 </t>
  </si>
  <si>
    <t>2455599.3189 </t>
  </si>
  <si>
    <t> 06.02.2011 19:39 </t>
  </si>
  <si>
    <t>4983</t>
  </si>
  <si>
    <t> -0.0318 </t>
  </si>
  <si>
    <t>BAVM 215 </t>
  </si>
  <si>
    <t>I</t>
  </si>
  <si>
    <t>Add cycle</t>
  </si>
  <si>
    <t>Old Cycle</t>
  </si>
  <si>
    <t>IU Mon / GSC na</t>
  </si>
  <si>
    <t>vis?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</si>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</sst>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Mon - O-C Diagr.</a:t>
            </a:r>
          </a:p>
        </c:rich>
      </c:tx>
      <c:layout>
        <c:manualLayout>
          <c:xMode val="edge"/>
          <c:yMode val="edge"/>
          <c:x val="0.3450417561441183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85958167167895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179</c:v>
                </c:pt>
                <c:pt idx="4">
                  <c:v>257</c:v>
                </c:pt>
                <c:pt idx="5">
                  <c:v>326</c:v>
                </c:pt>
                <c:pt idx="6">
                  <c:v>378</c:v>
                </c:pt>
                <c:pt idx="7">
                  <c:v>505</c:v>
                </c:pt>
                <c:pt idx="8">
                  <c:v>511</c:v>
                </c:pt>
                <c:pt idx="9">
                  <c:v>514</c:v>
                </c:pt>
                <c:pt idx="10">
                  <c:v>699</c:v>
                </c:pt>
                <c:pt idx="11">
                  <c:v>829</c:v>
                </c:pt>
                <c:pt idx="12">
                  <c:v>965</c:v>
                </c:pt>
                <c:pt idx="13">
                  <c:v>976</c:v>
                </c:pt>
                <c:pt idx="14">
                  <c:v>2965</c:v>
                </c:pt>
                <c:pt idx="15">
                  <c:v>2965</c:v>
                </c:pt>
                <c:pt idx="16">
                  <c:v>4532</c:v>
                </c:pt>
                <c:pt idx="17">
                  <c:v>4720</c:v>
                </c:pt>
                <c:pt idx="18">
                  <c:v>4983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9-4913-B9B6-0DA9EE882D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179</c:v>
                </c:pt>
                <c:pt idx="4">
                  <c:v>257</c:v>
                </c:pt>
                <c:pt idx="5">
                  <c:v>326</c:v>
                </c:pt>
                <c:pt idx="6">
                  <c:v>378</c:v>
                </c:pt>
                <c:pt idx="7">
                  <c:v>505</c:v>
                </c:pt>
                <c:pt idx="8">
                  <c:v>511</c:v>
                </c:pt>
                <c:pt idx="9">
                  <c:v>514</c:v>
                </c:pt>
                <c:pt idx="10">
                  <c:v>699</c:v>
                </c:pt>
                <c:pt idx="11">
                  <c:v>829</c:v>
                </c:pt>
                <c:pt idx="12">
                  <c:v>965</c:v>
                </c:pt>
                <c:pt idx="13">
                  <c:v>976</c:v>
                </c:pt>
                <c:pt idx="14">
                  <c:v>2965</c:v>
                </c:pt>
                <c:pt idx="15">
                  <c:v>2965</c:v>
                </c:pt>
                <c:pt idx="16">
                  <c:v>4532</c:v>
                </c:pt>
                <c:pt idx="17">
                  <c:v>4720</c:v>
                </c:pt>
                <c:pt idx="18">
                  <c:v>4983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9-4913-B9B6-0DA9EE882D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179</c:v>
                </c:pt>
                <c:pt idx="4">
                  <c:v>257</c:v>
                </c:pt>
                <c:pt idx="5">
                  <c:v>326</c:v>
                </c:pt>
                <c:pt idx="6">
                  <c:v>378</c:v>
                </c:pt>
                <c:pt idx="7">
                  <c:v>505</c:v>
                </c:pt>
                <c:pt idx="8">
                  <c:v>511</c:v>
                </c:pt>
                <c:pt idx="9">
                  <c:v>514</c:v>
                </c:pt>
                <c:pt idx="10">
                  <c:v>699</c:v>
                </c:pt>
                <c:pt idx="11">
                  <c:v>829</c:v>
                </c:pt>
                <c:pt idx="12">
                  <c:v>965</c:v>
                </c:pt>
                <c:pt idx="13">
                  <c:v>976</c:v>
                </c:pt>
                <c:pt idx="14">
                  <c:v>2965</c:v>
                </c:pt>
                <c:pt idx="15">
                  <c:v>2965</c:v>
                </c:pt>
                <c:pt idx="16">
                  <c:v>4532</c:v>
                </c:pt>
                <c:pt idx="17">
                  <c:v>4720</c:v>
                </c:pt>
                <c:pt idx="18">
                  <c:v>4983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6">
                  <c:v>-2.4960000002465677E-2</c:v>
                </c:pt>
                <c:pt idx="17">
                  <c:v>-2.4699999994481914E-2</c:v>
                </c:pt>
                <c:pt idx="18">
                  <c:v>-3.1815000002097804E-2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69-4913-B9B6-0DA9EE882D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179</c:v>
                </c:pt>
                <c:pt idx="4">
                  <c:v>257</c:v>
                </c:pt>
                <c:pt idx="5">
                  <c:v>326</c:v>
                </c:pt>
                <c:pt idx="6">
                  <c:v>378</c:v>
                </c:pt>
                <c:pt idx="7">
                  <c:v>505</c:v>
                </c:pt>
                <c:pt idx="8">
                  <c:v>511</c:v>
                </c:pt>
                <c:pt idx="9">
                  <c:v>514</c:v>
                </c:pt>
                <c:pt idx="10">
                  <c:v>699</c:v>
                </c:pt>
                <c:pt idx="11">
                  <c:v>829</c:v>
                </c:pt>
                <c:pt idx="12">
                  <c:v>965</c:v>
                </c:pt>
                <c:pt idx="13">
                  <c:v>976</c:v>
                </c:pt>
                <c:pt idx="14">
                  <c:v>2965</c:v>
                </c:pt>
                <c:pt idx="15">
                  <c:v>2965</c:v>
                </c:pt>
                <c:pt idx="16">
                  <c:v>4532</c:v>
                </c:pt>
                <c:pt idx="17">
                  <c:v>4720</c:v>
                </c:pt>
                <c:pt idx="18">
                  <c:v>4983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0.12600000000020373</c:v>
                </c:pt>
                <c:pt idx="2">
                  <c:v>-2.3479999999835854E-2</c:v>
                </c:pt>
                <c:pt idx="3">
                  <c:v>2.0704999998997664E-2</c:v>
                </c:pt>
                <c:pt idx="4">
                  <c:v>4.5150000005378388E-3</c:v>
                </c:pt>
                <c:pt idx="5">
                  <c:v>-2.5229999999282882E-2</c:v>
                </c:pt>
                <c:pt idx="6">
                  <c:v>-0.13169000000198139</c:v>
                </c:pt>
                <c:pt idx="7">
                  <c:v>-5.2499999947031029E-4</c:v>
                </c:pt>
                <c:pt idx="8">
                  <c:v>3.8449999992735684E-3</c:v>
                </c:pt>
                <c:pt idx="9">
                  <c:v>-0.13096999999834225</c:v>
                </c:pt>
                <c:pt idx="10">
                  <c:v>-9.5894999998563435E-2</c:v>
                </c:pt>
                <c:pt idx="11">
                  <c:v>3.6454999997658888E-2</c:v>
                </c:pt>
                <c:pt idx="12">
                  <c:v>1.4174999996612314E-2</c:v>
                </c:pt>
                <c:pt idx="13">
                  <c:v>-3.0480000001261942E-2</c:v>
                </c:pt>
                <c:pt idx="14">
                  <c:v>-4.5825000001059379E-2</c:v>
                </c:pt>
                <c:pt idx="15">
                  <c:v>3.417500000068685E-2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69-4913-B9B6-0DA9EE882D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179</c:v>
                </c:pt>
                <c:pt idx="4">
                  <c:v>257</c:v>
                </c:pt>
                <c:pt idx="5">
                  <c:v>326</c:v>
                </c:pt>
                <c:pt idx="6">
                  <c:v>378</c:v>
                </c:pt>
                <c:pt idx="7">
                  <c:v>505</c:v>
                </c:pt>
                <c:pt idx="8">
                  <c:v>511</c:v>
                </c:pt>
                <c:pt idx="9">
                  <c:v>514</c:v>
                </c:pt>
                <c:pt idx="10">
                  <c:v>699</c:v>
                </c:pt>
                <c:pt idx="11">
                  <c:v>829</c:v>
                </c:pt>
                <c:pt idx="12">
                  <c:v>965</c:v>
                </c:pt>
                <c:pt idx="13">
                  <c:v>976</c:v>
                </c:pt>
                <c:pt idx="14">
                  <c:v>2965</c:v>
                </c:pt>
                <c:pt idx="15">
                  <c:v>2965</c:v>
                </c:pt>
                <c:pt idx="16">
                  <c:v>4532</c:v>
                </c:pt>
                <c:pt idx="17">
                  <c:v>4720</c:v>
                </c:pt>
                <c:pt idx="18">
                  <c:v>4983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69-4913-B9B6-0DA9EE882D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179</c:v>
                </c:pt>
                <c:pt idx="4">
                  <c:v>257</c:v>
                </c:pt>
                <c:pt idx="5">
                  <c:v>326</c:v>
                </c:pt>
                <c:pt idx="6">
                  <c:v>378</c:v>
                </c:pt>
                <c:pt idx="7">
                  <c:v>505</c:v>
                </c:pt>
                <c:pt idx="8">
                  <c:v>511</c:v>
                </c:pt>
                <c:pt idx="9">
                  <c:v>514</c:v>
                </c:pt>
                <c:pt idx="10">
                  <c:v>699</c:v>
                </c:pt>
                <c:pt idx="11">
                  <c:v>829</c:v>
                </c:pt>
                <c:pt idx="12">
                  <c:v>965</c:v>
                </c:pt>
                <c:pt idx="13">
                  <c:v>976</c:v>
                </c:pt>
                <c:pt idx="14">
                  <c:v>2965</c:v>
                </c:pt>
                <c:pt idx="15">
                  <c:v>2965</c:v>
                </c:pt>
                <c:pt idx="16">
                  <c:v>4532</c:v>
                </c:pt>
                <c:pt idx="17">
                  <c:v>4720</c:v>
                </c:pt>
                <c:pt idx="18">
                  <c:v>4983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69-4913-B9B6-0DA9EE882D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6">
                    <c:v>2.9999999999999997E-4</c:v>
                  </c:pt>
                  <c:pt idx="17">
                    <c:v>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179</c:v>
                </c:pt>
                <c:pt idx="4">
                  <c:v>257</c:v>
                </c:pt>
                <c:pt idx="5">
                  <c:v>326</c:v>
                </c:pt>
                <c:pt idx="6">
                  <c:v>378</c:v>
                </c:pt>
                <c:pt idx="7">
                  <c:v>505</c:v>
                </c:pt>
                <c:pt idx="8">
                  <c:v>511</c:v>
                </c:pt>
                <c:pt idx="9">
                  <c:v>514</c:v>
                </c:pt>
                <c:pt idx="10">
                  <c:v>699</c:v>
                </c:pt>
                <c:pt idx="11">
                  <c:v>829</c:v>
                </c:pt>
                <c:pt idx="12">
                  <c:v>965</c:v>
                </c:pt>
                <c:pt idx="13">
                  <c:v>976</c:v>
                </c:pt>
                <c:pt idx="14">
                  <c:v>2965</c:v>
                </c:pt>
                <c:pt idx="15">
                  <c:v>2965</c:v>
                </c:pt>
                <c:pt idx="16">
                  <c:v>4532</c:v>
                </c:pt>
                <c:pt idx="17">
                  <c:v>4720</c:v>
                </c:pt>
                <c:pt idx="18">
                  <c:v>4983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69-4913-B9B6-0DA9EE882D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176</c:v>
                </c:pt>
                <c:pt idx="3">
                  <c:v>179</c:v>
                </c:pt>
                <c:pt idx="4">
                  <c:v>257</c:v>
                </c:pt>
                <c:pt idx="5">
                  <c:v>326</c:v>
                </c:pt>
                <c:pt idx="6">
                  <c:v>378</c:v>
                </c:pt>
                <c:pt idx="7">
                  <c:v>505</c:v>
                </c:pt>
                <c:pt idx="8">
                  <c:v>511</c:v>
                </c:pt>
                <c:pt idx="9">
                  <c:v>514</c:v>
                </c:pt>
                <c:pt idx="10">
                  <c:v>699</c:v>
                </c:pt>
                <c:pt idx="11">
                  <c:v>829</c:v>
                </c:pt>
                <c:pt idx="12">
                  <c:v>965</c:v>
                </c:pt>
                <c:pt idx="13">
                  <c:v>976</c:v>
                </c:pt>
                <c:pt idx="14">
                  <c:v>2965</c:v>
                </c:pt>
                <c:pt idx="15">
                  <c:v>2965</c:v>
                </c:pt>
                <c:pt idx="16">
                  <c:v>4532</c:v>
                </c:pt>
                <c:pt idx="17">
                  <c:v>4720</c:v>
                </c:pt>
                <c:pt idx="18">
                  <c:v>4983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-1.4615584114747225E-2</c:v>
                </c:pt>
                <c:pt idx="1">
                  <c:v>-1.4615584114747225E-2</c:v>
                </c:pt>
                <c:pt idx="2">
                  <c:v>-1.5031786136096858E-2</c:v>
                </c:pt>
                <c:pt idx="3">
                  <c:v>-1.5038880488733499E-2</c:v>
                </c:pt>
                <c:pt idx="4">
                  <c:v>-1.5223333657286175E-2</c:v>
                </c:pt>
                <c:pt idx="5">
                  <c:v>-1.538650376792893E-2</c:v>
                </c:pt>
                <c:pt idx="6">
                  <c:v>-1.5509472546964049E-2</c:v>
                </c:pt>
                <c:pt idx="7">
                  <c:v>-1.5809800141915204E-2</c:v>
                </c:pt>
                <c:pt idx="8">
                  <c:v>-1.5823988847188487E-2</c:v>
                </c:pt>
                <c:pt idx="9">
                  <c:v>-1.5831083199825128E-2</c:v>
                </c:pt>
                <c:pt idx="10">
                  <c:v>-1.6268568279084683E-2</c:v>
                </c:pt>
                <c:pt idx="11">
                  <c:v>-1.6575990226672482E-2</c:v>
                </c:pt>
                <c:pt idx="12">
                  <c:v>-1.6897600879533559E-2</c:v>
                </c:pt>
                <c:pt idx="13">
                  <c:v>-1.6923613505867914E-2</c:v>
                </c:pt>
                <c:pt idx="14">
                  <c:v>-2.1627169303961198E-2</c:v>
                </c:pt>
                <c:pt idx="15">
                  <c:v>-2.1627169303961198E-2</c:v>
                </c:pt>
                <c:pt idx="16">
                  <c:v>-2.5332786164500253E-2</c:v>
                </c:pt>
                <c:pt idx="17">
                  <c:v>-2.577736559639645E-2</c:v>
                </c:pt>
                <c:pt idx="18">
                  <c:v>-2.6399303844208688E-2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69-4913-B9B6-0DA9EE88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18488"/>
        <c:axId val="1"/>
      </c:scatterChart>
      <c:valAx>
        <c:axId val="894718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18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2000129214617399"/>
          <c:w val="0.9752076961454199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0</xdr:rowOff>
    </xdr:from>
    <xdr:to>
      <xdr:col>17</xdr:col>
      <xdr:colOff>523874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8F001C-BB90-4F61-2727-6C962D40C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sfs/BAVM_link.php?BAVMnr=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122</v>
      </c>
    </row>
    <row r="2" spans="1:6" s="2" customFormat="1" ht="12.95" customHeight="1">
      <c r="A2" s="2" t="s">
        <v>24</v>
      </c>
      <c r="B2" s="19" t="s">
        <v>32</v>
      </c>
    </row>
    <row r="3" spans="1:6" s="2" customFormat="1" ht="12.95" customHeight="1"/>
    <row r="4" spans="1:6" s="2" customFormat="1" ht="12.95" customHeight="1" thickTop="1" thickBot="1">
      <c r="A4" s="20" t="s">
        <v>0</v>
      </c>
      <c r="C4" s="21">
        <v>27502.182000000001</v>
      </c>
      <c r="D4" s="22">
        <v>5.6386050000000001</v>
      </c>
    </row>
    <row r="5" spans="1:6" s="2" customFormat="1" ht="12.95" customHeight="1" thickTop="1">
      <c r="A5" s="23" t="s">
        <v>34</v>
      </c>
      <c r="C5" s="24">
        <v>-9.5</v>
      </c>
      <c r="D5" s="2" t="s">
        <v>35</v>
      </c>
    </row>
    <row r="6" spans="1:6" s="2" customFormat="1" ht="12.95" customHeight="1">
      <c r="A6" s="20" t="s">
        <v>1</v>
      </c>
    </row>
    <row r="7" spans="1:6" s="2" customFormat="1" ht="12.95" customHeight="1">
      <c r="A7" s="2" t="s">
        <v>2</v>
      </c>
      <c r="C7" s="2">
        <f>+C4</f>
        <v>27502.182000000001</v>
      </c>
    </row>
    <row r="8" spans="1:6" s="2" customFormat="1" ht="12.95" customHeight="1">
      <c r="A8" s="2" t="s">
        <v>3</v>
      </c>
      <c r="C8" s="2">
        <f>+D4</f>
        <v>5.6386050000000001</v>
      </c>
    </row>
    <row r="9" spans="1:6" s="2" customFormat="1" ht="12.95" customHeight="1">
      <c r="A9" s="25" t="s">
        <v>39</v>
      </c>
      <c r="B9" s="26">
        <v>22</v>
      </c>
      <c r="C9" s="27" t="str">
        <f>"F"&amp;B9</f>
        <v>F22</v>
      </c>
      <c r="D9" s="28" t="str">
        <f>"G"&amp;B9</f>
        <v>G22</v>
      </c>
    </row>
    <row r="10" spans="1:6" s="2" customFormat="1" ht="12.95" customHeight="1" thickBot="1">
      <c r="C10" s="29" t="s">
        <v>20</v>
      </c>
      <c r="D10" s="29" t="s">
        <v>21</v>
      </c>
    </row>
    <row r="11" spans="1:6" s="2" customFormat="1" ht="12.95" customHeight="1">
      <c r="A11" s="2" t="s">
        <v>16</v>
      </c>
      <c r="C11" s="28">
        <f ca="1">INTERCEPT(INDIRECT($D$9):G975,INDIRECT($C$9):F975)</f>
        <v>-1.4615584114747225E-2</v>
      </c>
      <c r="D11" s="30"/>
    </row>
    <row r="12" spans="1:6" s="2" customFormat="1" ht="12.95" customHeight="1">
      <c r="A12" s="2" t="s">
        <v>17</v>
      </c>
      <c r="C12" s="28">
        <f ca="1">SLOPE(INDIRECT($D$9):G975,INDIRECT($C$9):F975)</f>
        <v>-2.3647842122138192E-6</v>
      </c>
      <c r="D12" s="30"/>
    </row>
    <row r="13" spans="1:6" s="2" customFormat="1" ht="12.95" customHeight="1">
      <c r="A13" s="2" t="s">
        <v>19</v>
      </c>
      <c r="C13" s="30" t="s">
        <v>14</v>
      </c>
    </row>
    <row r="14" spans="1:6" s="2" customFormat="1" ht="12.95" customHeight="1"/>
    <row r="15" spans="1:6" s="2" customFormat="1" ht="12.95" customHeight="1">
      <c r="A15" s="31" t="s">
        <v>18</v>
      </c>
      <c r="C15" s="32">
        <f ca="1">(C7+C11)+(C8+C12)*INT(MAX(F21:F3516))</f>
        <v>55599.324315696154</v>
      </c>
      <c r="E15" s="33" t="s">
        <v>120</v>
      </c>
      <c r="F15" s="24">
        <v>1</v>
      </c>
    </row>
    <row r="16" spans="1:6" s="2" customFormat="1" ht="12.95" customHeight="1">
      <c r="A16" s="20" t="s">
        <v>4</v>
      </c>
      <c r="C16" s="34">
        <f ca="1">+C8+C12</f>
        <v>5.6386026352157881</v>
      </c>
      <c r="E16" s="33" t="s">
        <v>36</v>
      </c>
      <c r="F16" s="35">
        <f ca="1">NOW()+15018.5+$C$5/24</f>
        <v>60360.756858912035</v>
      </c>
    </row>
    <row r="17" spans="1:17" s="2" customFormat="1" ht="12.95" customHeight="1" thickBot="1">
      <c r="A17" s="33" t="s">
        <v>33</v>
      </c>
      <c r="C17" s="2">
        <f>COUNT(C21:C2174)</f>
        <v>19</v>
      </c>
      <c r="E17" s="33" t="s">
        <v>121</v>
      </c>
      <c r="F17" s="35">
        <f ca="1">ROUND(2*(F16-$C$7)/$C$8,0)/2+F15</f>
        <v>5828.5</v>
      </c>
    </row>
    <row r="18" spans="1:17" s="2" customFormat="1" ht="12.95" customHeight="1" thickTop="1" thickBot="1">
      <c r="A18" s="20" t="s">
        <v>5</v>
      </c>
      <c r="C18" s="21">
        <f ca="1">+C15</f>
        <v>55599.324315696154</v>
      </c>
      <c r="D18" s="22">
        <f ca="1">+C16</f>
        <v>5.6386026352157881</v>
      </c>
      <c r="E18" s="33" t="s">
        <v>37</v>
      </c>
      <c r="F18" s="28">
        <f ca="1">ROUND(2*(F16-$C$15)/$C$16,0)/2+F15</f>
        <v>845.5</v>
      </c>
    </row>
    <row r="19" spans="1:17" s="2" customFormat="1" ht="12.95" customHeight="1" thickTop="1">
      <c r="E19" s="33" t="s">
        <v>38</v>
      </c>
      <c r="F19" s="36">
        <f ca="1">+$C$15+$C$16*F18-15018.5-$C$5/24</f>
        <v>45348.658677104439</v>
      </c>
    </row>
    <row r="20" spans="1:17" s="2" customFormat="1" ht="12.95" customHeight="1" thickBot="1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37" t="s">
        <v>12</v>
      </c>
      <c r="I20" s="37" t="s">
        <v>124</v>
      </c>
      <c r="J20" s="37" t="s">
        <v>44</v>
      </c>
      <c r="K20" s="37" t="s">
        <v>123</v>
      </c>
      <c r="L20" s="37" t="s">
        <v>25</v>
      </c>
      <c r="M20" s="37" t="s">
        <v>26</v>
      </c>
      <c r="N20" s="37" t="s">
        <v>27</v>
      </c>
      <c r="O20" s="37" t="s">
        <v>23</v>
      </c>
      <c r="P20" s="38" t="s">
        <v>22</v>
      </c>
      <c r="Q20" s="29" t="s">
        <v>15</v>
      </c>
    </row>
    <row r="21" spans="1:17" s="2" customFormat="1" ht="12.95" customHeight="1">
      <c r="A21" s="2" t="s">
        <v>12</v>
      </c>
      <c r="C21" s="39">
        <v>27502.182000000001</v>
      </c>
      <c r="D21" s="39" t="s">
        <v>14</v>
      </c>
      <c r="E21" s="2">
        <f t="shared" ref="E21:E39" si="0">+(C21-C$7)/C$8</f>
        <v>0</v>
      </c>
      <c r="F21" s="2">
        <f t="shared" ref="F21:F39" si="1">ROUND(2*E21,0)/2</f>
        <v>0</v>
      </c>
      <c r="H21" s="28">
        <v>0</v>
      </c>
      <c r="O21" s="2">
        <f t="shared" ref="O21:O39" ca="1" si="2">+C$11+C$12*$F21</f>
        <v>-1.4615584114747225E-2</v>
      </c>
      <c r="Q21" s="40">
        <f t="shared" ref="Q21:Q39" si="3">+C21-15018.5</f>
        <v>12483.682000000001</v>
      </c>
    </row>
    <row r="22" spans="1:17" s="2" customFormat="1" ht="12.95" customHeight="1">
      <c r="A22" s="41" t="s">
        <v>58</v>
      </c>
      <c r="B22" s="42" t="s">
        <v>119</v>
      </c>
      <c r="C22" s="43">
        <v>27502.308000000001</v>
      </c>
      <c r="D22" s="39"/>
      <c r="E22" s="2">
        <f t="shared" si="0"/>
        <v>2.2345952589373386E-2</v>
      </c>
      <c r="F22" s="2">
        <f t="shared" si="1"/>
        <v>0</v>
      </c>
      <c r="G22" s="2">
        <f t="shared" ref="G22:G39" si="4">+C22-(C$7+F22*C$8)</f>
        <v>0.12600000000020373</v>
      </c>
      <c r="K22" s="2">
        <f t="shared" ref="K22:K35" si="5">+G22</f>
        <v>0.12600000000020373</v>
      </c>
      <c r="O22" s="2">
        <f t="shared" ca="1" si="2"/>
        <v>-1.4615584114747225E-2</v>
      </c>
      <c r="Q22" s="40">
        <f t="shared" si="3"/>
        <v>12483.808000000001</v>
      </c>
    </row>
    <row r="23" spans="1:17" s="2" customFormat="1" ht="12.95" customHeight="1">
      <c r="A23" s="41" t="s">
        <v>58</v>
      </c>
      <c r="B23" s="42" t="s">
        <v>119</v>
      </c>
      <c r="C23" s="43">
        <v>28494.553</v>
      </c>
      <c r="D23" s="39"/>
      <c r="E23" s="2">
        <f t="shared" si="0"/>
        <v>175.9958358494697</v>
      </c>
      <c r="F23" s="2">
        <f t="shared" si="1"/>
        <v>176</v>
      </c>
      <c r="G23" s="2">
        <f t="shared" si="4"/>
        <v>-2.3479999999835854E-2</v>
      </c>
      <c r="K23" s="2">
        <f t="shared" si="5"/>
        <v>-2.3479999999835854E-2</v>
      </c>
      <c r="O23" s="2">
        <f t="shared" ca="1" si="2"/>
        <v>-1.5031786136096858E-2</v>
      </c>
      <c r="Q23" s="40">
        <f t="shared" si="3"/>
        <v>13476.053</v>
      </c>
    </row>
    <row r="24" spans="1:17" s="2" customFormat="1" ht="12.95" customHeight="1">
      <c r="A24" s="41" t="s">
        <v>58</v>
      </c>
      <c r="B24" s="42" t="s">
        <v>119</v>
      </c>
      <c r="C24" s="43">
        <v>28511.512999999999</v>
      </c>
      <c r="D24" s="39"/>
      <c r="E24" s="2">
        <f t="shared" si="0"/>
        <v>179.00367200752638</v>
      </c>
      <c r="F24" s="2">
        <f t="shared" si="1"/>
        <v>179</v>
      </c>
      <c r="G24" s="2">
        <f t="shared" si="4"/>
        <v>2.0704999998997664E-2</v>
      </c>
      <c r="K24" s="2">
        <f t="shared" si="5"/>
        <v>2.0704999998997664E-2</v>
      </c>
      <c r="O24" s="2">
        <f t="shared" ca="1" si="2"/>
        <v>-1.5038880488733499E-2</v>
      </c>
      <c r="Q24" s="40">
        <f t="shared" si="3"/>
        <v>13493.012999999999</v>
      </c>
    </row>
    <row r="25" spans="1:17" s="2" customFormat="1" ht="12.95" customHeight="1">
      <c r="A25" s="41" t="s">
        <v>58</v>
      </c>
      <c r="B25" s="42" t="s">
        <v>119</v>
      </c>
      <c r="C25" s="43">
        <v>28951.308000000001</v>
      </c>
      <c r="D25" s="39"/>
      <c r="E25" s="2">
        <f t="shared" si="0"/>
        <v>257.00080072996781</v>
      </c>
      <c r="F25" s="2">
        <f t="shared" si="1"/>
        <v>257</v>
      </c>
      <c r="G25" s="2">
        <f t="shared" si="4"/>
        <v>4.5150000005378388E-3</v>
      </c>
      <c r="K25" s="2">
        <f t="shared" si="5"/>
        <v>4.5150000005378388E-3</v>
      </c>
      <c r="O25" s="2">
        <f t="shared" ca="1" si="2"/>
        <v>-1.5223333657286175E-2</v>
      </c>
      <c r="Q25" s="40">
        <f t="shared" si="3"/>
        <v>13932.808000000001</v>
      </c>
    </row>
    <row r="26" spans="1:17" s="2" customFormat="1" ht="12.95" customHeight="1">
      <c r="A26" s="41" t="s">
        <v>58</v>
      </c>
      <c r="B26" s="42" t="s">
        <v>119</v>
      </c>
      <c r="C26" s="43">
        <v>29340.342000000001</v>
      </c>
      <c r="D26" s="39"/>
      <c r="E26" s="2">
        <f t="shared" si="0"/>
        <v>325.99552548901721</v>
      </c>
      <c r="F26" s="2">
        <f t="shared" si="1"/>
        <v>326</v>
      </c>
      <c r="G26" s="2">
        <f t="shared" si="4"/>
        <v>-2.5229999999282882E-2</v>
      </c>
      <c r="K26" s="2">
        <f t="shared" si="5"/>
        <v>-2.5229999999282882E-2</v>
      </c>
      <c r="O26" s="2">
        <f t="shared" ca="1" si="2"/>
        <v>-1.538650376792893E-2</v>
      </c>
      <c r="Q26" s="40">
        <f t="shared" si="3"/>
        <v>14321.842000000001</v>
      </c>
    </row>
    <row r="27" spans="1:17" s="2" customFormat="1" ht="12.95" customHeight="1">
      <c r="A27" s="41" t="s">
        <v>58</v>
      </c>
      <c r="B27" s="42" t="s">
        <v>119</v>
      </c>
      <c r="C27" s="43">
        <v>29633.442999999999</v>
      </c>
      <c r="D27" s="39"/>
      <c r="E27" s="2">
        <f t="shared" si="0"/>
        <v>377.9766449325673</v>
      </c>
      <c r="F27" s="2">
        <f t="shared" si="1"/>
        <v>378</v>
      </c>
      <c r="G27" s="2">
        <f t="shared" si="4"/>
        <v>-0.13169000000198139</v>
      </c>
      <c r="K27" s="2">
        <f t="shared" si="5"/>
        <v>-0.13169000000198139</v>
      </c>
      <c r="O27" s="2">
        <f t="shared" ca="1" si="2"/>
        <v>-1.5509472546964049E-2</v>
      </c>
      <c r="Q27" s="40">
        <f t="shared" si="3"/>
        <v>14614.942999999999</v>
      </c>
    </row>
    <row r="28" spans="1:17" s="2" customFormat="1" ht="12.95" customHeight="1">
      <c r="A28" s="41" t="s">
        <v>58</v>
      </c>
      <c r="B28" s="42" t="s">
        <v>119</v>
      </c>
      <c r="C28" s="43">
        <v>30349.677</v>
      </c>
      <c r="D28" s="39"/>
      <c r="E28" s="2">
        <f t="shared" si="0"/>
        <v>504.99990689186404</v>
      </c>
      <c r="F28" s="2">
        <f t="shared" si="1"/>
        <v>505</v>
      </c>
      <c r="G28" s="2">
        <f t="shared" si="4"/>
        <v>-5.2499999947031029E-4</v>
      </c>
      <c r="K28" s="2">
        <f t="shared" si="5"/>
        <v>-5.2499999947031029E-4</v>
      </c>
      <c r="O28" s="2">
        <f t="shared" ca="1" si="2"/>
        <v>-1.5809800141915204E-2</v>
      </c>
      <c r="Q28" s="40">
        <f t="shared" si="3"/>
        <v>15331.177</v>
      </c>
    </row>
    <row r="29" spans="1:17" s="2" customFormat="1" ht="12.95" customHeight="1">
      <c r="A29" s="41" t="s">
        <v>58</v>
      </c>
      <c r="B29" s="42" t="s">
        <v>119</v>
      </c>
      <c r="C29" s="43">
        <v>30383.512999999999</v>
      </c>
      <c r="D29" s="39"/>
      <c r="E29" s="2">
        <f t="shared" si="0"/>
        <v>511.00068190625132</v>
      </c>
      <c r="F29" s="2">
        <f t="shared" si="1"/>
        <v>511</v>
      </c>
      <c r="G29" s="2">
        <f t="shared" si="4"/>
        <v>3.8449999992735684E-3</v>
      </c>
      <c r="K29" s="2">
        <f t="shared" si="5"/>
        <v>3.8449999992735684E-3</v>
      </c>
      <c r="O29" s="2">
        <f t="shared" ca="1" si="2"/>
        <v>-1.5823988847188487E-2</v>
      </c>
      <c r="Q29" s="40">
        <f t="shared" si="3"/>
        <v>15365.012999999999</v>
      </c>
    </row>
    <row r="30" spans="1:17" s="2" customFormat="1" ht="12.95" customHeight="1">
      <c r="A30" s="41" t="s">
        <v>58</v>
      </c>
      <c r="B30" s="42" t="s">
        <v>119</v>
      </c>
      <c r="C30" s="43">
        <v>30400.294000000002</v>
      </c>
      <c r="D30" s="39"/>
      <c r="E30" s="2">
        <f t="shared" si="0"/>
        <v>513.97677262372531</v>
      </c>
      <c r="F30" s="2">
        <f t="shared" si="1"/>
        <v>514</v>
      </c>
      <c r="G30" s="2">
        <f t="shared" si="4"/>
        <v>-0.13096999999834225</v>
      </c>
      <c r="K30" s="2">
        <f t="shared" si="5"/>
        <v>-0.13096999999834225</v>
      </c>
      <c r="O30" s="2">
        <f t="shared" ca="1" si="2"/>
        <v>-1.5831083199825128E-2</v>
      </c>
      <c r="Q30" s="40">
        <f t="shared" si="3"/>
        <v>15381.794000000002</v>
      </c>
    </row>
    <row r="31" spans="1:17" s="2" customFormat="1" ht="12.95" customHeight="1">
      <c r="A31" s="41" t="s">
        <v>58</v>
      </c>
      <c r="B31" s="42" t="s">
        <v>119</v>
      </c>
      <c r="C31" s="43">
        <v>31443.471000000001</v>
      </c>
      <c r="D31" s="39"/>
      <c r="E31" s="2">
        <f t="shared" si="0"/>
        <v>698.98299313394011</v>
      </c>
      <c r="F31" s="2">
        <f t="shared" si="1"/>
        <v>699</v>
      </c>
      <c r="G31" s="2">
        <f t="shared" si="4"/>
        <v>-9.5894999998563435E-2</v>
      </c>
      <c r="K31" s="2">
        <f t="shared" si="5"/>
        <v>-9.5894999998563435E-2</v>
      </c>
      <c r="O31" s="2">
        <f t="shared" ca="1" si="2"/>
        <v>-1.6268568279084683E-2</v>
      </c>
      <c r="Q31" s="40">
        <f t="shared" si="3"/>
        <v>16424.971000000001</v>
      </c>
    </row>
    <row r="32" spans="1:17" s="2" customFormat="1" ht="12.95" customHeight="1">
      <c r="A32" s="41" t="s">
        <v>58</v>
      </c>
      <c r="B32" s="42" t="s">
        <v>119</v>
      </c>
      <c r="C32" s="43">
        <v>32176.621999999999</v>
      </c>
      <c r="D32" s="39"/>
      <c r="E32" s="2">
        <f t="shared" si="0"/>
        <v>829.00646525160016</v>
      </c>
      <c r="F32" s="2">
        <f t="shared" si="1"/>
        <v>829</v>
      </c>
      <c r="G32" s="2">
        <f t="shared" si="4"/>
        <v>3.6454999997658888E-2</v>
      </c>
      <c r="K32" s="2">
        <f t="shared" si="5"/>
        <v>3.6454999997658888E-2</v>
      </c>
      <c r="O32" s="2">
        <f t="shared" ca="1" si="2"/>
        <v>-1.6575990226672482E-2</v>
      </c>
      <c r="Q32" s="40">
        <f t="shared" si="3"/>
        <v>17158.121999999999</v>
      </c>
    </row>
    <row r="33" spans="1:31" s="2" customFormat="1" ht="12.95" customHeight="1">
      <c r="A33" s="41" t="s">
        <v>58</v>
      </c>
      <c r="B33" s="42" t="s">
        <v>119</v>
      </c>
      <c r="C33" s="43">
        <v>32943.449999999997</v>
      </c>
      <c r="D33" s="39"/>
      <c r="E33" s="2">
        <f t="shared" si="0"/>
        <v>965.0025139196656</v>
      </c>
      <c r="F33" s="2">
        <f t="shared" si="1"/>
        <v>965</v>
      </c>
      <c r="G33" s="2">
        <f t="shared" si="4"/>
        <v>1.4174999996612314E-2</v>
      </c>
      <c r="K33" s="2">
        <f t="shared" si="5"/>
        <v>1.4174999996612314E-2</v>
      </c>
      <c r="O33" s="2">
        <f t="shared" ca="1" si="2"/>
        <v>-1.6897600879533559E-2</v>
      </c>
      <c r="Q33" s="40">
        <f t="shared" si="3"/>
        <v>17924.949999999997</v>
      </c>
    </row>
    <row r="34" spans="1:31" s="2" customFormat="1" ht="12.95" customHeight="1">
      <c r="A34" s="41" t="s">
        <v>58</v>
      </c>
      <c r="B34" s="42" t="s">
        <v>119</v>
      </c>
      <c r="C34" s="43">
        <v>33005.43</v>
      </c>
      <c r="D34" s="39"/>
      <c r="E34" s="2">
        <f t="shared" si="0"/>
        <v>975.99459440765929</v>
      </c>
      <c r="F34" s="2">
        <f t="shared" si="1"/>
        <v>976</v>
      </c>
      <c r="G34" s="2">
        <f t="shared" si="4"/>
        <v>-3.0480000001261942E-2</v>
      </c>
      <c r="K34" s="2">
        <f t="shared" si="5"/>
        <v>-3.0480000001261942E-2</v>
      </c>
      <c r="O34" s="2">
        <f t="shared" ca="1" si="2"/>
        <v>-1.6923613505867914E-2</v>
      </c>
      <c r="Q34" s="40">
        <f t="shared" si="3"/>
        <v>17986.93</v>
      </c>
    </row>
    <row r="35" spans="1:31" s="2" customFormat="1" ht="12.95" customHeight="1">
      <c r="A35" s="41" t="s">
        <v>100</v>
      </c>
      <c r="B35" s="42" t="s">
        <v>119</v>
      </c>
      <c r="C35" s="43">
        <v>44220.6</v>
      </c>
      <c r="D35" s="39"/>
      <c r="E35" s="2">
        <f t="shared" si="0"/>
        <v>2964.9918729898613</v>
      </c>
      <c r="F35" s="2">
        <f t="shared" si="1"/>
        <v>2965</v>
      </c>
      <c r="G35" s="2">
        <f t="shared" si="4"/>
        <v>-4.5825000001059379E-2</v>
      </c>
      <c r="K35" s="2">
        <f t="shared" si="5"/>
        <v>-4.5825000001059379E-2</v>
      </c>
      <c r="O35" s="2">
        <f t="shared" ca="1" si="2"/>
        <v>-2.1627169303961198E-2</v>
      </c>
      <c r="Q35" s="40">
        <f t="shared" si="3"/>
        <v>29202.1</v>
      </c>
    </row>
    <row r="36" spans="1:31" s="2" customFormat="1" ht="12.95" customHeight="1">
      <c r="A36" s="2" t="s">
        <v>29</v>
      </c>
      <c r="C36" s="44">
        <v>44220.68</v>
      </c>
      <c r="D36" s="39"/>
      <c r="E36" s="2">
        <f t="shared" si="0"/>
        <v>2965.0060608962676</v>
      </c>
      <c r="F36" s="2">
        <f t="shared" si="1"/>
        <v>2965</v>
      </c>
      <c r="G36" s="2">
        <f t="shared" si="4"/>
        <v>3.417500000068685E-2</v>
      </c>
      <c r="K36" s="2">
        <f>+G36</f>
        <v>3.417500000068685E-2</v>
      </c>
      <c r="O36" s="2">
        <f t="shared" ca="1" si="2"/>
        <v>-2.1627169303961198E-2</v>
      </c>
      <c r="Q36" s="40">
        <f t="shared" si="3"/>
        <v>29202.18</v>
      </c>
      <c r="AB36" s="2">
        <v>6</v>
      </c>
      <c r="AC36" s="2" t="s">
        <v>28</v>
      </c>
      <c r="AE36" s="2" t="s">
        <v>30</v>
      </c>
    </row>
    <row r="37" spans="1:31" s="2" customFormat="1" ht="12.95" customHeight="1">
      <c r="A37" s="2" t="s">
        <v>31</v>
      </c>
      <c r="B37" s="45"/>
      <c r="C37" s="39">
        <v>53056.314899999998</v>
      </c>
      <c r="D37" s="39">
        <v>2.9999999999999997E-4</v>
      </c>
      <c r="E37" s="2">
        <f t="shared" si="0"/>
        <v>4531.9955733732004</v>
      </c>
      <c r="F37" s="2">
        <f t="shared" si="1"/>
        <v>4532</v>
      </c>
      <c r="G37" s="2">
        <f t="shared" si="4"/>
        <v>-2.4960000002465677E-2</v>
      </c>
      <c r="J37" s="2">
        <f>+G37</f>
        <v>-2.4960000002465677E-2</v>
      </c>
      <c r="O37" s="2">
        <f t="shared" ca="1" si="2"/>
        <v>-2.5332786164500253E-2</v>
      </c>
      <c r="Q37" s="40">
        <f t="shared" si="3"/>
        <v>38037.814899999998</v>
      </c>
    </row>
    <row r="38" spans="1:31" s="2" customFormat="1" ht="12.95" customHeight="1">
      <c r="A38" s="46" t="s">
        <v>40</v>
      </c>
      <c r="B38" s="47"/>
      <c r="C38" s="46">
        <v>54116.372900000002</v>
      </c>
      <c r="D38" s="46">
        <v>1E-3</v>
      </c>
      <c r="E38" s="2">
        <f t="shared" si="0"/>
        <v>4719.9956194838969</v>
      </c>
      <c r="F38" s="2">
        <f t="shared" si="1"/>
        <v>4720</v>
      </c>
      <c r="G38" s="2">
        <f t="shared" si="4"/>
        <v>-2.4699999994481914E-2</v>
      </c>
      <c r="J38" s="2">
        <f>+G38</f>
        <v>-2.4699999994481914E-2</v>
      </c>
      <c r="O38" s="2">
        <f t="shared" ca="1" si="2"/>
        <v>-2.577736559639645E-2</v>
      </c>
      <c r="Q38" s="40">
        <f t="shared" si="3"/>
        <v>39097.872900000002</v>
      </c>
    </row>
    <row r="39" spans="1:31" s="2" customFormat="1" ht="12.95" customHeight="1">
      <c r="A39" s="48" t="s">
        <v>41</v>
      </c>
      <c r="B39" s="48"/>
      <c r="C39" s="49">
        <v>55599.318899999998</v>
      </c>
      <c r="D39" s="49">
        <v>1.9E-3</v>
      </c>
      <c r="E39" s="2">
        <f t="shared" si="0"/>
        <v>4982.9943576469705</v>
      </c>
      <c r="F39" s="2">
        <f t="shared" si="1"/>
        <v>4983</v>
      </c>
      <c r="G39" s="2">
        <f t="shared" si="4"/>
        <v>-3.1815000002097804E-2</v>
      </c>
      <c r="J39" s="2">
        <f>+G39</f>
        <v>-3.1815000002097804E-2</v>
      </c>
      <c r="O39" s="2">
        <f t="shared" ca="1" si="2"/>
        <v>-2.6399303844208688E-2</v>
      </c>
      <c r="Q39" s="40">
        <f t="shared" si="3"/>
        <v>40580.818899999998</v>
      </c>
    </row>
    <row r="40" spans="1:31" s="2" customFormat="1" ht="12.95" customHeight="1">
      <c r="B40" s="30"/>
      <c r="C40" s="39"/>
      <c r="D40" s="39"/>
    </row>
    <row r="41" spans="1:31" s="2" customFormat="1" ht="12.95" customHeight="1">
      <c r="C41" s="39"/>
      <c r="D41" s="39"/>
    </row>
    <row r="42" spans="1:31" s="2" customFormat="1" ht="12.95" customHeight="1">
      <c r="C42" s="39"/>
      <c r="D42" s="39"/>
    </row>
    <row r="43" spans="1:31" s="2" customFormat="1" ht="12.95" customHeight="1">
      <c r="C43" s="39"/>
      <c r="D43" s="39"/>
    </row>
    <row r="44" spans="1:31" s="2" customFormat="1" ht="12.95" customHeight="1">
      <c r="C44" s="39"/>
      <c r="D44" s="39"/>
    </row>
    <row r="45" spans="1:31" s="2" customFormat="1" ht="12.95" customHeight="1">
      <c r="C45" s="39"/>
      <c r="D45" s="39"/>
    </row>
    <row r="46" spans="1:31" s="2" customFormat="1" ht="12.95" customHeight="1">
      <c r="C46" s="39"/>
      <c r="D46" s="39"/>
    </row>
    <row r="47" spans="1:31" s="2" customFormat="1" ht="12.95" customHeight="1">
      <c r="C47" s="39"/>
      <c r="D47" s="39"/>
    </row>
    <row r="48" spans="1:31" s="2" customFormat="1" ht="12.95" customHeight="1">
      <c r="C48" s="39"/>
      <c r="D48" s="39"/>
    </row>
    <row r="49" spans="3:4" s="2" customFormat="1" ht="12.95" customHeight="1">
      <c r="C49" s="39"/>
      <c r="D49" s="39"/>
    </row>
    <row r="50" spans="3:4" s="2" customFormat="1" ht="12.95" customHeight="1">
      <c r="C50" s="39"/>
      <c r="D50" s="39"/>
    </row>
    <row r="51" spans="3:4" s="2" customFormat="1" ht="12.95" customHeight="1">
      <c r="C51" s="39"/>
      <c r="D51" s="39"/>
    </row>
    <row r="52" spans="3:4" s="2" customFormat="1" ht="12.95" customHeight="1">
      <c r="C52" s="39"/>
      <c r="D52" s="39"/>
    </row>
    <row r="53" spans="3:4" s="2" customFormat="1" ht="12.95" customHeight="1">
      <c r="C53" s="39"/>
      <c r="D53" s="39"/>
    </row>
    <row r="54" spans="3:4" s="2" customFormat="1" ht="12.95" customHeight="1">
      <c r="C54" s="39"/>
      <c r="D54" s="39"/>
    </row>
    <row r="55" spans="3:4" s="2" customFormat="1" ht="12.95" customHeight="1">
      <c r="C55" s="39"/>
      <c r="D55" s="39"/>
    </row>
    <row r="56" spans="3:4" s="2" customFormat="1" ht="12.95" customHeight="1">
      <c r="C56" s="39"/>
      <c r="D56" s="39"/>
    </row>
    <row r="57" spans="3:4" s="2" customFormat="1" ht="12.95" customHeight="1">
      <c r="C57" s="39"/>
      <c r="D57" s="39"/>
    </row>
    <row r="58" spans="3:4" s="2" customFormat="1" ht="12.95" customHeight="1">
      <c r="C58" s="39"/>
      <c r="D58" s="39"/>
    </row>
    <row r="59" spans="3:4" s="2" customFormat="1" ht="12.95" customHeight="1">
      <c r="C59" s="39"/>
      <c r="D59" s="39"/>
    </row>
    <row r="60" spans="3:4" s="2" customFormat="1" ht="12.95" customHeight="1">
      <c r="C60" s="39"/>
      <c r="D60" s="39"/>
    </row>
    <row r="61" spans="3:4" s="2" customFormat="1" ht="12.95" customHeight="1">
      <c r="C61" s="39"/>
      <c r="D61" s="39"/>
    </row>
    <row r="62" spans="3:4" s="2" customFormat="1" ht="12.95" customHeight="1">
      <c r="C62" s="39"/>
      <c r="D62" s="39"/>
    </row>
    <row r="63" spans="3:4" s="2" customFormat="1" ht="12.95" customHeight="1">
      <c r="C63" s="39"/>
      <c r="D63" s="39"/>
    </row>
    <row r="64" spans="3:4" s="2" customFormat="1" ht="12.95" customHeight="1">
      <c r="C64" s="39"/>
      <c r="D64" s="39"/>
    </row>
    <row r="65" spans="3:4" s="2" customFormat="1" ht="12.95" customHeight="1">
      <c r="C65" s="39"/>
      <c r="D65" s="39"/>
    </row>
    <row r="66" spans="3:4" s="2" customFormat="1" ht="12.95" customHeight="1">
      <c r="C66" s="39"/>
      <c r="D66" s="39"/>
    </row>
    <row r="67" spans="3:4" s="2" customFormat="1" ht="12.95" customHeight="1">
      <c r="C67" s="39"/>
      <c r="D67" s="39"/>
    </row>
    <row r="68" spans="3:4" s="2" customFormat="1" ht="12.95" customHeight="1">
      <c r="C68" s="39"/>
      <c r="D68" s="39"/>
    </row>
    <row r="69" spans="3:4" s="2" customFormat="1" ht="12.95" customHeight="1">
      <c r="C69" s="39"/>
      <c r="D69" s="39"/>
    </row>
    <row r="70" spans="3:4" s="2" customFormat="1" ht="12.95" customHeight="1">
      <c r="C70" s="39"/>
      <c r="D70" s="39"/>
    </row>
    <row r="71" spans="3:4" s="2" customFormat="1" ht="12.95" customHeight="1">
      <c r="C71" s="39"/>
      <c r="D71" s="39"/>
    </row>
    <row r="72" spans="3:4" s="2" customFormat="1" ht="12.95" customHeight="1">
      <c r="C72" s="39"/>
      <c r="D72" s="39"/>
    </row>
    <row r="73" spans="3:4" s="2" customFormat="1" ht="12.95" customHeight="1">
      <c r="C73" s="39"/>
      <c r="D73" s="39"/>
    </row>
    <row r="74" spans="3:4" s="2" customFormat="1" ht="12.95" customHeight="1">
      <c r="C74" s="39"/>
      <c r="D74" s="39"/>
    </row>
    <row r="75" spans="3:4" s="2" customFormat="1" ht="12.95" customHeight="1">
      <c r="C75" s="39"/>
      <c r="D75" s="39"/>
    </row>
    <row r="76" spans="3:4" s="2" customFormat="1" ht="12.95" customHeight="1">
      <c r="C76" s="39"/>
      <c r="D76" s="39"/>
    </row>
    <row r="77" spans="3:4" s="2" customFormat="1" ht="12.95" customHeight="1">
      <c r="C77" s="39"/>
      <c r="D77" s="39"/>
    </row>
    <row r="78" spans="3:4" s="2" customFormat="1" ht="12.95" customHeight="1">
      <c r="C78" s="39"/>
      <c r="D78" s="39"/>
    </row>
    <row r="79" spans="3:4" s="2" customFormat="1" ht="12.95" customHeight="1">
      <c r="C79" s="39"/>
      <c r="D79" s="39"/>
    </row>
    <row r="80" spans="3:4" s="2" customFormat="1" ht="12.95" customHeight="1">
      <c r="C80" s="39"/>
      <c r="D80" s="39"/>
    </row>
    <row r="81" spans="3:4" s="2" customFormat="1" ht="12.95" customHeight="1">
      <c r="C81" s="39"/>
      <c r="D81" s="39"/>
    </row>
    <row r="82" spans="3:4" s="2" customFormat="1" ht="12.95" customHeight="1">
      <c r="C82" s="39"/>
      <c r="D82" s="39"/>
    </row>
    <row r="83" spans="3:4" s="2" customFormat="1" ht="12.95" customHeight="1">
      <c r="C83" s="39"/>
      <c r="D83" s="39"/>
    </row>
    <row r="84" spans="3:4" s="2" customFormat="1" ht="12.95" customHeight="1">
      <c r="C84" s="39"/>
      <c r="D84" s="39"/>
    </row>
    <row r="85" spans="3:4" s="2" customFormat="1" ht="12.95" customHeight="1">
      <c r="C85" s="39"/>
      <c r="D85" s="39"/>
    </row>
    <row r="86" spans="3:4" s="2" customFormat="1" ht="12.95" customHeight="1">
      <c r="C86" s="39"/>
      <c r="D86" s="39"/>
    </row>
    <row r="87" spans="3:4" s="2" customFormat="1" ht="12.95" customHeight="1">
      <c r="C87" s="39"/>
      <c r="D87" s="39"/>
    </row>
    <row r="88" spans="3:4" s="2" customFormat="1" ht="12.95" customHeight="1">
      <c r="C88" s="39"/>
      <c r="D88" s="39"/>
    </row>
    <row r="89" spans="3:4" s="2" customFormat="1" ht="12.95" customHeight="1">
      <c r="C89" s="39"/>
      <c r="D89" s="39"/>
    </row>
    <row r="90" spans="3:4" s="2" customFormat="1" ht="12.95" customHeight="1">
      <c r="C90" s="39"/>
      <c r="D90" s="39"/>
    </row>
    <row r="91" spans="3:4" s="2" customFormat="1" ht="12.95" customHeight="1">
      <c r="C91" s="39"/>
      <c r="D91" s="39"/>
    </row>
    <row r="92" spans="3:4" s="2" customFormat="1" ht="12.95" customHeight="1">
      <c r="C92" s="39"/>
      <c r="D92" s="39"/>
    </row>
    <row r="93" spans="3:4" s="2" customFormat="1" ht="12.95" customHeight="1">
      <c r="C93" s="39"/>
      <c r="D93" s="39"/>
    </row>
    <row r="94" spans="3:4" s="2" customFormat="1" ht="12.95" customHeight="1">
      <c r="C94" s="39"/>
      <c r="D94" s="39"/>
    </row>
    <row r="95" spans="3:4" s="2" customFormat="1" ht="12.95" customHeight="1">
      <c r="C95" s="39"/>
      <c r="D95" s="39"/>
    </row>
    <row r="96" spans="3:4" s="2" customFormat="1" ht="12.95" customHeight="1">
      <c r="C96" s="39"/>
      <c r="D96" s="39"/>
    </row>
    <row r="97" spans="3:4" s="2" customFormat="1" ht="12.95" customHeight="1">
      <c r="C97" s="39"/>
      <c r="D97" s="39"/>
    </row>
    <row r="98" spans="3:4" s="2" customFormat="1" ht="12.95" customHeight="1">
      <c r="C98" s="39"/>
      <c r="D98" s="39"/>
    </row>
    <row r="99" spans="3:4" s="2" customFormat="1" ht="12.95" customHeight="1">
      <c r="C99" s="39"/>
      <c r="D99" s="39"/>
    </row>
    <row r="100" spans="3:4" s="2" customFormat="1" ht="12.95" customHeight="1">
      <c r="C100" s="39"/>
      <c r="D100" s="39"/>
    </row>
    <row r="101" spans="3:4" s="2" customFormat="1" ht="12.95" customHeight="1">
      <c r="C101" s="39"/>
      <c r="D101" s="39"/>
    </row>
    <row r="102" spans="3:4" s="2" customFormat="1" ht="12.95" customHeight="1">
      <c r="C102" s="39"/>
      <c r="D102" s="39"/>
    </row>
    <row r="103" spans="3:4" s="2" customFormat="1" ht="12.95" customHeight="1">
      <c r="C103" s="39"/>
      <c r="D103" s="39"/>
    </row>
    <row r="104" spans="3:4" s="2" customFormat="1" ht="12.95" customHeight="1">
      <c r="C104" s="39"/>
      <c r="D104" s="39"/>
    </row>
    <row r="105" spans="3:4" s="2" customFormat="1" ht="12.95" customHeight="1">
      <c r="C105" s="39"/>
      <c r="D105" s="39"/>
    </row>
    <row r="106" spans="3:4" s="2" customFormat="1" ht="12.95" customHeight="1">
      <c r="C106" s="39"/>
      <c r="D106" s="39"/>
    </row>
    <row r="107" spans="3:4" s="2" customFormat="1" ht="12.95" customHeight="1">
      <c r="C107" s="39"/>
      <c r="D107" s="39"/>
    </row>
    <row r="108" spans="3:4" s="2" customFormat="1" ht="12.95" customHeight="1">
      <c r="C108" s="39"/>
      <c r="D108" s="39"/>
    </row>
    <row r="109" spans="3:4" s="2" customFormat="1" ht="12.95" customHeight="1">
      <c r="C109" s="39"/>
      <c r="D109" s="39"/>
    </row>
    <row r="110" spans="3:4" s="2" customFormat="1" ht="12.95" customHeight="1">
      <c r="C110" s="39"/>
      <c r="D110" s="39"/>
    </row>
    <row r="111" spans="3:4" s="2" customFormat="1" ht="12.95" customHeight="1">
      <c r="C111" s="39"/>
      <c r="D111" s="39"/>
    </row>
    <row r="112" spans="3:4" s="2" customFormat="1" ht="12.95" customHeight="1">
      <c r="C112" s="39"/>
      <c r="D112" s="39"/>
    </row>
    <row r="113" spans="3:4" s="2" customFormat="1" ht="12.95" customHeight="1">
      <c r="C113" s="39"/>
      <c r="D113" s="39"/>
    </row>
    <row r="114" spans="3:4" s="2" customFormat="1" ht="12.95" customHeight="1">
      <c r="C114" s="39"/>
      <c r="D114" s="39"/>
    </row>
    <row r="115" spans="3:4" s="2" customFormat="1" ht="12.95" customHeight="1">
      <c r="C115" s="39"/>
      <c r="D115" s="39"/>
    </row>
    <row r="116" spans="3:4" s="2" customFormat="1" ht="12.95" customHeight="1">
      <c r="C116" s="39"/>
      <c r="D116" s="39"/>
    </row>
    <row r="117" spans="3:4" s="2" customFormat="1" ht="12.95" customHeight="1">
      <c r="C117" s="39"/>
      <c r="D117" s="39"/>
    </row>
    <row r="118" spans="3:4" s="2" customFormat="1" ht="12.95" customHeight="1">
      <c r="C118" s="39"/>
      <c r="D118" s="39"/>
    </row>
    <row r="119" spans="3:4" s="2" customFormat="1" ht="12.95" customHeight="1">
      <c r="C119" s="39"/>
      <c r="D119" s="39"/>
    </row>
    <row r="120" spans="3:4" s="2" customFormat="1" ht="12.95" customHeight="1">
      <c r="C120" s="39"/>
      <c r="D120" s="39"/>
    </row>
    <row r="121" spans="3:4" s="2" customFormat="1" ht="12.95" customHeight="1">
      <c r="C121" s="39"/>
      <c r="D121" s="39"/>
    </row>
    <row r="122" spans="3:4" s="2" customFormat="1" ht="12.95" customHeight="1">
      <c r="C122" s="39"/>
      <c r="D122" s="39"/>
    </row>
    <row r="123" spans="3:4" s="2" customFormat="1" ht="12.95" customHeight="1">
      <c r="C123" s="39"/>
      <c r="D123" s="39"/>
    </row>
    <row r="124" spans="3:4" s="2" customFormat="1" ht="12.95" customHeight="1">
      <c r="C124" s="39"/>
      <c r="D124" s="39"/>
    </row>
    <row r="125" spans="3:4" s="2" customFormat="1" ht="12.95" customHeight="1">
      <c r="C125" s="39"/>
      <c r="D125" s="39"/>
    </row>
    <row r="126" spans="3:4" s="2" customFormat="1" ht="12.95" customHeight="1">
      <c r="C126" s="39"/>
      <c r="D126" s="39"/>
    </row>
    <row r="127" spans="3:4" s="2" customFormat="1" ht="12.95" customHeight="1">
      <c r="C127" s="39"/>
      <c r="D127" s="39"/>
    </row>
    <row r="128" spans="3:4" s="2" customFormat="1" ht="12.95" customHeight="1">
      <c r="C128" s="39"/>
      <c r="D128" s="39"/>
    </row>
    <row r="129" spans="3:4" s="2" customFormat="1" ht="12.95" customHeight="1">
      <c r="C129" s="39"/>
      <c r="D129" s="39"/>
    </row>
    <row r="130" spans="3:4" s="2" customFormat="1" ht="12.95" customHeight="1">
      <c r="C130" s="39"/>
      <c r="D130" s="39"/>
    </row>
    <row r="131" spans="3:4" s="2" customFormat="1" ht="12.95" customHeight="1">
      <c r="C131" s="39"/>
      <c r="D131" s="39"/>
    </row>
    <row r="132" spans="3:4" s="2" customFormat="1" ht="12.95" customHeight="1">
      <c r="C132" s="39"/>
      <c r="D132" s="39"/>
    </row>
    <row r="133" spans="3:4" s="2" customFormat="1" ht="12.95" customHeight="1">
      <c r="C133" s="39"/>
      <c r="D133" s="39"/>
    </row>
    <row r="134" spans="3:4" s="2" customFormat="1" ht="12.95" customHeight="1">
      <c r="C134" s="39"/>
      <c r="D134" s="39"/>
    </row>
    <row r="135" spans="3:4" s="2" customFormat="1" ht="12.95" customHeight="1">
      <c r="C135" s="39"/>
      <c r="D135" s="39"/>
    </row>
    <row r="136" spans="3:4" s="2" customFormat="1" ht="12.95" customHeight="1">
      <c r="C136" s="39"/>
      <c r="D136" s="39"/>
    </row>
    <row r="137" spans="3:4" s="2" customFormat="1" ht="12.95" customHeight="1">
      <c r="C137" s="39"/>
      <c r="D137" s="39"/>
    </row>
    <row r="138" spans="3:4" s="2" customFormat="1" ht="12.95" customHeight="1">
      <c r="C138" s="39"/>
      <c r="D138" s="39"/>
    </row>
    <row r="139" spans="3:4" s="2" customFormat="1" ht="12.95" customHeight="1">
      <c r="C139" s="39"/>
      <c r="D139" s="39"/>
    </row>
    <row r="140" spans="3:4" s="2" customFormat="1" ht="12.95" customHeight="1">
      <c r="C140" s="39"/>
      <c r="D140" s="39"/>
    </row>
    <row r="141" spans="3:4" s="2" customFormat="1" ht="12.95" customHeight="1">
      <c r="C141" s="39"/>
      <c r="D141" s="39"/>
    </row>
    <row r="142" spans="3:4" s="2" customFormat="1" ht="12.95" customHeight="1">
      <c r="C142" s="39"/>
      <c r="D142" s="39"/>
    </row>
    <row r="143" spans="3:4" s="2" customFormat="1" ht="12.95" customHeight="1">
      <c r="C143" s="39"/>
      <c r="D143" s="39"/>
    </row>
    <row r="144" spans="3:4" s="2" customFormat="1" ht="12.95" customHeight="1">
      <c r="C144" s="39"/>
      <c r="D144" s="39"/>
    </row>
    <row r="145" spans="3:4" s="2" customFormat="1" ht="12.95" customHeight="1">
      <c r="C145" s="39"/>
      <c r="D145" s="39"/>
    </row>
    <row r="146" spans="3:4" s="2" customFormat="1" ht="12.95" customHeight="1">
      <c r="C146" s="39"/>
      <c r="D146" s="39"/>
    </row>
    <row r="147" spans="3:4" s="2" customFormat="1" ht="12.95" customHeight="1">
      <c r="C147" s="39"/>
      <c r="D147" s="39"/>
    </row>
    <row r="148" spans="3:4" s="2" customFormat="1" ht="12.95" customHeight="1">
      <c r="C148" s="39"/>
      <c r="D148" s="39"/>
    </row>
    <row r="149" spans="3:4" s="2" customFormat="1" ht="12.95" customHeight="1">
      <c r="C149" s="39"/>
      <c r="D149" s="39"/>
    </row>
    <row r="150" spans="3:4" s="2" customFormat="1" ht="12.95" customHeight="1">
      <c r="C150" s="39"/>
      <c r="D150" s="39"/>
    </row>
    <row r="151" spans="3:4" s="2" customFormat="1" ht="12.95" customHeight="1">
      <c r="C151" s="39"/>
      <c r="D151" s="39"/>
    </row>
    <row r="152" spans="3:4" s="2" customFormat="1" ht="12.95" customHeight="1">
      <c r="C152" s="39"/>
      <c r="D152" s="39"/>
    </row>
    <row r="153" spans="3:4" s="2" customFormat="1" ht="12.95" customHeight="1">
      <c r="C153" s="39"/>
      <c r="D153" s="39"/>
    </row>
    <row r="154" spans="3:4" s="2" customFormat="1" ht="12.95" customHeight="1">
      <c r="C154" s="39"/>
      <c r="D154" s="39"/>
    </row>
    <row r="155" spans="3:4" s="2" customFormat="1" ht="12.95" customHeight="1">
      <c r="C155" s="39"/>
      <c r="D155" s="39"/>
    </row>
    <row r="156" spans="3:4" s="2" customFormat="1" ht="12.95" customHeight="1">
      <c r="C156" s="39"/>
      <c r="D156" s="39"/>
    </row>
    <row r="157" spans="3:4" s="2" customFormat="1" ht="12.95" customHeight="1">
      <c r="C157" s="39"/>
      <c r="D157" s="39"/>
    </row>
    <row r="158" spans="3:4" s="2" customFormat="1" ht="12.95" customHeight="1">
      <c r="C158" s="39"/>
      <c r="D158" s="39"/>
    </row>
    <row r="159" spans="3:4" s="2" customFormat="1" ht="12.95" customHeight="1">
      <c r="C159" s="39"/>
      <c r="D159" s="39"/>
    </row>
    <row r="160" spans="3:4" s="2" customFormat="1" ht="12.95" customHeight="1">
      <c r="C160" s="39"/>
      <c r="D160" s="39"/>
    </row>
    <row r="161" spans="3:4" s="2" customFormat="1" ht="12.95" customHeight="1">
      <c r="C161" s="39"/>
      <c r="D161" s="39"/>
    </row>
    <row r="162" spans="3:4" s="2" customFormat="1" ht="12.95" customHeight="1">
      <c r="C162" s="39"/>
      <c r="D162" s="39"/>
    </row>
    <row r="163" spans="3:4" s="2" customFormat="1" ht="12.95" customHeight="1">
      <c r="C163" s="39"/>
      <c r="D163" s="39"/>
    </row>
    <row r="164" spans="3:4" s="2" customFormat="1" ht="12.95" customHeight="1">
      <c r="C164" s="39"/>
      <c r="D164" s="39"/>
    </row>
    <row r="165" spans="3:4" s="2" customFormat="1" ht="12.95" customHeight="1">
      <c r="C165" s="39"/>
      <c r="D165" s="39"/>
    </row>
    <row r="166" spans="3:4" s="2" customFormat="1" ht="12.95" customHeight="1">
      <c r="C166" s="39"/>
      <c r="D166" s="39"/>
    </row>
    <row r="167" spans="3:4" s="2" customFormat="1" ht="12.95" customHeight="1">
      <c r="C167" s="39"/>
      <c r="D167" s="39"/>
    </row>
    <row r="168" spans="3:4" s="2" customFormat="1" ht="12.95" customHeight="1">
      <c r="C168" s="39"/>
      <c r="D168" s="39"/>
    </row>
    <row r="169" spans="3:4" s="2" customFormat="1" ht="12.95" customHeight="1">
      <c r="C169" s="39"/>
      <c r="D169" s="39"/>
    </row>
    <row r="170" spans="3:4" s="2" customFormat="1" ht="12.95" customHeight="1">
      <c r="C170" s="39"/>
      <c r="D170" s="39"/>
    </row>
    <row r="171" spans="3:4" s="2" customFormat="1" ht="12.95" customHeight="1">
      <c r="C171" s="39"/>
      <c r="D171" s="39"/>
    </row>
    <row r="172" spans="3:4" s="2" customFormat="1" ht="12.95" customHeight="1">
      <c r="C172" s="39"/>
      <c r="D172" s="39"/>
    </row>
    <row r="173" spans="3:4" s="2" customFormat="1" ht="12.95" customHeight="1">
      <c r="C173" s="39"/>
      <c r="D173" s="39"/>
    </row>
    <row r="174" spans="3:4" s="2" customFormat="1" ht="12.95" customHeight="1">
      <c r="C174" s="39"/>
      <c r="D174" s="39"/>
    </row>
    <row r="175" spans="3:4" s="2" customFormat="1" ht="12.95" customHeight="1">
      <c r="C175" s="39"/>
      <c r="D175" s="39"/>
    </row>
    <row r="176" spans="3:4" s="2" customFormat="1" ht="12.95" customHeight="1">
      <c r="C176" s="39"/>
      <c r="D176" s="39"/>
    </row>
    <row r="177" spans="3:4" s="2" customFormat="1" ht="12.95" customHeight="1">
      <c r="C177" s="39"/>
      <c r="D177" s="39"/>
    </row>
    <row r="178" spans="3:4" s="2" customFormat="1" ht="12.95" customHeight="1">
      <c r="C178" s="39"/>
      <c r="D178" s="39"/>
    </row>
    <row r="179" spans="3:4" s="2" customFormat="1" ht="12.95" customHeight="1">
      <c r="C179" s="39"/>
      <c r="D179" s="39"/>
    </row>
    <row r="180" spans="3:4" s="2" customFormat="1" ht="12.95" customHeight="1">
      <c r="C180" s="39"/>
      <c r="D180" s="39"/>
    </row>
    <row r="181" spans="3:4" s="2" customFormat="1" ht="12.95" customHeight="1">
      <c r="C181" s="39"/>
      <c r="D181" s="39"/>
    </row>
    <row r="182" spans="3:4" s="2" customFormat="1" ht="12.95" customHeight="1">
      <c r="C182" s="39"/>
      <c r="D182" s="39"/>
    </row>
    <row r="183" spans="3:4" s="2" customFormat="1" ht="12.95" customHeight="1">
      <c r="C183" s="39"/>
      <c r="D183" s="39"/>
    </row>
    <row r="184" spans="3:4" s="2" customFormat="1" ht="12.95" customHeight="1">
      <c r="C184" s="39"/>
      <c r="D184" s="39"/>
    </row>
    <row r="185" spans="3:4" s="2" customFormat="1" ht="12.95" customHeight="1">
      <c r="C185" s="39"/>
      <c r="D185" s="39"/>
    </row>
    <row r="186" spans="3:4" s="2" customFormat="1" ht="12.95" customHeight="1">
      <c r="C186" s="39"/>
      <c r="D186" s="39"/>
    </row>
    <row r="187" spans="3:4" s="2" customFormat="1" ht="12.95" customHeight="1">
      <c r="C187" s="39"/>
      <c r="D187" s="39"/>
    </row>
    <row r="188" spans="3:4" s="2" customFormat="1" ht="12.95" customHeight="1">
      <c r="C188" s="39"/>
      <c r="D188" s="39"/>
    </row>
    <row r="189" spans="3:4" s="2" customFormat="1" ht="12.95" customHeight="1">
      <c r="C189" s="39"/>
      <c r="D189" s="39"/>
    </row>
    <row r="190" spans="3:4" s="2" customFormat="1" ht="12.95" customHeight="1">
      <c r="C190" s="39"/>
      <c r="D190" s="39"/>
    </row>
    <row r="191" spans="3:4" s="2" customFormat="1" ht="12.95" customHeight="1">
      <c r="C191" s="39"/>
      <c r="D191" s="39"/>
    </row>
    <row r="192" spans="3:4" s="2" customFormat="1" ht="12.95" customHeight="1">
      <c r="C192" s="39"/>
      <c r="D192" s="39"/>
    </row>
    <row r="193" spans="3:4" s="2" customFormat="1" ht="12.95" customHeight="1">
      <c r="C193" s="39"/>
      <c r="D193" s="39"/>
    </row>
    <row r="194" spans="3:4" s="2" customFormat="1" ht="12.95" customHeight="1">
      <c r="C194" s="39"/>
      <c r="D194" s="39"/>
    </row>
    <row r="195" spans="3:4" s="2" customFormat="1" ht="12.95" customHeight="1">
      <c r="C195" s="39"/>
      <c r="D195" s="39"/>
    </row>
    <row r="196" spans="3:4" s="2" customFormat="1" ht="12.95" customHeight="1">
      <c r="C196" s="39"/>
      <c r="D196" s="39"/>
    </row>
    <row r="197" spans="3:4" s="2" customFormat="1" ht="12.95" customHeight="1">
      <c r="C197" s="39"/>
      <c r="D197" s="39"/>
    </row>
    <row r="198" spans="3:4" s="2" customFormat="1" ht="12.95" customHeight="1">
      <c r="C198" s="39"/>
      <c r="D198" s="39"/>
    </row>
    <row r="199" spans="3:4" s="2" customFormat="1" ht="12.95" customHeight="1">
      <c r="C199" s="39"/>
      <c r="D199" s="39"/>
    </row>
    <row r="200" spans="3:4" s="2" customFormat="1" ht="12.95" customHeight="1">
      <c r="C200" s="39"/>
      <c r="D200" s="39"/>
    </row>
    <row r="201" spans="3:4" s="2" customFormat="1" ht="12.95" customHeight="1">
      <c r="C201" s="39"/>
      <c r="D201" s="39"/>
    </row>
    <row r="202" spans="3:4" s="2" customFormat="1" ht="12.95" customHeight="1">
      <c r="C202" s="39"/>
      <c r="D202" s="39"/>
    </row>
    <row r="203" spans="3:4" s="2" customFormat="1" ht="12.95" customHeight="1">
      <c r="C203" s="39"/>
      <c r="D203" s="39"/>
    </row>
    <row r="204" spans="3:4" s="2" customFormat="1" ht="12.95" customHeight="1">
      <c r="C204" s="39"/>
      <c r="D204" s="39"/>
    </row>
    <row r="205" spans="3:4" s="2" customFormat="1" ht="12.95" customHeight="1">
      <c r="C205" s="39"/>
      <c r="D205" s="39"/>
    </row>
    <row r="206" spans="3:4" s="2" customFormat="1" ht="12.95" customHeight="1">
      <c r="C206" s="39"/>
      <c r="D206" s="39"/>
    </row>
    <row r="207" spans="3:4" s="2" customFormat="1" ht="12.95" customHeight="1">
      <c r="C207" s="39"/>
      <c r="D207" s="39"/>
    </row>
    <row r="208" spans="3:4" s="2" customFormat="1" ht="12.95" customHeight="1">
      <c r="C208" s="39"/>
      <c r="D208" s="39"/>
    </row>
    <row r="209" spans="3:4" s="2" customFormat="1" ht="12.95" customHeight="1">
      <c r="C209" s="39"/>
      <c r="D209" s="39"/>
    </row>
    <row r="210" spans="3:4" s="2" customFormat="1" ht="12.95" customHeight="1">
      <c r="C210" s="39"/>
      <c r="D210" s="39"/>
    </row>
    <row r="211" spans="3:4" s="2" customFormat="1" ht="12.95" customHeight="1">
      <c r="C211" s="39"/>
      <c r="D211" s="39"/>
    </row>
    <row r="212" spans="3:4" s="2" customFormat="1" ht="12.95" customHeight="1">
      <c r="C212" s="39"/>
      <c r="D212" s="39"/>
    </row>
    <row r="213" spans="3:4" s="2" customFormat="1" ht="12.95" customHeight="1">
      <c r="C213" s="39"/>
      <c r="D213" s="39"/>
    </row>
    <row r="214" spans="3:4" s="2" customFormat="1" ht="12.95" customHeight="1">
      <c r="C214" s="39"/>
      <c r="D214" s="39"/>
    </row>
    <row r="215" spans="3:4" s="2" customFormat="1" ht="12.95" customHeight="1">
      <c r="C215" s="39"/>
      <c r="D215" s="39"/>
    </row>
    <row r="216" spans="3:4" s="2" customFormat="1" ht="12.95" customHeight="1">
      <c r="C216" s="39"/>
      <c r="D216" s="39"/>
    </row>
    <row r="217" spans="3:4" s="2" customFormat="1" ht="12.95" customHeight="1">
      <c r="C217" s="39"/>
      <c r="D217" s="39"/>
    </row>
    <row r="218" spans="3:4" s="2" customFormat="1" ht="12.95" customHeight="1">
      <c r="C218" s="39"/>
      <c r="D218" s="39"/>
    </row>
    <row r="219" spans="3:4" s="2" customFormat="1" ht="12.95" customHeight="1">
      <c r="C219" s="39"/>
      <c r="D219" s="39"/>
    </row>
    <row r="220" spans="3:4" s="2" customFormat="1" ht="12.95" customHeight="1">
      <c r="C220" s="39"/>
      <c r="D220" s="39"/>
    </row>
    <row r="221" spans="3:4" s="2" customFormat="1" ht="12.95" customHeight="1">
      <c r="C221" s="39"/>
      <c r="D221" s="39"/>
    </row>
    <row r="222" spans="3:4" s="2" customFormat="1" ht="12.95" customHeight="1">
      <c r="C222" s="39"/>
      <c r="D222" s="39"/>
    </row>
    <row r="223" spans="3:4" s="2" customFormat="1" ht="12.95" customHeight="1">
      <c r="C223" s="39"/>
      <c r="D223" s="39"/>
    </row>
    <row r="224" spans="3:4" s="2" customFormat="1" ht="12.95" customHeight="1">
      <c r="C224" s="39"/>
      <c r="D224" s="39"/>
    </row>
    <row r="225" spans="3:4" s="2" customFormat="1" ht="12.95" customHeight="1">
      <c r="C225" s="39"/>
      <c r="D225" s="39"/>
    </row>
    <row r="226" spans="3:4" s="2" customFormat="1" ht="12.95" customHeight="1">
      <c r="C226" s="39"/>
      <c r="D226" s="39"/>
    </row>
    <row r="227" spans="3:4" s="2" customFormat="1" ht="12.95" customHeight="1">
      <c r="C227" s="39"/>
      <c r="D227" s="39"/>
    </row>
    <row r="228" spans="3:4" s="2" customFormat="1" ht="12.95" customHeight="1">
      <c r="C228" s="39"/>
      <c r="D228" s="39"/>
    </row>
    <row r="229" spans="3:4" s="2" customFormat="1" ht="12.95" customHeight="1">
      <c r="C229" s="39"/>
      <c r="D229" s="39"/>
    </row>
    <row r="230" spans="3:4" s="2" customFormat="1" ht="12.95" customHeight="1">
      <c r="C230" s="39"/>
      <c r="D230" s="39"/>
    </row>
    <row r="231" spans="3:4" s="2" customFormat="1" ht="12.95" customHeight="1">
      <c r="C231" s="39"/>
      <c r="D231" s="39"/>
    </row>
    <row r="232" spans="3:4" s="2" customFormat="1" ht="12.95" customHeight="1">
      <c r="C232" s="39"/>
      <c r="D232" s="39"/>
    </row>
    <row r="233" spans="3:4" s="2" customFormat="1" ht="12.95" customHeight="1">
      <c r="C233" s="39"/>
      <c r="D233" s="39"/>
    </row>
    <row r="234" spans="3:4" s="2" customFormat="1" ht="12.95" customHeight="1">
      <c r="C234" s="39"/>
      <c r="D234" s="39"/>
    </row>
    <row r="235" spans="3:4" s="2" customFormat="1" ht="12.95" customHeight="1">
      <c r="C235" s="39"/>
      <c r="D235" s="39"/>
    </row>
    <row r="236" spans="3:4" s="2" customFormat="1" ht="12.95" customHeight="1">
      <c r="C236" s="39"/>
      <c r="D236" s="39"/>
    </row>
    <row r="237" spans="3:4" s="2" customFormat="1" ht="12.95" customHeight="1">
      <c r="C237" s="39"/>
      <c r="D237" s="39"/>
    </row>
    <row r="238" spans="3:4" s="2" customFormat="1" ht="12.95" customHeight="1">
      <c r="C238" s="39"/>
      <c r="D238" s="39"/>
    </row>
    <row r="239" spans="3:4" s="2" customFormat="1" ht="12.95" customHeight="1">
      <c r="C239" s="39"/>
      <c r="D239" s="39"/>
    </row>
    <row r="240" spans="3:4" s="2" customFormat="1" ht="12.95" customHeight="1">
      <c r="C240" s="39"/>
      <c r="D240" s="39"/>
    </row>
    <row r="241" spans="3:4" s="2" customFormat="1" ht="12.95" customHeight="1">
      <c r="C241" s="39"/>
      <c r="D241" s="39"/>
    </row>
    <row r="242" spans="3:4" s="2" customFormat="1" ht="12.95" customHeight="1">
      <c r="C242" s="39"/>
      <c r="D242" s="39"/>
    </row>
    <row r="243" spans="3:4" s="2" customFormat="1" ht="12.95" customHeight="1">
      <c r="C243" s="39"/>
      <c r="D243" s="39"/>
    </row>
    <row r="244" spans="3:4" s="2" customFormat="1" ht="12.95" customHeight="1">
      <c r="C244" s="39"/>
      <c r="D244" s="39"/>
    </row>
    <row r="245" spans="3:4" s="2" customFormat="1" ht="12.95" customHeight="1">
      <c r="C245" s="39"/>
      <c r="D245" s="39"/>
    </row>
    <row r="246" spans="3:4" s="2" customFormat="1" ht="12.95" customHeight="1">
      <c r="C246" s="39"/>
      <c r="D246" s="39"/>
    </row>
    <row r="247" spans="3:4" s="2" customFormat="1" ht="12.95" customHeight="1">
      <c r="C247" s="39"/>
      <c r="D247" s="39"/>
    </row>
    <row r="248" spans="3:4" s="2" customFormat="1" ht="12.95" customHeight="1">
      <c r="C248" s="39"/>
      <c r="D248" s="39"/>
    </row>
    <row r="249" spans="3:4" s="2" customFormat="1" ht="12.95" customHeight="1">
      <c r="C249" s="39"/>
      <c r="D249" s="39"/>
    </row>
    <row r="250" spans="3:4" s="2" customFormat="1" ht="12.95" customHeight="1">
      <c r="C250" s="39"/>
      <c r="D250" s="39"/>
    </row>
    <row r="251" spans="3:4" s="2" customFormat="1" ht="12.95" customHeight="1">
      <c r="C251" s="39"/>
      <c r="D251" s="39"/>
    </row>
    <row r="252" spans="3:4" s="2" customFormat="1" ht="12.95" customHeight="1">
      <c r="C252" s="39"/>
      <c r="D252" s="39"/>
    </row>
    <row r="253" spans="3:4" s="2" customFormat="1" ht="12.95" customHeight="1">
      <c r="C253" s="39"/>
      <c r="D253" s="39"/>
    </row>
    <row r="254" spans="3:4" s="2" customFormat="1" ht="12.95" customHeight="1">
      <c r="C254" s="39"/>
      <c r="D254" s="39"/>
    </row>
    <row r="255" spans="3:4" s="2" customFormat="1" ht="12.95" customHeight="1">
      <c r="C255" s="39"/>
      <c r="D255" s="39"/>
    </row>
    <row r="256" spans="3:4" s="2" customFormat="1" ht="12.95" customHeight="1">
      <c r="C256" s="39"/>
      <c r="D256" s="39"/>
    </row>
    <row r="257" spans="3:4" s="2" customFormat="1" ht="12.95" customHeight="1">
      <c r="C257" s="39"/>
      <c r="D257" s="39"/>
    </row>
    <row r="258" spans="3:4" s="2" customFormat="1" ht="12.95" customHeight="1">
      <c r="C258" s="39"/>
      <c r="D258" s="39"/>
    </row>
    <row r="259" spans="3:4" s="2" customFormat="1" ht="12.95" customHeight="1">
      <c r="C259" s="39"/>
      <c r="D259" s="39"/>
    </row>
    <row r="260" spans="3:4" s="2" customFormat="1" ht="12.95" customHeight="1">
      <c r="C260" s="39"/>
      <c r="D260" s="39"/>
    </row>
    <row r="261" spans="3:4" s="2" customFormat="1" ht="12.95" customHeight="1">
      <c r="C261" s="39"/>
      <c r="D261" s="39"/>
    </row>
    <row r="262" spans="3:4" s="2" customFormat="1" ht="12.95" customHeight="1">
      <c r="C262" s="39"/>
      <c r="D262" s="39"/>
    </row>
    <row r="263" spans="3:4" s="2" customFormat="1" ht="12.95" customHeight="1">
      <c r="C263" s="39"/>
      <c r="D263" s="39"/>
    </row>
    <row r="264" spans="3:4" s="2" customFormat="1" ht="12.95" customHeight="1">
      <c r="C264" s="39"/>
      <c r="D264" s="39"/>
    </row>
    <row r="265" spans="3:4" s="2" customFormat="1" ht="12.95" customHeight="1">
      <c r="C265" s="39"/>
      <c r="D265" s="39"/>
    </row>
    <row r="266" spans="3:4" s="2" customFormat="1" ht="12.95" customHeight="1">
      <c r="C266" s="39"/>
      <c r="D266" s="39"/>
    </row>
    <row r="267" spans="3:4" s="2" customFormat="1" ht="12.95" customHeight="1">
      <c r="C267" s="39"/>
      <c r="D267" s="39"/>
    </row>
    <row r="268" spans="3:4" s="2" customFormat="1" ht="12.95" customHeight="1">
      <c r="C268" s="39"/>
      <c r="D268" s="39"/>
    </row>
    <row r="269" spans="3:4" s="2" customFormat="1" ht="12.95" customHeight="1">
      <c r="C269" s="39"/>
      <c r="D269" s="39"/>
    </row>
    <row r="270" spans="3:4" s="2" customFormat="1" ht="12.95" customHeight="1">
      <c r="C270" s="39"/>
      <c r="D270" s="39"/>
    </row>
    <row r="271" spans="3:4" s="2" customFormat="1" ht="12.95" customHeight="1">
      <c r="C271" s="39"/>
      <c r="D271" s="39"/>
    </row>
    <row r="272" spans="3:4" s="2" customFormat="1" ht="12.95" customHeight="1">
      <c r="C272" s="39"/>
      <c r="D272" s="39"/>
    </row>
    <row r="273" spans="3:4" s="2" customFormat="1" ht="12.95" customHeight="1">
      <c r="C273" s="39"/>
      <c r="D273" s="39"/>
    </row>
    <row r="274" spans="3:4" s="2" customFormat="1" ht="12.95" customHeight="1">
      <c r="C274" s="39"/>
      <c r="D274" s="39"/>
    </row>
    <row r="275" spans="3:4" s="2" customFormat="1" ht="12.95" customHeight="1">
      <c r="C275" s="39"/>
      <c r="D275" s="39"/>
    </row>
    <row r="276" spans="3:4" s="2" customFormat="1" ht="12.95" customHeight="1">
      <c r="C276" s="39"/>
      <c r="D276" s="39"/>
    </row>
    <row r="277" spans="3:4" s="2" customFormat="1" ht="12.95" customHeight="1">
      <c r="C277" s="39"/>
      <c r="D277" s="39"/>
    </row>
    <row r="278" spans="3:4" s="2" customFormat="1" ht="12.95" customHeight="1">
      <c r="C278" s="39"/>
      <c r="D278" s="39"/>
    </row>
    <row r="279" spans="3:4" s="2" customFormat="1" ht="12.95" customHeight="1">
      <c r="C279" s="39"/>
      <c r="D279" s="39"/>
    </row>
    <row r="280" spans="3:4" s="2" customFormat="1" ht="12.95" customHeight="1">
      <c r="C280" s="39"/>
      <c r="D280" s="39"/>
    </row>
    <row r="281" spans="3:4" s="2" customFormat="1" ht="12.95" customHeight="1">
      <c r="C281" s="39"/>
      <c r="D281" s="39"/>
    </row>
    <row r="282" spans="3:4" s="2" customFormat="1" ht="12.95" customHeight="1">
      <c r="C282" s="39"/>
      <c r="D282" s="39"/>
    </row>
    <row r="283" spans="3:4" s="2" customFormat="1" ht="12.95" customHeight="1">
      <c r="C283" s="39"/>
      <c r="D283" s="39"/>
    </row>
    <row r="284" spans="3:4" s="2" customFormat="1" ht="12.95" customHeight="1">
      <c r="C284" s="39"/>
      <c r="D284" s="39"/>
    </row>
    <row r="285" spans="3:4" s="2" customFormat="1" ht="12.95" customHeight="1">
      <c r="C285" s="39"/>
      <c r="D285" s="39"/>
    </row>
    <row r="286" spans="3:4" s="2" customFormat="1" ht="12.95" customHeight="1">
      <c r="C286" s="39"/>
      <c r="D286" s="39"/>
    </row>
    <row r="287" spans="3:4" s="2" customFormat="1" ht="12.95" customHeight="1">
      <c r="C287" s="39"/>
      <c r="D287" s="39"/>
    </row>
    <row r="288" spans="3:4" s="2" customFormat="1" ht="12.95" customHeight="1">
      <c r="C288" s="39"/>
      <c r="D288" s="39"/>
    </row>
    <row r="289" spans="3:4" s="2" customFormat="1" ht="12.95" customHeight="1">
      <c r="C289" s="39"/>
      <c r="D289" s="39"/>
    </row>
    <row r="290" spans="3:4" s="2" customFormat="1" ht="12.95" customHeight="1">
      <c r="C290" s="39"/>
      <c r="D290" s="39"/>
    </row>
    <row r="291" spans="3:4" s="2" customFormat="1" ht="12.95" customHeight="1">
      <c r="C291" s="39"/>
      <c r="D291" s="39"/>
    </row>
    <row r="292" spans="3:4" s="2" customFormat="1" ht="12.95" customHeight="1">
      <c r="C292" s="39"/>
      <c r="D292" s="39"/>
    </row>
    <row r="293" spans="3:4" s="2" customFormat="1" ht="12.95" customHeight="1">
      <c r="C293" s="39"/>
      <c r="D293" s="39"/>
    </row>
    <row r="294" spans="3:4" s="2" customFormat="1" ht="12.95" customHeight="1">
      <c r="C294" s="39"/>
      <c r="D294" s="39"/>
    </row>
    <row r="295" spans="3:4" s="2" customFormat="1" ht="12.95" customHeight="1">
      <c r="C295" s="39"/>
      <c r="D295" s="39"/>
    </row>
    <row r="296" spans="3:4" s="2" customFormat="1" ht="12.95" customHeight="1">
      <c r="C296" s="39"/>
      <c r="D296" s="39"/>
    </row>
    <row r="297" spans="3:4" s="2" customFormat="1" ht="12.95" customHeight="1">
      <c r="C297" s="39"/>
      <c r="D297" s="39"/>
    </row>
    <row r="298" spans="3:4" s="2" customFormat="1" ht="12.95" customHeight="1">
      <c r="C298" s="39"/>
      <c r="D298" s="39"/>
    </row>
    <row r="299" spans="3:4" s="2" customFormat="1" ht="12.95" customHeight="1">
      <c r="C299" s="39"/>
      <c r="D299" s="39"/>
    </row>
    <row r="300" spans="3:4" s="2" customFormat="1" ht="12.95" customHeight="1">
      <c r="C300" s="39"/>
      <c r="D300" s="39"/>
    </row>
    <row r="301" spans="3:4" s="2" customFormat="1" ht="12.95" customHeight="1">
      <c r="C301" s="39"/>
      <c r="D301" s="39"/>
    </row>
    <row r="302" spans="3:4" s="2" customFormat="1" ht="12.95" customHeight="1">
      <c r="C302" s="39"/>
      <c r="D302" s="39"/>
    </row>
    <row r="303" spans="3:4" s="2" customFormat="1" ht="12.95" customHeight="1">
      <c r="C303" s="39"/>
      <c r="D303" s="39"/>
    </row>
    <row r="304" spans="3:4" s="2" customFormat="1" ht="12.95" customHeight="1">
      <c r="C304" s="39"/>
      <c r="D304" s="39"/>
    </row>
    <row r="305" spans="3:4" s="2" customFormat="1" ht="12.95" customHeight="1">
      <c r="C305" s="39"/>
      <c r="D305" s="39"/>
    </row>
    <row r="306" spans="3:4" s="2" customFormat="1" ht="12.95" customHeight="1">
      <c r="C306" s="39"/>
      <c r="D306" s="39"/>
    </row>
    <row r="307" spans="3:4" s="2" customFormat="1" ht="12.95" customHeight="1">
      <c r="C307" s="39"/>
      <c r="D307" s="39"/>
    </row>
    <row r="308" spans="3:4" s="2" customFormat="1" ht="12.95" customHeight="1">
      <c r="C308" s="39"/>
      <c r="D308" s="39"/>
    </row>
    <row r="309" spans="3:4" s="2" customFormat="1" ht="12.95" customHeight="1">
      <c r="C309" s="39"/>
      <c r="D309" s="39"/>
    </row>
    <row r="310" spans="3:4" s="2" customFormat="1" ht="12.95" customHeight="1">
      <c r="C310" s="39"/>
      <c r="D310" s="39"/>
    </row>
    <row r="311" spans="3:4" s="2" customFormat="1" ht="12.95" customHeight="1">
      <c r="C311" s="39"/>
      <c r="D311" s="39"/>
    </row>
    <row r="312" spans="3:4" s="2" customFormat="1" ht="12.95" customHeight="1">
      <c r="C312" s="39"/>
      <c r="D312" s="39"/>
    </row>
    <row r="313" spans="3:4" s="2" customFormat="1" ht="12.95" customHeight="1">
      <c r="C313" s="39"/>
      <c r="D313" s="39"/>
    </row>
    <row r="314" spans="3:4" s="2" customFormat="1" ht="12.95" customHeight="1">
      <c r="C314" s="39"/>
      <c r="D314" s="39"/>
    </row>
    <row r="315" spans="3:4" s="2" customFormat="1" ht="12.95" customHeight="1">
      <c r="C315" s="39"/>
      <c r="D315" s="39"/>
    </row>
    <row r="316" spans="3:4" s="2" customFormat="1" ht="12.95" customHeight="1">
      <c r="C316" s="39"/>
      <c r="D316" s="39"/>
    </row>
    <row r="317" spans="3:4" s="2" customFormat="1" ht="12.95" customHeight="1">
      <c r="C317" s="39"/>
      <c r="D317" s="39"/>
    </row>
    <row r="318" spans="3:4" s="2" customFormat="1" ht="12.95" customHeight="1">
      <c r="C318" s="39"/>
      <c r="D318" s="39"/>
    </row>
    <row r="319" spans="3:4" s="2" customFormat="1" ht="12.95" customHeight="1">
      <c r="C319" s="39"/>
      <c r="D319" s="39"/>
    </row>
    <row r="320" spans="3:4" s="2" customFormat="1" ht="12.95" customHeight="1">
      <c r="C320" s="39"/>
      <c r="D320" s="39"/>
    </row>
    <row r="321" spans="3:4" s="2" customFormat="1" ht="12.95" customHeight="1">
      <c r="C321" s="39"/>
      <c r="D321" s="39"/>
    </row>
    <row r="322" spans="3:4" s="2" customFormat="1" ht="12.95" customHeight="1">
      <c r="C322" s="39"/>
      <c r="D322" s="39"/>
    </row>
    <row r="323" spans="3:4" s="2" customFormat="1" ht="12.95" customHeight="1">
      <c r="C323" s="39"/>
      <c r="D323" s="39"/>
    </row>
    <row r="324" spans="3:4" s="2" customFormat="1" ht="12.95" customHeight="1">
      <c r="C324" s="39"/>
      <c r="D324" s="39"/>
    </row>
    <row r="325" spans="3:4" s="2" customFormat="1" ht="12.95" customHeight="1">
      <c r="C325" s="39"/>
      <c r="D325" s="39"/>
    </row>
    <row r="326" spans="3:4" s="2" customFormat="1" ht="12.95" customHeight="1">
      <c r="C326" s="39"/>
      <c r="D326" s="39"/>
    </row>
    <row r="327" spans="3:4" s="2" customFormat="1" ht="12.95" customHeight="1">
      <c r="C327" s="39"/>
      <c r="D327" s="39"/>
    </row>
    <row r="328" spans="3:4" s="2" customFormat="1" ht="12.95" customHeight="1">
      <c r="C328" s="39"/>
      <c r="D328" s="39"/>
    </row>
    <row r="329" spans="3:4" s="2" customFormat="1" ht="12.95" customHeight="1">
      <c r="C329" s="39"/>
      <c r="D329" s="39"/>
    </row>
    <row r="330" spans="3:4" s="2" customFormat="1" ht="12.95" customHeight="1">
      <c r="C330" s="39"/>
      <c r="D330" s="39"/>
    </row>
    <row r="331" spans="3:4" s="2" customFormat="1" ht="12.95" customHeight="1">
      <c r="C331" s="39"/>
      <c r="D331" s="39"/>
    </row>
    <row r="332" spans="3:4" s="2" customFormat="1" ht="12.95" customHeight="1">
      <c r="C332" s="39"/>
      <c r="D332" s="39"/>
    </row>
    <row r="333" spans="3:4" s="2" customFormat="1" ht="12.95" customHeight="1">
      <c r="C333" s="39"/>
      <c r="D333" s="39"/>
    </row>
    <row r="334" spans="3:4" s="2" customFormat="1" ht="12.95" customHeight="1">
      <c r="C334" s="39"/>
      <c r="D334" s="39"/>
    </row>
    <row r="335" spans="3:4" s="2" customFormat="1" ht="12.95" customHeight="1">
      <c r="C335" s="39"/>
      <c r="D335" s="39"/>
    </row>
    <row r="336" spans="3:4" s="2" customFormat="1" ht="12.95" customHeight="1">
      <c r="C336" s="39"/>
      <c r="D336" s="39"/>
    </row>
    <row r="337" spans="3:4" s="2" customFormat="1" ht="12.95" customHeight="1">
      <c r="C337" s="39"/>
      <c r="D337" s="39"/>
    </row>
    <row r="338" spans="3:4" s="2" customFormat="1" ht="12.95" customHeight="1">
      <c r="C338" s="39"/>
      <c r="D338" s="39"/>
    </row>
    <row r="339" spans="3:4" s="2" customFormat="1" ht="12.95" customHeight="1">
      <c r="C339" s="39"/>
      <c r="D339" s="39"/>
    </row>
    <row r="340" spans="3:4" s="2" customFormat="1" ht="12.95" customHeight="1">
      <c r="C340" s="39"/>
      <c r="D340" s="39"/>
    </row>
    <row r="341" spans="3:4" s="2" customFormat="1" ht="12.95" customHeight="1">
      <c r="C341" s="39"/>
      <c r="D341" s="39"/>
    </row>
    <row r="342" spans="3:4" s="2" customFormat="1" ht="12.95" customHeight="1">
      <c r="C342" s="39"/>
      <c r="D342" s="39"/>
    </row>
    <row r="343" spans="3:4" s="2" customFormat="1" ht="12.95" customHeight="1">
      <c r="C343" s="39"/>
      <c r="D343" s="39"/>
    </row>
    <row r="344" spans="3:4" s="2" customFormat="1" ht="12.95" customHeight="1">
      <c r="C344" s="39"/>
      <c r="D344" s="39"/>
    </row>
    <row r="345" spans="3:4" s="2" customFormat="1" ht="12.95" customHeight="1">
      <c r="C345" s="39"/>
      <c r="D345" s="39"/>
    </row>
    <row r="346" spans="3:4" s="2" customFormat="1" ht="12.95" customHeight="1">
      <c r="C346" s="39"/>
      <c r="D346" s="39"/>
    </row>
    <row r="347" spans="3:4" s="2" customFormat="1" ht="12.95" customHeight="1">
      <c r="C347" s="39"/>
      <c r="D347" s="39"/>
    </row>
    <row r="348" spans="3:4" s="2" customFormat="1" ht="12.95" customHeight="1">
      <c r="C348" s="39"/>
      <c r="D348" s="39"/>
    </row>
    <row r="349" spans="3:4" s="2" customFormat="1" ht="12.95" customHeight="1">
      <c r="C349" s="39"/>
      <c r="D349" s="39"/>
    </row>
    <row r="350" spans="3:4" s="2" customFormat="1" ht="12.95" customHeight="1">
      <c r="C350" s="39"/>
      <c r="D350" s="39"/>
    </row>
    <row r="351" spans="3:4" s="2" customFormat="1" ht="12.95" customHeight="1">
      <c r="C351" s="39"/>
      <c r="D351" s="39"/>
    </row>
    <row r="352" spans="3:4" s="2" customFormat="1" ht="12.95" customHeight="1">
      <c r="C352" s="39"/>
      <c r="D352" s="39"/>
    </row>
    <row r="353" spans="3:4" s="2" customFormat="1" ht="12.95" customHeight="1">
      <c r="C353" s="39"/>
      <c r="D353" s="39"/>
    </row>
    <row r="354" spans="3:4" s="2" customFormat="1" ht="12.95" customHeight="1">
      <c r="C354" s="39"/>
      <c r="D354" s="39"/>
    </row>
    <row r="355" spans="3:4" s="2" customFormat="1" ht="12.95" customHeight="1">
      <c r="C355" s="39"/>
      <c r="D355" s="39"/>
    </row>
    <row r="356" spans="3:4" s="2" customFormat="1" ht="12.95" customHeight="1">
      <c r="C356" s="39"/>
      <c r="D356" s="39"/>
    </row>
    <row r="357" spans="3:4" s="2" customFormat="1" ht="12.95" customHeight="1">
      <c r="C357" s="39"/>
      <c r="D357" s="39"/>
    </row>
    <row r="358" spans="3:4" s="2" customFormat="1" ht="12.95" customHeight="1">
      <c r="C358" s="39"/>
      <c r="D358" s="39"/>
    </row>
    <row r="359" spans="3:4" s="2" customFormat="1" ht="12.95" customHeight="1">
      <c r="C359" s="39"/>
      <c r="D359" s="39"/>
    </row>
    <row r="360" spans="3:4" s="2" customFormat="1" ht="12.95" customHeight="1">
      <c r="C360" s="39"/>
      <c r="D360" s="39"/>
    </row>
    <row r="361" spans="3:4" s="2" customFormat="1" ht="12.95" customHeight="1">
      <c r="C361" s="39"/>
      <c r="D361" s="39"/>
    </row>
    <row r="362" spans="3:4" s="2" customFormat="1" ht="12.95" customHeight="1">
      <c r="C362" s="39"/>
      <c r="D362" s="39"/>
    </row>
    <row r="363" spans="3:4" s="2" customFormat="1" ht="12.95" customHeight="1">
      <c r="C363" s="39"/>
      <c r="D363" s="39"/>
    </row>
    <row r="364" spans="3:4" s="2" customFormat="1" ht="12.95" customHeight="1">
      <c r="C364" s="39"/>
      <c r="D364" s="39"/>
    </row>
    <row r="365" spans="3:4" s="2" customFormat="1" ht="12.95" customHeight="1">
      <c r="C365" s="39"/>
      <c r="D365" s="39"/>
    </row>
    <row r="366" spans="3:4" s="2" customFormat="1" ht="12.95" customHeight="1">
      <c r="C366" s="39"/>
      <c r="D366" s="39"/>
    </row>
    <row r="367" spans="3:4" s="2" customFormat="1" ht="12.95" customHeight="1">
      <c r="C367" s="39"/>
      <c r="D367" s="39"/>
    </row>
    <row r="368" spans="3:4" s="2" customFormat="1" ht="12.95" customHeight="1">
      <c r="C368" s="39"/>
      <c r="D368" s="39"/>
    </row>
    <row r="369" spans="3:4" s="2" customFormat="1" ht="12.95" customHeight="1">
      <c r="C369" s="39"/>
      <c r="D369" s="39"/>
    </row>
    <row r="370" spans="3:4" s="2" customFormat="1" ht="12.95" customHeight="1">
      <c r="C370" s="39"/>
      <c r="D370" s="39"/>
    </row>
    <row r="371" spans="3:4" s="2" customFormat="1" ht="12.95" customHeight="1">
      <c r="C371" s="39"/>
      <c r="D371" s="39"/>
    </row>
    <row r="372" spans="3:4" s="2" customFormat="1" ht="12.95" customHeight="1">
      <c r="C372" s="39"/>
      <c r="D372" s="39"/>
    </row>
    <row r="373" spans="3:4" s="2" customFormat="1" ht="12.95" customHeight="1">
      <c r="C373" s="39"/>
      <c r="D373" s="39"/>
    </row>
    <row r="374" spans="3:4" s="2" customFormat="1" ht="12.95" customHeight="1">
      <c r="C374" s="39"/>
      <c r="D374" s="39"/>
    </row>
    <row r="375" spans="3:4" s="2" customFormat="1" ht="12.95" customHeight="1">
      <c r="C375" s="39"/>
      <c r="D375" s="39"/>
    </row>
    <row r="376" spans="3:4" s="2" customFormat="1" ht="12.95" customHeight="1">
      <c r="C376" s="39"/>
      <c r="D376" s="39"/>
    </row>
    <row r="377" spans="3:4" s="2" customFormat="1" ht="12.95" customHeight="1">
      <c r="C377" s="39"/>
      <c r="D377" s="39"/>
    </row>
    <row r="378" spans="3:4" s="2" customFormat="1" ht="12.95" customHeight="1">
      <c r="C378" s="39"/>
      <c r="D378" s="39"/>
    </row>
    <row r="379" spans="3:4" s="2" customFormat="1" ht="12.95" customHeight="1">
      <c r="C379" s="39"/>
      <c r="D379" s="39"/>
    </row>
    <row r="380" spans="3:4" s="2" customFormat="1" ht="12.95" customHeight="1">
      <c r="C380" s="39"/>
      <c r="D380" s="39"/>
    </row>
    <row r="381" spans="3:4" s="2" customFormat="1" ht="12.95" customHeight="1">
      <c r="C381" s="39"/>
      <c r="D381" s="39"/>
    </row>
    <row r="382" spans="3:4" s="2" customFormat="1" ht="12.95" customHeight="1">
      <c r="C382" s="39"/>
      <c r="D382" s="39"/>
    </row>
    <row r="383" spans="3:4" s="2" customFormat="1" ht="12.95" customHeight="1">
      <c r="C383" s="39"/>
      <c r="D383" s="39"/>
    </row>
    <row r="384" spans="3:4" s="2" customFormat="1" ht="12.95" customHeight="1">
      <c r="C384" s="39"/>
      <c r="D384" s="39"/>
    </row>
    <row r="385" spans="3:4" s="2" customFormat="1" ht="12.95" customHeight="1">
      <c r="C385" s="39"/>
      <c r="D385" s="39"/>
    </row>
    <row r="386" spans="3:4" s="2" customFormat="1" ht="12.95" customHeight="1">
      <c r="C386" s="39"/>
      <c r="D386" s="39"/>
    </row>
    <row r="387" spans="3:4" s="2" customFormat="1" ht="12.95" customHeight="1">
      <c r="C387" s="39"/>
      <c r="D387" s="39"/>
    </row>
    <row r="388" spans="3:4" s="2" customFormat="1" ht="12.95" customHeight="1">
      <c r="C388" s="39"/>
      <c r="D388" s="39"/>
    </row>
    <row r="389" spans="3:4" s="2" customFormat="1" ht="12.95" customHeight="1">
      <c r="C389" s="39"/>
      <c r="D389" s="39"/>
    </row>
    <row r="390" spans="3:4" s="2" customFormat="1" ht="12.95" customHeight="1">
      <c r="C390" s="39"/>
      <c r="D390" s="39"/>
    </row>
    <row r="391" spans="3:4" s="2" customFormat="1" ht="12.95" customHeight="1">
      <c r="C391" s="39"/>
      <c r="D391" s="39"/>
    </row>
    <row r="392" spans="3:4" s="2" customFormat="1" ht="12.95" customHeight="1">
      <c r="C392" s="39"/>
      <c r="D392" s="39"/>
    </row>
    <row r="393" spans="3:4" s="2" customFormat="1" ht="12.95" customHeight="1">
      <c r="C393" s="39"/>
      <c r="D393" s="39"/>
    </row>
    <row r="394" spans="3:4" s="2" customFormat="1" ht="12.95" customHeight="1">
      <c r="C394" s="39"/>
      <c r="D394" s="39"/>
    </row>
    <row r="395" spans="3:4" s="2" customFormat="1" ht="12.95" customHeight="1">
      <c r="C395" s="39"/>
      <c r="D395" s="39"/>
    </row>
    <row r="396" spans="3:4" s="2" customFormat="1" ht="12.95" customHeight="1">
      <c r="C396" s="39"/>
      <c r="D396" s="39"/>
    </row>
    <row r="397" spans="3:4" s="2" customFormat="1" ht="12.95" customHeight="1">
      <c r="C397" s="39"/>
      <c r="D397" s="39"/>
    </row>
    <row r="398" spans="3:4" s="2" customFormat="1" ht="12.95" customHeight="1">
      <c r="C398" s="39"/>
      <c r="D398" s="39"/>
    </row>
    <row r="399" spans="3:4" s="2" customFormat="1" ht="12.95" customHeight="1">
      <c r="C399" s="39"/>
      <c r="D399" s="39"/>
    </row>
    <row r="400" spans="3:4" s="2" customFormat="1" ht="12.95" customHeight="1">
      <c r="C400" s="39"/>
      <c r="D400" s="39"/>
    </row>
    <row r="401" spans="3:4" s="2" customFormat="1" ht="12.95" customHeight="1">
      <c r="C401" s="39"/>
      <c r="D401" s="39"/>
    </row>
    <row r="402" spans="3:4" s="2" customFormat="1" ht="12.95" customHeight="1">
      <c r="C402" s="39"/>
      <c r="D402" s="39"/>
    </row>
    <row r="403" spans="3:4" s="2" customFormat="1" ht="12.95" customHeight="1">
      <c r="C403" s="39"/>
      <c r="D403" s="39"/>
    </row>
    <row r="404" spans="3:4" s="2" customFormat="1" ht="12.95" customHeight="1">
      <c r="C404" s="39"/>
      <c r="D404" s="39"/>
    </row>
    <row r="405" spans="3:4" s="2" customFormat="1" ht="12.95" customHeight="1">
      <c r="C405" s="39"/>
      <c r="D405" s="39"/>
    </row>
    <row r="406" spans="3:4" s="2" customFormat="1" ht="12.95" customHeight="1">
      <c r="C406" s="39"/>
      <c r="D406" s="39"/>
    </row>
    <row r="407" spans="3:4" s="2" customFormat="1" ht="12.95" customHeight="1">
      <c r="C407" s="39"/>
      <c r="D407" s="39"/>
    </row>
    <row r="408" spans="3:4" s="2" customFormat="1" ht="12.95" customHeight="1">
      <c r="C408" s="39"/>
      <c r="D408" s="39"/>
    </row>
    <row r="409" spans="3:4" s="2" customFormat="1" ht="12.95" customHeight="1">
      <c r="C409" s="39"/>
      <c r="D409" s="39"/>
    </row>
    <row r="410" spans="3:4" s="2" customFormat="1" ht="12.95" customHeight="1">
      <c r="C410" s="39"/>
      <c r="D410" s="39"/>
    </row>
    <row r="411" spans="3:4" s="2" customFormat="1" ht="12.95" customHeight="1">
      <c r="C411" s="39"/>
      <c r="D411" s="39"/>
    </row>
    <row r="412" spans="3:4" s="2" customFormat="1" ht="12.95" customHeight="1">
      <c r="C412" s="39"/>
      <c r="D412" s="39"/>
    </row>
    <row r="413" spans="3:4" s="2" customFormat="1" ht="12.95" customHeight="1">
      <c r="C413" s="39"/>
      <c r="D413" s="39"/>
    </row>
    <row r="414" spans="3:4" s="2" customFormat="1" ht="12.95" customHeight="1">
      <c r="C414" s="39"/>
      <c r="D414" s="39"/>
    </row>
    <row r="415" spans="3:4" s="2" customFormat="1" ht="12.95" customHeight="1">
      <c r="C415" s="39"/>
      <c r="D415" s="39"/>
    </row>
    <row r="416" spans="3:4" s="2" customFormat="1" ht="12.95" customHeight="1">
      <c r="C416" s="39"/>
      <c r="D416" s="39"/>
    </row>
    <row r="417" spans="3:4" s="2" customFormat="1" ht="12.95" customHeight="1">
      <c r="C417" s="39"/>
      <c r="D417" s="39"/>
    </row>
    <row r="418" spans="3:4" s="2" customFormat="1" ht="12.95" customHeight="1">
      <c r="C418" s="39"/>
      <c r="D418" s="39"/>
    </row>
    <row r="419" spans="3:4" s="2" customFormat="1" ht="12.95" customHeight="1">
      <c r="C419" s="39"/>
      <c r="D419" s="39"/>
    </row>
    <row r="420" spans="3:4" s="2" customFormat="1" ht="12.95" customHeight="1">
      <c r="C420" s="39"/>
      <c r="D420" s="39"/>
    </row>
    <row r="421" spans="3:4" s="2" customFormat="1" ht="12.95" customHeight="1">
      <c r="C421" s="39"/>
      <c r="D421" s="39"/>
    </row>
    <row r="422" spans="3:4" s="2" customFormat="1" ht="12.95" customHeight="1">
      <c r="C422" s="39"/>
      <c r="D422" s="39"/>
    </row>
    <row r="423" spans="3:4" s="2" customFormat="1" ht="12.95" customHeight="1">
      <c r="C423" s="39"/>
      <c r="D423" s="39"/>
    </row>
    <row r="424" spans="3:4" s="2" customFormat="1" ht="12.95" customHeight="1">
      <c r="C424" s="39"/>
      <c r="D424" s="39"/>
    </row>
    <row r="425" spans="3:4" s="2" customFormat="1" ht="12.95" customHeight="1">
      <c r="C425" s="39"/>
      <c r="D425" s="39"/>
    </row>
    <row r="426" spans="3:4" s="2" customFormat="1" ht="12.95" customHeight="1">
      <c r="C426" s="39"/>
      <c r="D426" s="39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2"/>
  <sheetViews>
    <sheetView topLeftCell="A5" workbookViewId="0">
      <selection activeCell="A14" sqref="A14:C27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6" t="s">
        <v>42</v>
      </c>
      <c r="I1" s="7" t="s">
        <v>43</v>
      </c>
      <c r="J1" s="8" t="s">
        <v>44</v>
      </c>
    </row>
    <row r="2" spans="1:16">
      <c r="I2" s="9" t="s">
        <v>45</v>
      </c>
      <c r="J2" s="10" t="s">
        <v>46</v>
      </c>
    </row>
    <row r="3" spans="1:16">
      <c r="A3" s="11" t="s">
        <v>47</v>
      </c>
      <c r="I3" s="9" t="s">
        <v>48</v>
      </c>
      <c r="J3" s="10" t="s">
        <v>49</v>
      </c>
    </row>
    <row r="4" spans="1:16">
      <c r="I4" s="9" t="s">
        <v>50</v>
      </c>
      <c r="J4" s="10" t="s">
        <v>49</v>
      </c>
    </row>
    <row r="5" spans="1:16" ht="13.5" thickBot="1">
      <c r="I5" s="12" t="s">
        <v>51</v>
      </c>
      <c r="J5" s="13" t="s">
        <v>52</v>
      </c>
    </row>
    <row r="10" spans="1:16" ht="13.5" thickBot="1"/>
    <row r="11" spans="1:16" ht="12.75" customHeight="1" thickBot="1">
      <c r="A11" s="3" t="str">
        <f t="shared" ref="A11:A27" si="0">P11</f>
        <v>BAVM 173 </v>
      </c>
      <c r="B11" s="5" t="str">
        <f t="shared" ref="B11:B27" si="1">IF(H11=INT(H11),"I","II")</f>
        <v>I</v>
      </c>
      <c r="C11" s="3">
        <f t="shared" ref="C11:C27" si="2">1*G11</f>
        <v>53056.314899999998</v>
      </c>
      <c r="D11" s="4" t="str">
        <f t="shared" ref="D11:D27" si="3">VLOOKUP(F11,I$1:J$5,2,FALSE)</f>
        <v>vis</v>
      </c>
      <c r="E11" s="14">
        <f>VLOOKUP(C11,Active!C$21:E$973,3,FALSE)</f>
        <v>4531.9955733732004</v>
      </c>
      <c r="F11" s="5" t="s">
        <v>51</v>
      </c>
      <c r="G11" s="4" t="str">
        <f t="shared" ref="G11:G27" si="4">MID(I11,3,LEN(I11)-3)</f>
        <v>53056.3149</v>
      </c>
      <c r="H11" s="3">
        <f t="shared" ref="H11:H27" si="5">1*K11</f>
        <v>4532</v>
      </c>
      <c r="I11" s="15" t="s">
        <v>101</v>
      </c>
      <c r="J11" s="16" t="s">
        <v>102</v>
      </c>
      <c r="K11" s="15">
        <v>4532</v>
      </c>
      <c r="L11" s="15" t="s">
        <v>103</v>
      </c>
      <c r="M11" s="16" t="s">
        <v>104</v>
      </c>
      <c r="N11" s="16" t="s">
        <v>105</v>
      </c>
      <c r="O11" s="17" t="s">
        <v>106</v>
      </c>
      <c r="P11" s="18" t="s">
        <v>107</v>
      </c>
    </row>
    <row r="12" spans="1:16" ht="12.75" customHeight="1" thickBot="1">
      <c r="A12" s="3" t="str">
        <f t="shared" si="0"/>
        <v>BAVM 186 </v>
      </c>
      <c r="B12" s="5" t="str">
        <f t="shared" si="1"/>
        <v>I</v>
      </c>
      <c r="C12" s="3">
        <f t="shared" si="2"/>
        <v>54116.372900000002</v>
      </c>
      <c r="D12" s="4" t="str">
        <f t="shared" si="3"/>
        <v>vis</v>
      </c>
      <c r="E12" s="14">
        <f>VLOOKUP(C12,Active!C$21:E$973,3,FALSE)</f>
        <v>4719.9956194838969</v>
      </c>
      <c r="F12" s="5" t="s">
        <v>51</v>
      </c>
      <c r="G12" s="4" t="str">
        <f t="shared" si="4"/>
        <v>54116.3729</v>
      </c>
      <c r="H12" s="3">
        <f t="shared" si="5"/>
        <v>4720</v>
      </c>
      <c r="I12" s="15" t="s">
        <v>108</v>
      </c>
      <c r="J12" s="16" t="s">
        <v>109</v>
      </c>
      <c r="K12" s="15" t="s">
        <v>110</v>
      </c>
      <c r="L12" s="15" t="s">
        <v>111</v>
      </c>
      <c r="M12" s="16" t="s">
        <v>112</v>
      </c>
      <c r="N12" s="16" t="s">
        <v>105</v>
      </c>
      <c r="O12" s="17" t="s">
        <v>106</v>
      </c>
      <c r="P12" s="18" t="s">
        <v>113</v>
      </c>
    </row>
    <row r="13" spans="1:16" ht="12.75" customHeight="1" thickBot="1">
      <c r="A13" s="3" t="str">
        <f t="shared" si="0"/>
        <v>BAVM 215 </v>
      </c>
      <c r="B13" s="5" t="str">
        <f t="shared" si="1"/>
        <v>I</v>
      </c>
      <c r="C13" s="3">
        <f t="shared" si="2"/>
        <v>55599.318899999998</v>
      </c>
      <c r="D13" s="4" t="str">
        <f t="shared" si="3"/>
        <v>vis</v>
      </c>
      <c r="E13" s="14">
        <f>VLOOKUP(C13,Active!C$21:E$973,3,FALSE)</f>
        <v>4982.9943576469705</v>
      </c>
      <c r="F13" s="5" t="s">
        <v>51</v>
      </c>
      <c r="G13" s="4" t="str">
        <f t="shared" si="4"/>
        <v>55599.3189</v>
      </c>
      <c r="H13" s="3">
        <f t="shared" si="5"/>
        <v>4983</v>
      </c>
      <c r="I13" s="15" t="s">
        <v>114</v>
      </c>
      <c r="J13" s="16" t="s">
        <v>115</v>
      </c>
      <c r="K13" s="15" t="s">
        <v>116</v>
      </c>
      <c r="L13" s="15" t="s">
        <v>117</v>
      </c>
      <c r="M13" s="16" t="s">
        <v>112</v>
      </c>
      <c r="N13" s="16" t="s">
        <v>105</v>
      </c>
      <c r="O13" s="17" t="s">
        <v>106</v>
      </c>
      <c r="P13" s="18" t="s">
        <v>118</v>
      </c>
    </row>
    <row r="14" spans="1:16" ht="12.75" customHeight="1" thickBot="1">
      <c r="A14" s="3" t="str">
        <f t="shared" si="0"/>
        <v> VSS 2.72 </v>
      </c>
      <c r="B14" s="5" t="str">
        <f t="shared" si="1"/>
        <v>I</v>
      </c>
      <c r="C14" s="3">
        <f t="shared" si="2"/>
        <v>27502.308000000001</v>
      </c>
      <c r="D14" s="4" t="str">
        <f t="shared" si="3"/>
        <v>vis</v>
      </c>
      <c r="E14" s="14">
        <f>VLOOKUP(C14,Active!C$21:E$973,3,FALSE)</f>
        <v>2.2345952589373386E-2</v>
      </c>
      <c r="F14" s="5" t="s">
        <v>51</v>
      </c>
      <c r="G14" s="4" t="str">
        <f t="shared" si="4"/>
        <v>27502.308</v>
      </c>
      <c r="H14" s="3">
        <f t="shared" si="5"/>
        <v>0</v>
      </c>
      <c r="I14" s="15" t="s">
        <v>53</v>
      </c>
      <c r="J14" s="16" t="s">
        <v>54</v>
      </c>
      <c r="K14" s="15">
        <v>0</v>
      </c>
      <c r="L14" s="15" t="s">
        <v>55</v>
      </c>
      <c r="M14" s="16" t="s">
        <v>56</v>
      </c>
      <c r="N14" s="16"/>
      <c r="O14" s="17" t="s">
        <v>57</v>
      </c>
      <c r="P14" s="17" t="s">
        <v>58</v>
      </c>
    </row>
    <row r="15" spans="1:16" ht="12.75" customHeight="1" thickBot="1">
      <c r="A15" s="3" t="str">
        <f t="shared" si="0"/>
        <v> VSS 2.72 </v>
      </c>
      <c r="B15" s="5" t="str">
        <f t="shared" si="1"/>
        <v>I</v>
      </c>
      <c r="C15" s="3">
        <f t="shared" si="2"/>
        <v>28494.553</v>
      </c>
      <c r="D15" s="4" t="str">
        <f t="shared" si="3"/>
        <v>vis</v>
      </c>
      <c r="E15" s="14">
        <f>VLOOKUP(C15,Active!C$21:E$973,3,FALSE)</f>
        <v>175.9958358494697</v>
      </c>
      <c r="F15" s="5" t="s">
        <v>51</v>
      </c>
      <c r="G15" s="4" t="str">
        <f t="shared" si="4"/>
        <v>28494.553</v>
      </c>
      <c r="H15" s="3">
        <f t="shared" si="5"/>
        <v>176</v>
      </c>
      <c r="I15" s="15" t="s">
        <v>59</v>
      </c>
      <c r="J15" s="16" t="s">
        <v>60</v>
      </c>
      <c r="K15" s="15">
        <v>176</v>
      </c>
      <c r="L15" s="15" t="s">
        <v>61</v>
      </c>
      <c r="M15" s="16" t="s">
        <v>56</v>
      </c>
      <c r="N15" s="16"/>
      <c r="O15" s="17" t="s">
        <v>57</v>
      </c>
      <c r="P15" s="17" t="s">
        <v>58</v>
      </c>
    </row>
    <row r="16" spans="1:16" ht="12.75" customHeight="1" thickBot="1">
      <c r="A16" s="3" t="str">
        <f t="shared" si="0"/>
        <v> VSS 2.72 </v>
      </c>
      <c r="B16" s="5" t="str">
        <f t="shared" si="1"/>
        <v>I</v>
      </c>
      <c r="C16" s="3">
        <f t="shared" si="2"/>
        <v>28511.512999999999</v>
      </c>
      <c r="D16" s="4" t="str">
        <f t="shared" si="3"/>
        <v>vis</v>
      </c>
      <c r="E16" s="14">
        <f>VLOOKUP(C16,Active!C$21:E$973,3,FALSE)</f>
        <v>179.00367200752638</v>
      </c>
      <c r="F16" s="5" t="s">
        <v>51</v>
      </c>
      <c r="G16" s="4" t="str">
        <f t="shared" si="4"/>
        <v>28511.513</v>
      </c>
      <c r="H16" s="3">
        <f t="shared" si="5"/>
        <v>179</v>
      </c>
      <c r="I16" s="15" t="s">
        <v>62</v>
      </c>
      <c r="J16" s="16" t="s">
        <v>63</v>
      </c>
      <c r="K16" s="15">
        <v>179</v>
      </c>
      <c r="L16" s="15" t="s">
        <v>64</v>
      </c>
      <c r="M16" s="16" t="s">
        <v>56</v>
      </c>
      <c r="N16" s="16"/>
      <c r="O16" s="17" t="s">
        <v>57</v>
      </c>
      <c r="P16" s="17" t="s">
        <v>58</v>
      </c>
    </row>
    <row r="17" spans="1:16" ht="12.75" customHeight="1" thickBot="1">
      <c r="A17" s="3" t="str">
        <f t="shared" si="0"/>
        <v> VSS 2.72 </v>
      </c>
      <c r="B17" s="5" t="str">
        <f t="shared" si="1"/>
        <v>I</v>
      </c>
      <c r="C17" s="3">
        <f t="shared" si="2"/>
        <v>28951.308000000001</v>
      </c>
      <c r="D17" s="4" t="str">
        <f t="shared" si="3"/>
        <v>vis</v>
      </c>
      <c r="E17" s="14">
        <f>VLOOKUP(C17,Active!C$21:E$973,3,FALSE)</f>
        <v>257.00080072996781</v>
      </c>
      <c r="F17" s="5" t="s">
        <v>51</v>
      </c>
      <c r="G17" s="4" t="str">
        <f t="shared" si="4"/>
        <v>28951.308</v>
      </c>
      <c r="H17" s="3">
        <f t="shared" si="5"/>
        <v>257</v>
      </c>
      <c r="I17" s="15" t="s">
        <v>65</v>
      </c>
      <c r="J17" s="16" t="s">
        <v>66</v>
      </c>
      <c r="K17" s="15">
        <v>257</v>
      </c>
      <c r="L17" s="15" t="s">
        <v>67</v>
      </c>
      <c r="M17" s="16" t="s">
        <v>56</v>
      </c>
      <c r="N17" s="16"/>
      <c r="O17" s="17" t="s">
        <v>57</v>
      </c>
      <c r="P17" s="17" t="s">
        <v>58</v>
      </c>
    </row>
    <row r="18" spans="1:16" ht="12.75" customHeight="1" thickBot="1">
      <c r="A18" s="3" t="str">
        <f t="shared" si="0"/>
        <v> VSS 2.72 </v>
      </c>
      <c r="B18" s="5" t="str">
        <f t="shared" si="1"/>
        <v>I</v>
      </c>
      <c r="C18" s="3">
        <f t="shared" si="2"/>
        <v>29340.342000000001</v>
      </c>
      <c r="D18" s="4" t="str">
        <f t="shared" si="3"/>
        <v>vis</v>
      </c>
      <c r="E18" s="14">
        <f>VLOOKUP(C18,Active!C$21:E$973,3,FALSE)</f>
        <v>325.99552548901721</v>
      </c>
      <c r="F18" s="5" t="s">
        <v>51</v>
      </c>
      <c r="G18" s="4" t="str">
        <f t="shared" si="4"/>
        <v>29340.342</v>
      </c>
      <c r="H18" s="3">
        <f t="shared" si="5"/>
        <v>326</v>
      </c>
      <c r="I18" s="15" t="s">
        <v>68</v>
      </c>
      <c r="J18" s="16" t="s">
        <v>69</v>
      </c>
      <c r="K18" s="15">
        <v>326</v>
      </c>
      <c r="L18" s="15" t="s">
        <v>70</v>
      </c>
      <c r="M18" s="16" t="s">
        <v>56</v>
      </c>
      <c r="N18" s="16"/>
      <c r="O18" s="17" t="s">
        <v>57</v>
      </c>
      <c r="P18" s="17" t="s">
        <v>58</v>
      </c>
    </row>
    <row r="19" spans="1:16" ht="12.75" customHeight="1" thickBot="1">
      <c r="A19" s="3" t="str">
        <f t="shared" si="0"/>
        <v> VSS 2.72 </v>
      </c>
      <c r="B19" s="5" t="str">
        <f t="shared" si="1"/>
        <v>I</v>
      </c>
      <c r="C19" s="3">
        <f t="shared" si="2"/>
        <v>29633.442999999999</v>
      </c>
      <c r="D19" s="4" t="str">
        <f t="shared" si="3"/>
        <v>vis</v>
      </c>
      <c r="E19" s="14">
        <f>VLOOKUP(C19,Active!C$21:E$973,3,FALSE)</f>
        <v>377.9766449325673</v>
      </c>
      <c r="F19" s="5" t="s">
        <v>51</v>
      </c>
      <c r="G19" s="4" t="str">
        <f t="shared" si="4"/>
        <v>29633.443</v>
      </c>
      <c r="H19" s="3">
        <f t="shared" si="5"/>
        <v>378</v>
      </c>
      <c r="I19" s="15" t="s">
        <v>71</v>
      </c>
      <c r="J19" s="16" t="s">
        <v>72</v>
      </c>
      <c r="K19" s="15">
        <v>378</v>
      </c>
      <c r="L19" s="15" t="s">
        <v>73</v>
      </c>
      <c r="M19" s="16" t="s">
        <v>56</v>
      </c>
      <c r="N19" s="16"/>
      <c r="O19" s="17" t="s">
        <v>57</v>
      </c>
      <c r="P19" s="17" t="s">
        <v>58</v>
      </c>
    </row>
    <row r="20" spans="1:16" ht="12.75" customHeight="1" thickBot="1">
      <c r="A20" s="3" t="str">
        <f t="shared" si="0"/>
        <v> VSS 2.72 </v>
      </c>
      <c r="B20" s="5" t="str">
        <f t="shared" si="1"/>
        <v>I</v>
      </c>
      <c r="C20" s="3">
        <f t="shared" si="2"/>
        <v>30349.677</v>
      </c>
      <c r="D20" s="4" t="str">
        <f t="shared" si="3"/>
        <v>vis</v>
      </c>
      <c r="E20" s="14">
        <f>VLOOKUP(C20,Active!C$21:E$973,3,FALSE)</f>
        <v>504.99990689186404</v>
      </c>
      <c r="F20" s="5" t="s">
        <v>51</v>
      </c>
      <c r="G20" s="4" t="str">
        <f t="shared" si="4"/>
        <v>30349.677</v>
      </c>
      <c r="H20" s="3">
        <f t="shared" si="5"/>
        <v>505</v>
      </c>
      <c r="I20" s="15" t="s">
        <v>74</v>
      </c>
      <c r="J20" s="16" t="s">
        <v>75</v>
      </c>
      <c r="K20" s="15">
        <v>505</v>
      </c>
      <c r="L20" s="15" t="s">
        <v>76</v>
      </c>
      <c r="M20" s="16" t="s">
        <v>56</v>
      </c>
      <c r="N20" s="16"/>
      <c r="O20" s="17" t="s">
        <v>57</v>
      </c>
      <c r="P20" s="17" t="s">
        <v>58</v>
      </c>
    </row>
    <row r="21" spans="1:16" ht="12.75" customHeight="1" thickBot="1">
      <c r="A21" s="3" t="str">
        <f t="shared" si="0"/>
        <v> VSS 2.72 </v>
      </c>
      <c r="B21" s="5" t="str">
        <f t="shared" si="1"/>
        <v>I</v>
      </c>
      <c r="C21" s="3">
        <f t="shared" si="2"/>
        <v>30383.512999999999</v>
      </c>
      <c r="D21" s="4" t="str">
        <f t="shared" si="3"/>
        <v>vis</v>
      </c>
      <c r="E21" s="14">
        <f>VLOOKUP(C21,Active!C$21:E$973,3,FALSE)</f>
        <v>511.00068190625132</v>
      </c>
      <c r="F21" s="5" t="s">
        <v>51</v>
      </c>
      <c r="G21" s="4" t="str">
        <f t="shared" si="4"/>
        <v>30383.513</v>
      </c>
      <c r="H21" s="3">
        <f t="shared" si="5"/>
        <v>511</v>
      </c>
      <c r="I21" s="15" t="s">
        <v>77</v>
      </c>
      <c r="J21" s="16" t="s">
        <v>78</v>
      </c>
      <c r="K21" s="15">
        <v>511</v>
      </c>
      <c r="L21" s="15" t="s">
        <v>79</v>
      </c>
      <c r="M21" s="16" t="s">
        <v>56</v>
      </c>
      <c r="N21" s="16"/>
      <c r="O21" s="17" t="s">
        <v>57</v>
      </c>
      <c r="P21" s="17" t="s">
        <v>58</v>
      </c>
    </row>
    <row r="22" spans="1:16" ht="12.75" customHeight="1" thickBot="1">
      <c r="A22" s="3" t="str">
        <f t="shared" si="0"/>
        <v> VSS 2.72 </v>
      </c>
      <c r="B22" s="5" t="str">
        <f t="shared" si="1"/>
        <v>I</v>
      </c>
      <c r="C22" s="3">
        <f t="shared" si="2"/>
        <v>30400.294000000002</v>
      </c>
      <c r="D22" s="4" t="str">
        <f t="shared" si="3"/>
        <v>vis</v>
      </c>
      <c r="E22" s="14">
        <f>VLOOKUP(C22,Active!C$21:E$973,3,FALSE)</f>
        <v>513.97677262372531</v>
      </c>
      <c r="F22" s="5" t="s">
        <v>51</v>
      </c>
      <c r="G22" s="4" t="str">
        <f t="shared" si="4"/>
        <v>30400.294</v>
      </c>
      <c r="H22" s="3">
        <f t="shared" si="5"/>
        <v>514</v>
      </c>
      <c r="I22" s="15" t="s">
        <v>80</v>
      </c>
      <c r="J22" s="16" t="s">
        <v>81</v>
      </c>
      <c r="K22" s="15">
        <v>514</v>
      </c>
      <c r="L22" s="15" t="s">
        <v>82</v>
      </c>
      <c r="M22" s="16" t="s">
        <v>56</v>
      </c>
      <c r="N22" s="16"/>
      <c r="O22" s="17" t="s">
        <v>57</v>
      </c>
      <c r="P22" s="17" t="s">
        <v>58</v>
      </c>
    </row>
    <row r="23" spans="1:16" ht="12.75" customHeight="1" thickBot="1">
      <c r="A23" s="3" t="str">
        <f t="shared" si="0"/>
        <v> VSS 2.72 </v>
      </c>
      <c r="B23" s="5" t="str">
        <f t="shared" si="1"/>
        <v>I</v>
      </c>
      <c r="C23" s="3">
        <f t="shared" si="2"/>
        <v>31443.471000000001</v>
      </c>
      <c r="D23" s="4" t="str">
        <f t="shared" si="3"/>
        <v>vis</v>
      </c>
      <c r="E23" s="14">
        <f>VLOOKUP(C23,Active!C$21:E$973,3,FALSE)</f>
        <v>698.98299313394011</v>
      </c>
      <c r="F23" s="5" t="s">
        <v>51</v>
      </c>
      <c r="G23" s="4" t="str">
        <f t="shared" si="4"/>
        <v>31443.471</v>
      </c>
      <c r="H23" s="3">
        <f t="shared" si="5"/>
        <v>699</v>
      </c>
      <c r="I23" s="15" t="s">
        <v>83</v>
      </c>
      <c r="J23" s="16" t="s">
        <v>84</v>
      </c>
      <c r="K23" s="15">
        <v>699</v>
      </c>
      <c r="L23" s="15" t="s">
        <v>85</v>
      </c>
      <c r="M23" s="16" t="s">
        <v>56</v>
      </c>
      <c r="N23" s="16"/>
      <c r="O23" s="17" t="s">
        <v>57</v>
      </c>
      <c r="P23" s="17" t="s">
        <v>58</v>
      </c>
    </row>
    <row r="24" spans="1:16" ht="12.75" customHeight="1" thickBot="1">
      <c r="A24" s="3" t="str">
        <f t="shared" si="0"/>
        <v> VSS 2.72 </v>
      </c>
      <c r="B24" s="5" t="str">
        <f t="shared" si="1"/>
        <v>I</v>
      </c>
      <c r="C24" s="3">
        <f t="shared" si="2"/>
        <v>32176.621999999999</v>
      </c>
      <c r="D24" s="4" t="str">
        <f t="shared" si="3"/>
        <v>vis</v>
      </c>
      <c r="E24" s="14">
        <f>VLOOKUP(C24,Active!C$21:E$973,3,FALSE)</f>
        <v>829.00646525160016</v>
      </c>
      <c r="F24" s="5" t="s">
        <v>51</v>
      </c>
      <c r="G24" s="4" t="str">
        <f t="shared" si="4"/>
        <v>32176.622</v>
      </c>
      <c r="H24" s="3">
        <f t="shared" si="5"/>
        <v>829</v>
      </c>
      <c r="I24" s="15" t="s">
        <v>86</v>
      </c>
      <c r="J24" s="16" t="s">
        <v>87</v>
      </c>
      <c r="K24" s="15">
        <v>829</v>
      </c>
      <c r="L24" s="15" t="s">
        <v>88</v>
      </c>
      <c r="M24" s="16" t="s">
        <v>56</v>
      </c>
      <c r="N24" s="16"/>
      <c r="O24" s="17" t="s">
        <v>57</v>
      </c>
      <c r="P24" s="17" t="s">
        <v>58</v>
      </c>
    </row>
    <row r="25" spans="1:16" ht="12.75" customHeight="1" thickBot="1">
      <c r="A25" s="3" t="str">
        <f t="shared" si="0"/>
        <v> VSS 2.72 </v>
      </c>
      <c r="B25" s="5" t="str">
        <f t="shared" si="1"/>
        <v>I</v>
      </c>
      <c r="C25" s="3">
        <f t="shared" si="2"/>
        <v>32943.449999999997</v>
      </c>
      <c r="D25" s="4" t="str">
        <f t="shared" si="3"/>
        <v>vis</v>
      </c>
      <c r="E25" s="14">
        <f>VLOOKUP(C25,Active!C$21:E$973,3,FALSE)</f>
        <v>965.0025139196656</v>
      </c>
      <c r="F25" s="5" t="s">
        <v>51</v>
      </c>
      <c r="G25" s="4" t="str">
        <f t="shared" si="4"/>
        <v>32943.450</v>
      </c>
      <c r="H25" s="3">
        <f t="shared" si="5"/>
        <v>965</v>
      </c>
      <c r="I25" s="15" t="s">
        <v>89</v>
      </c>
      <c r="J25" s="16" t="s">
        <v>90</v>
      </c>
      <c r="K25" s="15">
        <v>965</v>
      </c>
      <c r="L25" s="15" t="s">
        <v>91</v>
      </c>
      <c r="M25" s="16" t="s">
        <v>92</v>
      </c>
      <c r="N25" s="16"/>
      <c r="O25" s="17" t="s">
        <v>57</v>
      </c>
      <c r="P25" s="17" t="s">
        <v>58</v>
      </c>
    </row>
    <row r="26" spans="1:16" ht="12.75" customHeight="1" thickBot="1">
      <c r="A26" s="3" t="str">
        <f t="shared" si="0"/>
        <v> VSS 2.72 </v>
      </c>
      <c r="B26" s="5" t="str">
        <f t="shared" si="1"/>
        <v>I</v>
      </c>
      <c r="C26" s="3">
        <f t="shared" si="2"/>
        <v>33005.43</v>
      </c>
      <c r="D26" s="4" t="str">
        <f t="shared" si="3"/>
        <v>vis</v>
      </c>
      <c r="E26" s="14">
        <f>VLOOKUP(C26,Active!C$21:E$973,3,FALSE)</f>
        <v>975.99459440765929</v>
      </c>
      <c r="F26" s="5" t="s">
        <v>51</v>
      </c>
      <c r="G26" s="4" t="str">
        <f t="shared" si="4"/>
        <v>33005.430</v>
      </c>
      <c r="H26" s="3">
        <f t="shared" si="5"/>
        <v>976</v>
      </c>
      <c r="I26" s="15" t="s">
        <v>93</v>
      </c>
      <c r="J26" s="16" t="s">
        <v>94</v>
      </c>
      <c r="K26" s="15">
        <v>976</v>
      </c>
      <c r="L26" s="15" t="s">
        <v>95</v>
      </c>
      <c r="M26" s="16" t="s">
        <v>92</v>
      </c>
      <c r="N26" s="16"/>
      <c r="O26" s="17" t="s">
        <v>57</v>
      </c>
      <c r="P26" s="17" t="s">
        <v>58</v>
      </c>
    </row>
    <row r="27" spans="1:16" ht="12.75" customHeight="1" thickBot="1">
      <c r="A27" s="3" t="str">
        <f t="shared" si="0"/>
        <v> BBS 46 </v>
      </c>
      <c r="B27" s="5" t="str">
        <f t="shared" si="1"/>
        <v>I</v>
      </c>
      <c r="C27" s="3">
        <f t="shared" si="2"/>
        <v>44220.6</v>
      </c>
      <c r="D27" s="4" t="str">
        <f t="shared" si="3"/>
        <v>vis</v>
      </c>
      <c r="E27" s="14">
        <f>VLOOKUP(C27,Active!C$21:E$973,3,FALSE)</f>
        <v>2964.9918729898613</v>
      </c>
      <c r="F27" s="5" t="s">
        <v>51</v>
      </c>
      <c r="G27" s="4" t="str">
        <f t="shared" si="4"/>
        <v>44220.600</v>
      </c>
      <c r="H27" s="3">
        <f t="shared" si="5"/>
        <v>2965</v>
      </c>
      <c r="I27" s="15" t="s">
        <v>96</v>
      </c>
      <c r="J27" s="16" t="s">
        <v>97</v>
      </c>
      <c r="K27" s="15">
        <v>2965</v>
      </c>
      <c r="L27" s="15" t="s">
        <v>98</v>
      </c>
      <c r="M27" s="16" t="s">
        <v>92</v>
      </c>
      <c r="N27" s="16"/>
      <c r="O27" s="17" t="s">
        <v>99</v>
      </c>
      <c r="P27" s="17" t="s">
        <v>100</v>
      </c>
    </row>
    <row r="28" spans="1:16">
      <c r="B28" s="5"/>
      <c r="E28" s="14"/>
      <c r="F28" s="5"/>
    </row>
    <row r="29" spans="1:16">
      <c r="B29" s="5"/>
      <c r="E29" s="14"/>
      <c r="F29" s="5"/>
    </row>
    <row r="30" spans="1:16">
      <c r="B30" s="5"/>
      <c r="E30" s="14"/>
      <c r="F30" s="5"/>
    </row>
    <row r="31" spans="1:16">
      <c r="B31" s="5"/>
      <c r="E31" s="14"/>
      <c r="F31" s="5"/>
    </row>
    <row r="32" spans="1:16">
      <c r="B32" s="5"/>
      <c r="E32" s="14"/>
      <c r="F32" s="5"/>
    </row>
    <row r="33" spans="2:6">
      <c r="B33" s="5"/>
      <c r="E33" s="14"/>
      <c r="F33" s="5"/>
    </row>
    <row r="34" spans="2:6">
      <c r="B34" s="5"/>
      <c r="E34" s="14"/>
      <c r="F34" s="5"/>
    </row>
    <row r="35" spans="2:6">
      <c r="B35" s="5"/>
      <c r="E35" s="14"/>
      <c r="F35" s="5"/>
    </row>
    <row r="36" spans="2:6">
      <c r="B36" s="5"/>
      <c r="E36" s="14"/>
      <c r="F36" s="5"/>
    </row>
    <row r="37" spans="2:6">
      <c r="B37" s="5"/>
      <c r="E37" s="14"/>
      <c r="F37" s="5"/>
    </row>
    <row r="38" spans="2:6">
      <c r="B38" s="5"/>
      <c r="E38" s="14"/>
      <c r="F38" s="5"/>
    </row>
    <row r="39" spans="2:6">
      <c r="B39" s="5"/>
      <c r="E39" s="14"/>
      <c r="F39" s="5"/>
    </row>
    <row r="40" spans="2:6">
      <c r="B40" s="5"/>
      <c r="E40" s="14"/>
      <c r="F40" s="5"/>
    </row>
    <row r="41" spans="2:6">
      <c r="B41" s="5"/>
      <c r="E41" s="14"/>
      <c r="F41" s="5"/>
    </row>
    <row r="42" spans="2:6">
      <c r="B42" s="5"/>
      <c r="E42" s="14"/>
      <c r="F42" s="5"/>
    </row>
    <row r="43" spans="2:6">
      <c r="B43" s="5"/>
      <c r="E43" s="14"/>
      <c r="F43" s="5"/>
    </row>
    <row r="44" spans="2:6">
      <c r="B44" s="5"/>
      <c r="E44" s="14"/>
      <c r="F44" s="5"/>
    </row>
    <row r="45" spans="2:6">
      <c r="B45" s="5"/>
      <c r="E45" s="14"/>
      <c r="F45" s="5"/>
    </row>
    <row r="46" spans="2:6">
      <c r="B46" s="5"/>
      <c r="E46" s="14"/>
      <c r="F46" s="5"/>
    </row>
    <row r="47" spans="2:6">
      <c r="B47" s="5"/>
      <c r="E47" s="14"/>
      <c r="F47" s="5"/>
    </row>
    <row r="48" spans="2:6">
      <c r="B48" s="5"/>
      <c r="E48" s="14"/>
      <c r="F48" s="5"/>
    </row>
    <row r="49" spans="2:6">
      <c r="B49" s="5"/>
      <c r="E49" s="14"/>
      <c r="F49" s="5"/>
    </row>
    <row r="50" spans="2:6">
      <c r="B50" s="5"/>
      <c r="E50" s="14"/>
      <c r="F50" s="5"/>
    </row>
    <row r="51" spans="2:6">
      <c r="B51" s="5"/>
      <c r="E51" s="14"/>
      <c r="F51" s="5"/>
    </row>
    <row r="52" spans="2:6">
      <c r="B52" s="5"/>
      <c r="E52" s="14"/>
      <c r="F52" s="5"/>
    </row>
    <row r="53" spans="2:6">
      <c r="B53" s="5"/>
      <c r="E53" s="14"/>
      <c r="F53" s="5"/>
    </row>
    <row r="54" spans="2:6">
      <c r="B54" s="5"/>
      <c r="E54" s="14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</sheetData>
  <phoneticPr fontId="7" type="noConversion"/>
  <hyperlinks>
    <hyperlink ref="P11" r:id="rId1" display="http://www.bav-astro.de/sfs/BAVM_link.php?BAVMnr=173"/>
    <hyperlink ref="P12" r:id="rId2" display="http://www.bav-astro.de/sfs/BAVM_link.php?BAVMnr=186"/>
    <hyperlink ref="P13" r:id="rId3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2024-02-20T05:09:52Z</dcterms:modified>
</cp:coreProperties>
</file>