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EF5F2E5-2CAD-4DC6-808E-8B2C52E3DC5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D9" i="1"/>
  <c r="E21" i="1"/>
  <c r="F21" i="1"/>
  <c r="G21" i="1"/>
  <c r="I21" i="1"/>
  <c r="E9" i="1"/>
  <c r="F16" i="1"/>
  <c r="F17" i="1" s="1"/>
  <c r="C17" i="1"/>
  <c r="Q21" i="1"/>
  <c r="C12" i="1"/>
  <c r="C11" i="1"/>
  <c r="O22" i="1" l="1"/>
  <c r="C15" i="1"/>
  <c r="F18" i="1" s="1"/>
  <c r="O21" i="1"/>
  <c r="C16" i="1"/>
  <c r="D18" i="1" s="1"/>
  <c r="C18" i="1" l="1"/>
  <c r="F19" i="1"/>
</calcChain>
</file>

<file path=xl/sharedStrings.xml><?xml version="1.0" encoding="utf-8"?>
<sst xmlns="http://schemas.openxmlformats.org/spreadsheetml/2006/main" count="56" uniqueCount="50">
  <si>
    <t>OEJV 0191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</si>
  <si>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</si>
  <si>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</si>
  <si>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</si>
  <si>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</si>
  <si>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</si>
  <si>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</si>
  <si>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</si>
  <si>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</si>
  <si>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</si>
  <si>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</si>
  <si>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</si>
  <si>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</si>
  <si>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</si>
  <si>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</si>
  <si>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</si>
  <si>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</si>
  <si>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</si>
  <si>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</si>
  <si>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</si>
  <si>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</si>
  <si>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</si>
  <si>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</si>
  <si>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</si>
  <si>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</si>
  <si>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</si>
  <si>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</si>
  <si>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</si>
  <si>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</si>
  <si>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</si>
  <si>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</si>
  <si>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</si>
  <si>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</si>
  <si>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</si>
  <si>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</si>
  <si>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</si>
  <si>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</si>
  <si>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</si>
  <si>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</si>
  <si>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</si>
  <si>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</si>
  <si>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</si>
  <si>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</si>
  <si>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MY Mon</t>
  </si>
  <si>
    <t>EA</t>
  </si>
  <si>
    <t>pr_0</t>
  </si>
  <si>
    <t>~</t>
  </si>
  <si>
    <t>MY Mon / GSC na</t>
  </si>
  <si>
    <t>as of 2019-07-06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</si>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</sst>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4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5" fillId="24" borderId="5" xfId="0" applyFont="1" applyFill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5" fillId="0" borderId="5" xfId="0" applyNumberFormat="1" applyFont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5" fillId="0" borderId="5" xfId="0" applyFont="1" applyFill="1" applyBorder="1" applyAlignment="1">
      <alignment horizontal="left" vertical="center"/>
    </xf>
    <xf numFmtId="0" fontId="18" fillId="0" borderId="0" xfId="0" applyFont="1" applyAlignment="1"/>
    <xf numFmtId="0" fontId="8" fillId="0" borderId="0" xfId="41" applyFont="1" applyAlignment="1">
      <alignment horizontal="left"/>
    </xf>
    <xf numFmtId="0" fontId="8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Mon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390977443609022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3205.5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69-4C0C-837B-84D946D2A57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3205.5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1.3584000000046217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69-4C0C-837B-84D946D2A57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3205.5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69-4C0C-837B-84D946D2A57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3205.5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69-4C0C-837B-84D946D2A57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3205.5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69-4C0C-837B-84D946D2A57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3205.5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69-4C0C-837B-84D946D2A57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3205.5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69-4C0C-837B-84D946D2A57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3205.5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1.3584000000046217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69-4C0C-837B-84D946D2A57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3205.5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69-4C0C-837B-84D946D2A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453488"/>
        <c:axId val="1"/>
      </c:scatterChart>
      <c:valAx>
        <c:axId val="3964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6453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4501182-7DC0-C774-6C0E-00837D455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1" t="s">
        <v>43</v>
      </c>
      <c r="G1" s="32">
        <v>0</v>
      </c>
      <c r="H1" s="33"/>
      <c r="I1" s="34" t="s">
        <v>15</v>
      </c>
      <c r="J1" s="35" t="s">
        <v>43</v>
      </c>
      <c r="K1" s="36">
        <v>7.1550100000000008</v>
      </c>
      <c r="L1" s="37">
        <v>-4.2945000000000002</v>
      </c>
      <c r="M1" s="38">
        <v>29641.212</v>
      </c>
      <c r="N1" s="38">
        <v>8.6692</v>
      </c>
      <c r="O1" s="41" t="s">
        <v>44</v>
      </c>
      <c r="P1">
        <v>14.3</v>
      </c>
      <c r="Q1">
        <v>14.8</v>
      </c>
      <c r="R1" t="s">
        <v>45</v>
      </c>
      <c r="S1" t="s">
        <v>46</v>
      </c>
    </row>
    <row r="2" spans="1:19" ht="12.95" customHeight="1" x14ac:dyDescent="0.2">
      <c r="A2" t="s">
        <v>25</v>
      </c>
      <c r="B2" t="s">
        <v>44</v>
      </c>
      <c r="C2" s="30"/>
      <c r="D2" s="3"/>
    </row>
    <row r="3" spans="1:19" ht="12.95" customHeight="1" thickBot="1" x14ac:dyDescent="0.25"/>
    <row r="4" spans="1:19" ht="12.95" customHeight="1" thickTop="1" thickBot="1" x14ac:dyDescent="0.25">
      <c r="A4" s="5" t="s">
        <v>2</v>
      </c>
      <c r="C4" s="27">
        <v>29641.212</v>
      </c>
      <c r="D4" s="28">
        <v>8.6692</v>
      </c>
      <c r="E4" s="42" t="s">
        <v>48</v>
      </c>
    </row>
    <row r="5" spans="1:19" ht="12.95" customHeight="1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ht="12.95" customHeight="1" x14ac:dyDescent="0.2">
      <c r="A6" s="5" t="s">
        <v>3</v>
      </c>
    </row>
    <row r="7" spans="1:19" ht="12.95" customHeight="1" x14ac:dyDescent="0.2">
      <c r="A7" t="s">
        <v>4</v>
      </c>
      <c r="C7" s="46">
        <v>29641.212</v>
      </c>
      <c r="D7" s="29" t="s">
        <v>49</v>
      </c>
    </row>
    <row r="8" spans="1:19" ht="12.95" customHeight="1" x14ac:dyDescent="0.2">
      <c r="A8" t="s">
        <v>5</v>
      </c>
      <c r="C8" s="46">
        <v>8.6692</v>
      </c>
      <c r="D8" s="29" t="s">
        <v>49</v>
      </c>
    </row>
    <row r="9" spans="1:19" ht="12.95" customHeight="1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2.95" customHeight="1" thickBot="1" x14ac:dyDescent="0.25">
      <c r="A10" s="10"/>
      <c r="B10" s="10"/>
      <c r="C10" s="4" t="s">
        <v>21</v>
      </c>
      <c r="D10" s="4" t="s">
        <v>22</v>
      </c>
      <c r="E10" s="10"/>
    </row>
    <row r="11" spans="1:19" ht="12.95" customHeight="1" x14ac:dyDescent="0.2">
      <c r="A11" s="10" t="s">
        <v>17</v>
      </c>
      <c r="B11" s="10"/>
      <c r="C11" s="21">
        <f ca="1">INTERCEPT(INDIRECT($E$9):G992,INDIRECT($D$9):F992)</f>
        <v>0</v>
      </c>
      <c r="D11" s="3"/>
      <c r="E11" s="10"/>
    </row>
    <row r="12" spans="1:19" ht="12.95" customHeight="1" x14ac:dyDescent="0.2">
      <c r="A12" s="10" t="s">
        <v>18</v>
      </c>
      <c r="B12" s="10"/>
      <c r="C12" s="21">
        <f ca="1">SLOPE(INDIRECT($E$9):G992,INDIRECT($D$9):F992)</f>
        <v>4.2377164249091304E-4</v>
      </c>
      <c r="D12" s="3"/>
      <c r="E12" s="10"/>
    </row>
    <row r="13" spans="1:19" ht="12.95" customHeight="1" x14ac:dyDescent="0.2">
      <c r="A13" s="10" t="s">
        <v>20</v>
      </c>
      <c r="B13" s="10"/>
      <c r="C13" s="3" t="s">
        <v>15</v>
      </c>
    </row>
    <row r="14" spans="1:19" ht="12.95" customHeight="1" x14ac:dyDescent="0.2">
      <c r="A14" s="10"/>
      <c r="B14" s="10"/>
      <c r="C14" s="10"/>
    </row>
    <row r="15" spans="1:19" ht="12.95" customHeight="1" x14ac:dyDescent="0.2">
      <c r="A15" s="12" t="s">
        <v>19</v>
      </c>
      <c r="B15" s="10"/>
      <c r="C15" s="13">
        <f ca="1">(C7+C11)+(C8+C12)*INT(MAX(F21:F3533))</f>
        <v>57427.356188114187</v>
      </c>
      <c r="E15" s="14" t="s">
        <v>36</v>
      </c>
      <c r="F15" s="39">
        <v>1</v>
      </c>
    </row>
    <row r="16" spans="1:19" ht="12.95" customHeight="1" x14ac:dyDescent="0.2">
      <c r="A16" s="16" t="s">
        <v>6</v>
      </c>
      <c r="B16" s="10"/>
      <c r="C16" s="17">
        <f ca="1">+C8+C12</f>
        <v>8.6696237716424918</v>
      </c>
      <c r="E16" s="14" t="s">
        <v>32</v>
      </c>
      <c r="F16" s="40">
        <f ca="1">NOW()+15018.5+$C$5/24</f>
        <v>60360.766465740737</v>
      </c>
    </row>
    <row r="17" spans="1:21" ht="12.95" customHeight="1" thickBot="1" x14ac:dyDescent="0.25">
      <c r="A17" s="14" t="s">
        <v>29</v>
      </c>
      <c r="B17" s="10"/>
      <c r="C17" s="10">
        <f>COUNT(C21:C2191)</f>
        <v>2</v>
      </c>
      <c r="E17" s="14" t="s">
        <v>37</v>
      </c>
      <c r="F17" s="15">
        <f ca="1">ROUND(2*(F16-$C$7)/$C$8,0)/2+F15</f>
        <v>3544.5</v>
      </c>
    </row>
    <row r="18" spans="1:21" ht="12.95" customHeight="1" thickTop="1" thickBot="1" x14ac:dyDescent="0.25">
      <c r="A18" s="16" t="s">
        <v>7</v>
      </c>
      <c r="B18" s="10"/>
      <c r="C18" s="19">
        <f ca="1">+C15</f>
        <v>57427.356188114187</v>
      </c>
      <c r="D18" s="20">
        <f ca="1">+C16</f>
        <v>8.6696237716424918</v>
      </c>
      <c r="E18" s="14" t="s">
        <v>38</v>
      </c>
      <c r="F18" s="23">
        <f ca="1">ROUND(2*(F16-$C$15)/$C$16,0)/2+F15</f>
        <v>339.5</v>
      </c>
    </row>
    <row r="19" spans="1:21" ht="12.95" customHeight="1" thickTop="1" x14ac:dyDescent="0.2">
      <c r="E19" s="14" t="s">
        <v>33</v>
      </c>
      <c r="F19" s="18">
        <f ca="1">+$C$15+$C$16*F18-15018.5-$C$5/24</f>
        <v>45352.589291920151</v>
      </c>
    </row>
    <row r="20" spans="1:21" ht="12.95" customHeight="1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ht="12.95" customHeight="1" x14ac:dyDescent="0.2">
      <c r="A21" t="s">
        <v>49</v>
      </c>
      <c r="C21" s="8">
        <v>29641.212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14622.712</v>
      </c>
    </row>
    <row r="22" spans="1:21" ht="12.95" customHeight="1" x14ac:dyDescent="0.2">
      <c r="A22" s="43" t="s">
        <v>0</v>
      </c>
      <c r="B22" s="44" t="s">
        <v>1</v>
      </c>
      <c r="C22" s="45">
        <v>57431.690999999999</v>
      </c>
      <c r="D22" s="45">
        <v>0.02</v>
      </c>
      <c r="E22">
        <f>+(C22-C$7)/C$8</f>
        <v>3205.656692659069</v>
      </c>
      <c r="F22">
        <f>ROUND(2*E22,0)/2</f>
        <v>3205.5</v>
      </c>
      <c r="G22">
        <f>+C22-(C$7+F22*C$8)</f>
        <v>1.3584000000046217</v>
      </c>
      <c r="I22">
        <f>+G22</f>
        <v>1.3584000000046217</v>
      </c>
      <c r="O22">
        <f ca="1">+C$11+C$12*$F22</f>
        <v>1.3584000000046217</v>
      </c>
      <c r="Q22" s="2">
        <f>+C22-15018.5</f>
        <v>42413.190999999999</v>
      </c>
    </row>
    <row r="23" spans="1:21" ht="12.95" customHeight="1" x14ac:dyDescent="0.2">
      <c r="C23" s="8"/>
      <c r="D23" s="8"/>
      <c r="Q23" s="2"/>
    </row>
    <row r="24" spans="1:21" ht="12.95" customHeight="1" x14ac:dyDescent="0.2">
      <c r="C24" s="8"/>
      <c r="D24" s="8"/>
      <c r="Q24" s="2"/>
    </row>
    <row r="25" spans="1:21" ht="12.95" customHeight="1" x14ac:dyDescent="0.2">
      <c r="C25" s="8"/>
      <c r="D25" s="8"/>
      <c r="Q25" s="2"/>
    </row>
    <row r="26" spans="1:21" ht="12.95" customHeight="1" x14ac:dyDescent="0.2"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63682" r:id="rId1" display="http://vsolj.cetus-net.org/bulletin.html"/>
    <hyperlink ref="H63675" r:id="rId2" display="https://www.aavso.org/ejaavso"/>
    <hyperlink ref="I63682" r:id="rId3" display="http://vsolj.cetus-net.org/bulletin.html"/>
    <hyperlink ref="AQ57333" r:id="rId4" display="http://cdsbib.u-strasbg.fr/cgi-bin/cdsbib?1990RMxAA..21..381G"/>
    <hyperlink ref="H63679" r:id="rId5" display="https://www.aavso.org/ejaavso"/>
    <hyperlink ref="AP4697" r:id="rId6" display="http://cdsbib.u-strasbg.fr/cgi-bin/cdsbib?1990RMxAA..21..381G"/>
    <hyperlink ref="AP4700" r:id="rId7" display="http://cdsbib.u-strasbg.fr/cgi-bin/cdsbib?1990RMxAA..21..381G"/>
    <hyperlink ref="AP4698" r:id="rId8" display="http://cdsbib.u-strasbg.fr/cgi-bin/cdsbib?1990RMxAA..21..381G"/>
    <hyperlink ref="AP4682" r:id="rId9" display="http://cdsbib.u-strasbg.fr/cgi-bin/cdsbib?1990RMxAA..21..381G"/>
    <hyperlink ref="AQ4911" r:id="rId10" display="http://cdsbib.u-strasbg.fr/cgi-bin/cdsbib?1990RMxAA..21..381G"/>
    <hyperlink ref="AQ4915" r:id="rId11" display="http://cdsbib.u-strasbg.fr/cgi-bin/cdsbib?1990RMxAA..21..381G"/>
    <hyperlink ref="AQ64595" r:id="rId12" display="http://cdsbib.u-strasbg.fr/cgi-bin/cdsbib?1990RMxAA..21..381G"/>
    <hyperlink ref="I1803" r:id="rId13" display="http://vsolj.cetus-net.org/bulletin.html"/>
    <hyperlink ref="H1803" r:id="rId14" display="http://vsolj.cetus-net.org/bulletin.html"/>
    <hyperlink ref="AQ65256" r:id="rId15" display="http://cdsbib.u-strasbg.fr/cgi-bin/cdsbib?1990RMxAA..21..381G"/>
    <hyperlink ref="AQ65255" r:id="rId16" display="http://cdsbib.u-strasbg.fr/cgi-bin/cdsbib?1990RMxAA..21..381G"/>
    <hyperlink ref="AP2973" r:id="rId17" display="http://cdsbib.u-strasbg.fr/cgi-bin/cdsbib?1990RMxAA..21..381G"/>
    <hyperlink ref="AP2991" r:id="rId18" display="http://cdsbib.u-strasbg.fr/cgi-bin/cdsbib?1990RMxAA..21..381G"/>
    <hyperlink ref="AP2992" r:id="rId19" display="http://cdsbib.u-strasbg.fr/cgi-bin/cdsbib?1990RMxAA..21..381G"/>
    <hyperlink ref="AP2988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2024-02-20T05:23:42Z</dcterms:modified>
</cp:coreProperties>
</file>