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89281A2-1990-449B-A0C5-258C7ACC4E7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2" r:id="rId1"/>
    <sheet name="BAV" sheetId="3" r:id="rId2"/>
  </sheets>
  <calcPr calcId="181029"/>
</workbook>
</file>

<file path=xl/calcChain.xml><?xml version="1.0" encoding="utf-8"?>
<calcChain xmlns="http://schemas.openxmlformats.org/spreadsheetml/2006/main">
  <c r="C7" i="2" l="1"/>
  <c r="C8" i="2"/>
  <c r="Q71" i="2"/>
  <c r="E78" i="2"/>
  <c r="F78" i="2"/>
  <c r="E94" i="2"/>
  <c r="F94" i="2"/>
  <c r="E102" i="2"/>
  <c r="F102" i="2"/>
  <c r="E110" i="2"/>
  <c r="F110" i="2"/>
  <c r="G11" i="2"/>
  <c r="F1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G45" i="3"/>
  <c r="C45" i="3"/>
  <c r="G44" i="3"/>
  <c r="C44" i="3"/>
  <c r="G43" i="3"/>
  <c r="C43" i="3"/>
  <c r="E43" i="3"/>
  <c r="G42" i="3"/>
  <c r="C42" i="3"/>
  <c r="E42" i="3"/>
  <c r="G41" i="3"/>
  <c r="C41" i="3"/>
  <c r="E41" i="3"/>
  <c r="G40" i="3"/>
  <c r="C40" i="3"/>
  <c r="G39" i="3"/>
  <c r="C39" i="3"/>
  <c r="G38" i="3"/>
  <c r="C38" i="3"/>
  <c r="G37" i="3"/>
  <c r="C37" i="3"/>
  <c r="G36" i="3"/>
  <c r="C36" i="3"/>
  <c r="G35" i="3"/>
  <c r="C35" i="3"/>
  <c r="G34" i="3"/>
  <c r="C34" i="3"/>
  <c r="G33" i="3"/>
  <c r="C33" i="3"/>
  <c r="E33" i="3"/>
  <c r="G32" i="3"/>
  <c r="C32" i="3"/>
  <c r="G31" i="3"/>
  <c r="C31" i="3"/>
  <c r="G30" i="3"/>
  <c r="C30" i="3"/>
  <c r="G29" i="3"/>
  <c r="C29" i="3"/>
  <c r="G28" i="3"/>
  <c r="C28" i="3"/>
  <c r="G27" i="3"/>
  <c r="C27" i="3"/>
  <c r="G26" i="3"/>
  <c r="C26" i="3"/>
  <c r="G25" i="3"/>
  <c r="C25" i="3"/>
  <c r="G24" i="3"/>
  <c r="C24" i="3"/>
  <c r="G23" i="3"/>
  <c r="C23" i="3"/>
  <c r="G22" i="3"/>
  <c r="C22" i="3"/>
  <c r="G21" i="3"/>
  <c r="C21" i="3"/>
  <c r="G20" i="3"/>
  <c r="C20" i="3"/>
  <c r="G19" i="3"/>
  <c r="C19" i="3"/>
  <c r="G18" i="3"/>
  <c r="C18" i="3"/>
  <c r="G17" i="3"/>
  <c r="C17" i="3"/>
  <c r="E17" i="3"/>
  <c r="G16" i="3"/>
  <c r="C16" i="3"/>
  <c r="G15" i="3"/>
  <c r="C15" i="3"/>
  <c r="G14" i="3"/>
  <c r="C14" i="3"/>
  <c r="G13" i="3"/>
  <c r="C13" i="3"/>
  <c r="G12" i="3"/>
  <c r="C12" i="3"/>
  <c r="G11" i="3"/>
  <c r="C11" i="3"/>
  <c r="G95" i="3"/>
  <c r="C95" i="3"/>
  <c r="G94" i="3"/>
  <c r="C94" i="3"/>
  <c r="G93" i="3"/>
  <c r="C93" i="3"/>
  <c r="G92" i="3"/>
  <c r="C92" i="3"/>
  <c r="G91" i="3"/>
  <c r="C91" i="3"/>
  <c r="G90" i="3"/>
  <c r="C90" i="3"/>
  <c r="G89" i="3"/>
  <c r="C89" i="3"/>
  <c r="G88" i="3"/>
  <c r="C88" i="3"/>
  <c r="G87" i="3"/>
  <c r="C87" i="3"/>
  <c r="G86" i="3"/>
  <c r="C86" i="3"/>
  <c r="G85" i="3"/>
  <c r="C85" i="3"/>
  <c r="G84" i="3"/>
  <c r="C84" i="3"/>
  <c r="G83" i="3"/>
  <c r="C83" i="3"/>
  <c r="G82" i="3"/>
  <c r="C82" i="3"/>
  <c r="G81" i="3"/>
  <c r="C81" i="3"/>
  <c r="G80" i="3"/>
  <c r="C80" i="3"/>
  <c r="G79" i="3"/>
  <c r="C79" i="3"/>
  <c r="G78" i="3"/>
  <c r="C78" i="3"/>
  <c r="G77" i="3"/>
  <c r="C77" i="3"/>
  <c r="G76" i="3"/>
  <c r="C76" i="3"/>
  <c r="G75" i="3"/>
  <c r="C75" i="3"/>
  <c r="G74" i="3"/>
  <c r="C74" i="3"/>
  <c r="G73" i="3"/>
  <c r="C73" i="3"/>
  <c r="G72" i="3"/>
  <c r="C72" i="3"/>
  <c r="G71" i="3"/>
  <c r="C71" i="3"/>
  <c r="G70" i="3"/>
  <c r="C70" i="3"/>
  <c r="G69" i="3"/>
  <c r="C69" i="3"/>
  <c r="G68" i="3"/>
  <c r="C68" i="3"/>
  <c r="G67" i="3"/>
  <c r="C67" i="3"/>
  <c r="G66" i="3"/>
  <c r="C66" i="3"/>
  <c r="G65" i="3"/>
  <c r="C65" i="3"/>
  <c r="G64" i="3"/>
  <c r="C64" i="3"/>
  <c r="G63" i="3"/>
  <c r="C63" i="3"/>
  <c r="G62" i="3"/>
  <c r="C62" i="3"/>
  <c r="G61" i="3"/>
  <c r="C61" i="3"/>
  <c r="G60" i="3"/>
  <c r="C60" i="3"/>
  <c r="G59" i="3"/>
  <c r="C59" i="3"/>
  <c r="G58" i="3"/>
  <c r="C58" i="3"/>
  <c r="G57" i="3"/>
  <c r="C57" i="3"/>
  <c r="G56" i="3"/>
  <c r="C56" i="3"/>
  <c r="G55" i="3"/>
  <c r="C55" i="3"/>
  <c r="G54" i="3"/>
  <c r="C54" i="3"/>
  <c r="G53" i="3"/>
  <c r="C53" i="3"/>
  <c r="G52" i="3"/>
  <c r="C52" i="3"/>
  <c r="G51" i="3"/>
  <c r="C51" i="3"/>
  <c r="G50" i="3"/>
  <c r="C50" i="3"/>
  <c r="G49" i="3"/>
  <c r="C49" i="3"/>
  <c r="G48" i="3"/>
  <c r="C48" i="3"/>
  <c r="G47" i="3"/>
  <c r="C47" i="3"/>
  <c r="G46" i="3"/>
  <c r="C46" i="3"/>
  <c r="H45" i="3"/>
  <c r="B45" i="3"/>
  <c r="D45" i="3"/>
  <c r="A45" i="3"/>
  <c r="H44" i="3"/>
  <c r="B44" i="3"/>
  <c r="D44" i="3"/>
  <c r="A44" i="3"/>
  <c r="H43" i="3"/>
  <c r="B43" i="3"/>
  <c r="D43" i="3"/>
  <c r="A43" i="3"/>
  <c r="H42" i="3"/>
  <c r="B42" i="3"/>
  <c r="D42" i="3"/>
  <c r="A42" i="3"/>
  <c r="H41" i="3"/>
  <c r="B41" i="3"/>
  <c r="D41" i="3"/>
  <c r="A41" i="3"/>
  <c r="H40" i="3"/>
  <c r="B40" i="3"/>
  <c r="D40" i="3"/>
  <c r="A40" i="3"/>
  <c r="H39" i="3"/>
  <c r="B39" i="3"/>
  <c r="D39" i="3"/>
  <c r="A39" i="3"/>
  <c r="H38" i="3"/>
  <c r="B38" i="3"/>
  <c r="D38" i="3"/>
  <c r="A38" i="3"/>
  <c r="H37" i="3"/>
  <c r="B37" i="3"/>
  <c r="D37" i="3"/>
  <c r="A37" i="3"/>
  <c r="H36" i="3"/>
  <c r="B36" i="3"/>
  <c r="D36" i="3"/>
  <c r="A36" i="3"/>
  <c r="H35" i="3"/>
  <c r="B35" i="3"/>
  <c r="D35" i="3"/>
  <c r="A35" i="3"/>
  <c r="H34" i="3"/>
  <c r="B34" i="3"/>
  <c r="D34" i="3"/>
  <c r="A34" i="3"/>
  <c r="H33" i="3"/>
  <c r="B33" i="3"/>
  <c r="D33" i="3"/>
  <c r="A33" i="3"/>
  <c r="H32" i="3"/>
  <c r="F32" i="3"/>
  <c r="D32" i="3"/>
  <c r="B32" i="3"/>
  <c r="A32" i="3"/>
  <c r="H31" i="3"/>
  <c r="F31" i="3"/>
  <c r="D31" i="3"/>
  <c r="B31" i="3"/>
  <c r="A31" i="3"/>
  <c r="H30" i="3"/>
  <c r="F30" i="3"/>
  <c r="D30" i="3"/>
  <c r="B30" i="3"/>
  <c r="A30" i="3"/>
  <c r="H29" i="3"/>
  <c r="B29" i="3"/>
  <c r="F29" i="3"/>
  <c r="D29" i="3"/>
  <c r="A29" i="3"/>
  <c r="H28" i="3"/>
  <c r="F28" i="3"/>
  <c r="D28" i="3"/>
  <c r="B28" i="3"/>
  <c r="A28" i="3"/>
  <c r="H27" i="3"/>
  <c r="B27" i="3"/>
  <c r="D27" i="3"/>
  <c r="A27" i="3"/>
  <c r="H26" i="3"/>
  <c r="B26" i="3"/>
  <c r="D26" i="3"/>
  <c r="A26" i="3"/>
  <c r="H25" i="3"/>
  <c r="B25" i="3"/>
  <c r="D25" i="3"/>
  <c r="A25" i="3"/>
  <c r="H24" i="3"/>
  <c r="B24" i="3"/>
  <c r="D24" i="3"/>
  <c r="A24" i="3"/>
  <c r="H23" i="3"/>
  <c r="D23" i="3"/>
  <c r="B23" i="3"/>
  <c r="A23" i="3"/>
  <c r="H22" i="3"/>
  <c r="B22" i="3"/>
  <c r="D22" i="3"/>
  <c r="A22" i="3"/>
  <c r="H21" i="3"/>
  <c r="D21" i="3"/>
  <c r="B21" i="3"/>
  <c r="A21" i="3"/>
  <c r="H20" i="3"/>
  <c r="B20" i="3"/>
  <c r="D20" i="3"/>
  <c r="A20" i="3"/>
  <c r="H19" i="3"/>
  <c r="B19" i="3"/>
  <c r="D19" i="3"/>
  <c r="A19" i="3"/>
  <c r="H18" i="3"/>
  <c r="B18" i="3"/>
  <c r="D18" i="3"/>
  <c r="A18" i="3"/>
  <c r="H17" i="3"/>
  <c r="D17" i="3"/>
  <c r="B17" i="3"/>
  <c r="A17" i="3"/>
  <c r="H16" i="3"/>
  <c r="B16" i="3"/>
  <c r="D16" i="3"/>
  <c r="A16" i="3"/>
  <c r="H15" i="3"/>
  <c r="D15" i="3"/>
  <c r="B15" i="3"/>
  <c r="A15" i="3"/>
  <c r="H14" i="3"/>
  <c r="B14" i="3"/>
  <c r="D14" i="3"/>
  <c r="A14" i="3"/>
  <c r="H13" i="3"/>
  <c r="D13" i="3"/>
  <c r="B13" i="3"/>
  <c r="A13" i="3"/>
  <c r="H12" i="3"/>
  <c r="B12" i="3"/>
  <c r="D12" i="3"/>
  <c r="A12" i="3"/>
  <c r="H11" i="3"/>
  <c r="B11" i="3"/>
  <c r="D11" i="3"/>
  <c r="A11" i="3"/>
  <c r="H95" i="3"/>
  <c r="B95" i="3"/>
  <c r="D95" i="3"/>
  <c r="A95" i="3"/>
  <c r="H94" i="3"/>
  <c r="B94" i="3"/>
  <c r="D94" i="3"/>
  <c r="A94" i="3"/>
  <c r="H93" i="3"/>
  <c r="B93" i="3"/>
  <c r="D93" i="3"/>
  <c r="A93" i="3"/>
  <c r="H92" i="3"/>
  <c r="D92" i="3"/>
  <c r="B92" i="3"/>
  <c r="A92" i="3"/>
  <c r="H91" i="3"/>
  <c r="B91" i="3"/>
  <c r="D91" i="3"/>
  <c r="A91" i="3"/>
  <c r="H90" i="3"/>
  <c r="D90" i="3"/>
  <c r="B90" i="3"/>
  <c r="A90" i="3"/>
  <c r="H89" i="3"/>
  <c r="B89" i="3"/>
  <c r="D89" i="3"/>
  <c r="A89" i="3"/>
  <c r="H88" i="3"/>
  <c r="B88" i="3"/>
  <c r="D88" i="3"/>
  <c r="A88" i="3"/>
  <c r="H87" i="3"/>
  <c r="B87" i="3"/>
  <c r="D87" i="3"/>
  <c r="A87" i="3"/>
  <c r="H86" i="3"/>
  <c r="D86" i="3"/>
  <c r="B86" i="3"/>
  <c r="A86" i="3"/>
  <c r="H85" i="3"/>
  <c r="B85" i="3"/>
  <c r="D85" i="3"/>
  <c r="A85" i="3"/>
  <c r="H84" i="3"/>
  <c r="D84" i="3"/>
  <c r="B84" i="3"/>
  <c r="A84" i="3"/>
  <c r="H83" i="3"/>
  <c r="B83" i="3"/>
  <c r="D83" i="3"/>
  <c r="A83" i="3"/>
  <c r="H82" i="3"/>
  <c r="D82" i="3"/>
  <c r="B82" i="3"/>
  <c r="A82" i="3"/>
  <c r="H81" i="3"/>
  <c r="B81" i="3"/>
  <c r="D81" i="3"/>
  <c r="A81" i="3"/>
  <c r="H80" i="3"/>
  <c r="B80" i="3"/>
  <c r="D80" i="3"/>
  <c r="A80" i="3"/>
  <c r="H79" i="3"/>
  <c r="B79" i="3"/>
  <c r="D79" i="3"/>
  <c r="A79" i="3"/>
  <c r="H78" i="3"/>
  <c r="B78" i="3"/>
  <c r="D78" i="3"/>
  <c r="A78" i="3"/>
  <c r="H77" i="3"/>
  <c r="D77" i="3"/>
  <c r="B77" i="3"/>
  <c r="A77" i="3"/>
  <c r="H76" i="3"/>
  <c r="B76" i="3"/>
  <c r="D76" i="3"/>
  <c r="A76" i="3"/>
  <c r="H75" i="3"/>
  <c r="D75" i="3"/>
  <c r="B75" i="3"/>
  <c r="A75" i="3"/>
  <c r="H74" i="3"/>
  <c r="B74" i="3"/>
  <c r="D74" i="3"/>
  <c r="A74" i="3"/>
  <c r="H73" i="3"/>
  <c r="D73" i="3"/>
  <c r="B73" i="3"/>
  <c r="A73" i="3"/>
  <c r="H72" i="3"/>
  <c r="B72" i="3"/>
  <c r="D72" i="3"/>
  <c r="A72" i="3"/>
  <c r="H71" i="3"/>
  <c r="D71" i="3"/>
  <c r="B71" i="3"/>
  <c r="A71" i="3"/>
  <c r="H70" i="3"/>
  <c r="B70" i="3"/>
  <c r="D70" i="3"/>
  <c r="A70" i="3"/>
  <c r="H69" i="3"/>
  <c r="D69" i="3"/>
  <c r="B69" i="3"/>
  <c r="A69" i="3"/>
  <c r="H68" i="3"/>
  <c r="B68" i="3"/>
  <c r="D68" i="3"/>
  <c r="A68" i="3"/>
  <c r="H67" i="3"/>
  <c r="D67" i="3"/>
  <c r="B67" i="3"/>
  <c r="A67" i="3"/>
  <c r="H66" i="3"/>
  <c r="B66" i="3"/>
  <c r="D66" i="3"/>
  <c r="A66" i="3"/>
  <c r="H65" i="3"/>
  <c r="D65" i="3"/>
  <c r="B65" i="3"/>
  <c r="A65" i="3"/>
  <c r="H64" i="3"/>
  <c r="B64" i="3"/>
  <c r="D64" i="3"/>
  <c r="A64" i="3"/>
  <c r="H63" i="3"/>
  <c r="D63" i="3"/>
  <c r="B63" i="3"/>
  <c r="A63" i="3"/>
  <c r="H62" i="3"/>
  <c r="B62" i="3"/>
  <c r="D62" i="3"/>
  <c r="A62" i="3"/>
  <c r="H61" i="3"/>
  <c r="D61" i="3"/>
  <c r="B61" i="3"/>
  <c r="A61" i="3"/>
  <c r="H60" i="3"/>
  <c r="B60" i="3"/>
  <c r="D60" i="3"/>
  <c r="A60" i="3"/>
  <c r="H59" i="3"/>
  <c r="D59" i="3"/>
  <c r="B59" i="3"/>
  <c r="A59" i="3"/>
  <c r="H58" i="3"/>
  <c r="B58" i="3"/>
  <c r="D58" i="3"/>
  <c r="A58" i="3"/>
  <c r="H57" i="3"/>
  <c r="D57" i="3"/>
  <c r="B57" i="3"/>
  <c r="A57" i="3"/>
  <c r="H56" i="3"/>
  <c r="B56" i="3"/>
  <c r="D56" i="3"/>
  <c r="A56" i="3"/>
  <c r="H55" i="3"/>
  <c r="D55" i="3"/>
  <c r="B55" i="3"/>
  <c r="A55" i="3"/>
  <c r="H54" i="3"/>
  <c r="B54" i="3"/>
  <c r="D54" i="3"/>
  <c r="A54" i="3"/>
  <c r="H53" i="3"/>
  <c r="D53" i="3"/>
  <c r="B53" i="3"/>
  <c r="A53" i="3"/>
  <c r="H52" i="3"/>
  <c r="B52" i="3"/>
  <c r="D52" i="3"/>
  <c r="A52" i="3"/>
  <c r="H51" i="3"/>
  <c r="D51" i="3"/>
  <c r="B51" i="3"/>
  <c r="A51" i="3"/>
  <c r="H50" i="3"/>
  <c r="B50" i="3"/>
  <c r="D50" i="3"/>
  <c r="A50" i="3"/>
  <c r="H49" i="3"/>
  <c r="D49" i="3"/>
  <c r="B49" i="3"/>
  <c r="A49" i="3"/>
  <c r="H48" i="3"/>
  <c r="B48" i="3"/>
  <c r="D48" i="3"/>
  <c r="A48" i="3"/>
  <c r="H47" i="3"/>
  <c r="D47" i="3"/>
  <c r="B47" i="3"/>
  <c r="A47" i="3"/>
  <c r="H46" i="3"/>
  <c r="B46" i="3"/>
  <c r="D46" i="3"/>
  <c r="A46" i="3"/>
  <c r="Q111" i="2"/>
  <c r="Q110" i="2"/>
  <c r="Q109" i="2"/>
  <c r="Q108" i="2"/>
  <c r="Q107" i="2"/>
  <c r="Q106" i="2"/>
  <c r="Q103" i="2"/>
  <c r="Q104" i="2"/>
  <c r="Q112" i="2"/>
  <c r="Q91" i="2"/>
  <c r="Q92" i="2"/>
  <c r="Q93" i="2"/>
  <c r="Q94" i="2"/>
  <c r="Q95" i="2"/>
  <c r="Q97" i="2"/>
  <c r="Q98" i="2"/>
  <c r="Q99" i="2"/>
  <c r="Q100" i="2"/>
  <c r="Q101" i="2"/>
  <c r="Q102" i="2"/>
  <c r="Q105" i="2"/>
  <c r="Q96" i="2"/>
  <c r="Q86" i="2"/>
  <c r="Q87" i="2"/>
  <c r="Q88" i="2"/>
  <c r="Q89" i="2"/>
  <c r="E14" i="2"/>
  <c r="E15" i="2" s="1"/>
  <c r="C17" i="2"/>
  <c r="Q90" i="2"/>
  <c r="Q84" i="2"/>
  <c r="Q85" i="2"/>
  <c r="Q83" i="2"/>
  <c r="Q80" i="2"/>
  <c r="Q81" i="2"/>
  <c r="Q77" i="2"/>
  <c r="Q74" i="2"/>
  <c r="Q73" i="2"/>
  <c r="Q72" i="2"/>
  <c r="Q82" i="2"/>
  <c r="Q42" i="2"/>
  <c r="Q78" i="2"/>
  <c r="Q79" i="2"/>
  <c r="Q75" i="2"/>
  <c r="Q76" i="2"/>
  <c r="E46" i="3"/>
  <c r="G47" i="2"/>
  <c r="L47" i="2"/>
  <c r="E64" i="3"/>
  <c r="E27" i="3"/>
  <c r="E28" i="3"/>
  <c r="E50" i="3"/>
  <c r="E66" i="3"/>
  <c r="E45" i="3"/>
  <c r="E23" i="2"/>
  <c r="F23" i="2"/>
  <c r="G23" i="2"/>
  <c r="L23" i="2"/>
  <c r="E27" i="2"/>
  <c r="F27" i="2"/>
  <c r="E31" i="2"/>
  <c r="F31" i="2"/>
  <c r="E35" i="2"/>
  <c r="F35" i="2"/>
  <c r="G35" i="2"/>
  <c r="L35" i="2"/>
  <c r="E39" i="2"/>
  <c r="F39" i="2"/>
  <c r="E44" i="2"/>
  <c r="F44" i="2"/>
  <c r="E48" i="2"/>
  <c r="F48" i="2"/>
  <c r="E52" i="2"/>
  <c r="F52" i="2"/>
  <c r="G52" i="2"/>
  <c r="L52" i="2"/>
  <c r="E56" i="2"/>
  <c r="F56" i="2"/>
  <c r="G56" i="2"/>
  <c r="L56" i="2"/>
  <c r="E60" i="2"/>
  <c r="F60" i="2"/>
  <c r="E64" i="2"/>
  <c r="F64" i="2"/>
  <c r="E68" i="2"/>
  <c r="F68" i="2"/>
  <c r="G68" i="2"/>
  <c r="L68" i="2"/>
  <c r="E73" i="2"/>
  <c r="F73" i="2"/>
  <c r="E81" i="2"/>
  <c r="F81" i="2"/>
  <c r="G81" i="2"/>
  <c r="I81" i="2"/>
  <c r="G83" i="2"/>
  <c r="I83" i="2"/>
  <c r="E89" i="2"/>
  <c r="F89" i="2"/>
  <c r="E97" i="2"/>
  <c r="F97" i="2"/>
  <c r="G97" i="2"/>
  <c r="I97" i="2"/>
  <c r="E105" i="2"/>
  <c r="F105" i="2"/>
  <c r="G42" i="2"/>
  <c r="H42" i="2"/>
  <c r="E66" i="2"/>
  <c r="F66" i="2"/>
  <c r="G27" i="2"/>
  <c r="L27" i="2"/>
  <c r="G31" i="2"/>
  <c r="L31" i="2"/>
  <c r="G39" i="2"/>
  <c r="L39" i="2"/>
  <c r="G44" i="2"/>
  <c r="L44" i="2"/>
  <c r="G48" i="2"/>
  <c r="L48" i="2"/>
  <c r="G60" i="2"/>
  <c r="L60" i="2"/>
  <c r="G64" i="2"/>
  <c r="L64" i="2"/>
  <c r="E71" i="2"/>
  <c r="F71" i="2"/>
  <c r="E76" i="2"/>
  <c r="F76" i="2"/>
  <c r="G78" i="2"/>
  <c r="I78" i="2"/>
  <c r="E84" i="2"/>
  <c r="F84" i="2"/>
  <c r="G84" i="2"/>
  <c r="I84" i="2"/>
  <c r="E92" i="2"/>
  <c r="F92" i="2"/>
  <c r="G94" i="2"/>
  <c r="I94" i="2"/>
  <c r="E100" i="2"/>
  <c r="F100" i="2"/>
  <c r="G100" i="2"/>
  <c r="I100" i="2"/>
  <c r="G102" i="2"/>
  <c r="I102" i="2"/>
  <c r="E108" i="2"/>
  <c r="F108" i="2"/>
  <c r="G110" i="2"/>
  <c r="I110" i="2"/>
  <c r="E24" i="2"/>
  <c r="F24" i="2"/>
  <c r="G24" i="2"/>
  <c r="L24" i="2"/>
  <c r="E28" i="2"/>
  <c r="F28" i="2"/>
  <c r="E32" i="2"/>
  <c r="F32" i="2"/>
  <c r="E36" i="2"/>
  <c r="F36" i="2"/>
  <c r="E40" i="2"/>
  <c r="F40" i="2"/>
  <c r="G40" i="2"/>
  <c r="L40" i="2"/>
  <c r="E45" i="2"/>
  <c r="F45" i="2"/>
  <c r="E49" i="2"/>
  <c r="F49" i="2"/>
  <c r="E53" i="2"/>
  <c r="F53" i="2"/>
  <c r="G53" i="2"/>
  <c r="L53" i="2"/>
  <c r="E57" i="2"/>
  <c r="F57" i="2"/>
  <c r="G57" i="2"/>
  <c r="L57" i="2"/>
  <c r="E61" i="2"/>
  <c r="F61" i="2"/>
  <c r="E65" i="2"/>
  <c r="F65" i="2"/>
  <c r="G73" i="2"/>
  <c r="I73" i="2"/>
  <c r="E79" i="2"/>
  <c r="F79" i="2"/>
  <c r="E87" i="2"/>
  <c r="F87" i="2"/>
  <c r="G87" i="2"/>
  <c r="I87" i="2"/>
  <c r="G89" i="2"/>
  <c r="I89" i="2"/>
  <c r="E95" i="2"/>
  <c r="F95" i="2"/>
  <c r="E103" i="2"/>
  <c r="F103" i="2"/>
  <c r="G105" i="2"/>
  <c r="I105" i="2"/>
  <c r="E111" i="2"/>
  <c r="F111" i="2"/>
  <c r="G28" i="2"/>
  <c r="L28" i="2"/>
  <c r="G32" i="2"/>
  <c r="L32" i="2"/>
  <c r="G36" i="2"/>
  <c r="L36" i="2"/>
  <c r="G45" i="2"/>
  <c r="L45" i="2"/>
  <c r="G49" i="2"/>
  <c r="L49" i="2"/>
  <c r="G61" i="2"/>
  <c r="L61" i="2"/>
  <c r="G65" i="2"/>
  <c r="L65" i="2"/>
  <c r="E69" i="2"/>
  <c r="F69" i="2"/>
  <c r="G71" i="2"/>
  <c r="L71" i="2"/>
  <c r="E74" i="2"/>
  <c r="F74" i="2"/>
  <c r="G74" i="2"/>
  <c r="I74" i="2"/>
  <c r="G76" i="2"/>
  <c r="I76" i="2"/>
  <c r="E82" i="2"/>
  <c r="F82" i="2"/>
  <c r="E90" i="2"/>
  <c r="F90" i="2"/>
  <c r="G90" i="2"/>
  <c r="I90" i="2"/>
  <c r="G92" i="2"/>
  <c r="I92" i="2"/>
  <c r="E98" i="2"/>
  <c r="F98" i="2"/>
  <c r="E106" i="2"/>
  <c r="F106" i="2"/>
  <c r="G106" i="2"/>
  <c r="I106" i="2"/>
  <c r="G108" i="2"/>
  <c r="I108" i="2"/>
  <c r="E21" i="2"/>
  <c r="F21" i="2"/>
  <c r="E25" i="2"/>
  <c r="F25" i="2"/>
  <c r="E29" i="2"/>
  <c r="E33" i="2"/>
  <c r="F33" i="2"/>
  <c r="G33" i="2"/>
  <c r="L33" i="2"/>
  <c r="E37" i="2"/>
  <c r="E41" i="2"/>
  <c r="F41" i="2"/>
  <c r="E46" i="2"/>
  <c r="E50" i="2"/>
  <c r="F50" i="2"/>
  <c r="G50" i="2"/>
  <c r="L50" i="2"/>
  <c r="E54" i="2"/>
  <c r="E58" i="2"/>
  <c r="F58" i="2"/>
  <c r="E62" i="2"/>
  <c r="G66" i="2"/>
  <c r="L66" i="2"/>
  <c r="E42" i="2"/>
  <c r="F42" i="2"/>
  <c r="E77" i="2"/>
  <c r="F77" i="2"/>
  <c r="G79" i="2"/>
  <c r="I79" i="2"/>
  <c r="E85" i="2"/>
  <c r="F85" i="2"/>
  <c r="G85" i="2"/>
  <c r="I85" i="2"/>
  <c r="E93" i="2"/>
  <c r="F93" i="2"/>
  <c r="G95" i="2"/>
  <c r="I95" i="2"/>
  <c r="E101" i="2"/>
  <c r="F101" i="2"/>
  <c r="G101" i="2"/>
  <c r="I101" i="2"/>
  <c r="G103" i="2"/>
  <c r="I103" i="2"/>
  <c r="E109" i="2"/>
  <c r="F109" i="2"/>
  <c r="G111" i="2"/>
  <c r="I111" i="2"/>
  <c r="G21" i="2"/>
  <c r="G25" i="2"/>
  <c r="L25" i="2"/>
  <c r="G41" i="2"/>
  <c r="L41" i="2"/>
  <c r="G58" i="2"/>
  <c r="L58" i="2"/>
  <c r="E67" i="2"/>
  <c r="F67" i="2"/>
  <c r="G69" i="2"/>
  <c r="L69" i="2"/>
  <c r="E72" i="2"/>
  <c r="F72" i="2"/>
  <c r="G72" i="2"/>
  <c r="I72" i="2"/>
  <c r="E80" i="2"/>
  <c r="F80" i="2"/>
  <c r="G80" i="2"/>
  <c r="I80" i="2"/>
  <c r="G82" i="2"/>
  <c r="I82" i="2"/>
  <c r="E88" i="2"/>
  <c r="F88" i="2"/>
  <c r="E96" i="2"/>
  <c r="F96" i="2"/>
  <c r="G96" i="2"/>
  <c r="I96" i="2"/>
  <c r="G98" i="2"/>
  <c r="I98" i="2"/>
  <c r="E104" i="2"/>
  <c r="F104" i="2"/>
  <c r="G104" i="2"/>
  <c r="I104" i="2"/>
  <c r="E112" i="2"/>
  <c r="F112" i="2"/>
  <c r="G112" i="2"/>
  <c r="I112" i="2"/>
  <c r="E22" i="2"/>
  <c r="E26" i="2"/>
  <c r="F26" i="2"/>
  <c r="E30" i="2"/>
  <c r="F30" i="2"/>
  <c r="E34" i="2"/>
  <c r="F34" i="2"/>
  <c r="E38" i="2"/>
  <c r="F38" i="2"/>
  <c r="G38" i="2"/>
  <c r="L38" i="2"/>
  <c r="E43" i="2"/>
  <c r="F43" i="2"/>
  <c r="G43" i="2"/>
  <c r="L43" i="2"/>
  <c r="E47" i="2"/>
  <c r="F47" i="2"/>
  <c r="E51" i="2"/>
  <c r="F51" i="2"/>
  <c r="G51" i="2"/>
  <c r="L51" i="2"/>
  <c r="E55" i="2"/>
  <c r="F55" i="2"/>
  <c r="G55" i="2"/>
  <c r="L55" i="2"/>
  <c r="E59" i="2"/>
  <c r="F59" i="2"/>
  <c r="E63" i="2"/>
  <c r="F63" i="2"/>
  <c r="E70" i="2"/>
  <c r="E75" i="2"/>
  <c r="F75" i="2"/>
  <c r="G75" i="2"/>
  <c r="I75" i="2"/>
  <c r="G77" i="2"/>
  <c r="I77" i="2"/>
  <c r="E83" i="2"/>
  <c r="F83" i="2"/>
  <c r="E91" i="2"/>
  <c r="F91" i="2"/>
  <c r="G91" i="2"/>
  <c r="I91" i="2"/>
  <c r="G93" i="2"/>
  <c r="I93" i="2"/>
  <c r="E99" i="2"/>
  <c r="F99" i="2"/>
  <c r="G99" i="2"/>
  <c r="I99" i="2"/>
  <c r="E107" i="2"/>
  <c r="F107" i="2"/>
  <c r="G107" i="2"/>
  <c r="I107" i="2"/>
  <c r="G109" i="2"/>
  <c r="I109" i="2"/>
  <c r="E51" i="3"/>
  <c r="E55" i="3"/>
  <c r="E61" i="3"/>
  <c r="E71" i="3"/>
  <c r="E77" i="3"/>
  <c r="E83" i="3"/>
  <c r="E87" i="3"/>
  <c r="E18" i="3"/>
  <c r="E34" i="3"/>
  <c r="E40" i="3"/>
  <c r="E56" i="3"/>
  <c r="E88" i="3"/>
  <c r="E19" i="3"/>
  <c r="G88" i="2"/>
  <c r="I88" i="2"/>
  <c r="G67" i="2"/>
  <c r="L67" i="2"/>
  <c r="G34" i="2"/>
  <c r="L34" i="2"/>
  <c r="E52" i="3"/>
  <c r="E57" i="3"/>
  <c r="E68" i="3"/>
  <c r="E73" i="3"/>
  <c r="E84" i="3"/>
  <c r="E89" i="3"/>
  <c r="E15" i="3"/>
  <c r="E20" i="3"/>
  <c r="E31" i="3"/>
  <c r="E86" i="2"/>
  <c r="G63" i="2"/>
  <c r="L63" i="2"/>
  <c r="G30" i="2"/>
  <c r="L30" i="2"/>
  <c r="E74" i="3"/>
  <c r="E90" i="3"/>
  <c r="E21" i="3"/>
  <c r="G59" i="2"/>
  <c r="L59" i="2"/>
  <c r="G26" i="2"/>
  <c r="L26" i="2"/>
  <c r="E59" i="3"/>
  <c r="E63" i="3"/>
  <c r="E69" i="3"/>
  <c r="E85" i="3"/>
  <c r="E95" i="3"/>
  <c r="E16" i="3"/>
  <c r="E22" i="3"/>
  <c r="E26" i="3"/>
  <c r="E32" i="3"/>
  <c r="E38" i="3"/>
  <c r="F62" i="2"/>
  <c r="G62" i="2"/>
  <c r="L62" i="2"/>
  <c r="E86" i="3"/>
  <c r="F29" i="2"/>
  <c r="G29" i="2"/>
  <c r="L29" i="2"/>
  <c r="E54" i="3"/>
  <c r="E29" i="3"/>
  <c r="E53" i="3"/>
  <c r="E58" i="3"/>
  <c r="E30" i="3"/>
  <c r="E13" i="3"/>
  <c r="E12" i="3"/>
  <c r="E11" i="3"/>
  <c r="E49" i="3"/>
  <c r="E94" i="3"/>
  <c r="F70" i="2"/>
  <c r="G70" i="2"/>
  <c r="L70" i="2"/>
  <c r="E23" i="3"/>
  <c r="E91" i="3"/>
  <c r="E35" i="3"/>
  <c r="E24" i="3"/>
  <c r="E67" i="3"/>
  <c r="F54" i="2"/>
  <c r="G54" i="2"/>
  <c r="L54" i="2"/>
  <c r="E78" i="3"/>
  <c r="E82" i="3"/>
  <c r="E92" i="3"/>
  <c r="E80" i="3"/>
  <c r="F22" i="2"/>
  <c r="G22" i="2"/>
  <c r="E47" i="3"/>
  <c r="L21" i="2"/>
  <c r="E81" i="3"/>
  <c r="E79" i="3"/>
  <c r="F46" i="2"/>
  <c r="G46" i="2"/>
  <c r="L46" i="2"/>
  <c r="E70" i="3"/>
  <c r="E76" i="3"/>
  <c r="E48" i="3"/>
  <c r="F86" i="2"/>
  <c r="G86" i="2"/>
  <c r="I86" i="2"/>
  <c r="E25" i="3"/>
  <c r="E14" i="3"/>
  <c r="E75" i="3"/>
  <c r="E37" i="3"/>
  <c r="E36" i="3"/>
  <c r="E72" i="3"/>
  <c r="E93" i="3"/>
  <c r="E44" i="3"/>
  <c r="E65" i="3"/>
  <c r="F37" i="2"/>
  <c r="G37" i="2"/>
  <c r="L37" i="2"/>
  <c r="E62" i="3"/>
  <c r="E39" i="3"/>
  <c r="E60" i="3"/>
  <c r="L22" i="2"/>
  <c r="C12" i="2"/>
  <c r="C11" i="2"/>
  <c r="O34" i="2" l="1"/>
  <c r="O38" i="2"/>
  <c r="C15" i="2"/>
  <c r="O22" i="2"/>
  <c r="O26" i="2"/>
  <c r="O61" i="2"/>
  <c r="O41" i="2"/>
  <c r="O30" i="2"/>
  <c r="O65" i="2"/>
  <c r="O104" i="2"/>
  <c r="O85" i="2"/>
  <c r="O106" i="2"/>
  <c r="O21" i="2"/>
  <c r="O93" i="2"/>
  <c r="O107" i="2"/>
  <c r="O64" i="2"/>
  <c r="O110" i="2"/>
  <c r="O94" i="2"/>
  <c r="O56" i="2"/>
  <c r="O45" i="2"/>
  <c r="O25" i="2"/>
  <c r="O68" i="2"/>
  <c r="O49" i="2"/>
  <c r="O105" i="2"/>
  <c r="O90" i="2"/>
  <c r="O101" i="2"/>
  <c r="O73" i="2"/>
  <c r="O80" i="2"/>
  <c r="O97" i="2"/>
  <c r="O48" i="2"/>
  <c r="O36" i="2"/>
  <c r="O60" i="2"/>
  <c r="O74" i="2"/>
  <c r="O81" i="2"/>
  <c r="O46" i="2"/>
  <c r="O92" i="2"/>
  <c r="O67" i="2"/>
  <c r="O71" i="2"/>
  <c r="O40" i="2"/>
  <c r="O75" i="2"/>
  <c r="O108" i="2"/>
  <c r="O86" i="2"/>
  <c r="O57" i="2"/>
  <c r="O100" i="2"/>
  <c r="O59" i="2"/>
  <c r="O39" i="2"/>
  <c r="O28" i="2"/>
  <c r="O63" i="2"/>
  <c r="O52" i="2"/>
  <c r="O32" i="2"/>
  <c r="O82" i="2"/>
  <c r="O62" i="2"/>
  <c r="O111" i="2"/>
  <c r="O99" i="2"/>
  <c r="O103" i="2"/>
  <c r="O84" i="2"/>
  <c r="O44" i="2"/>
  <c r="O88" i="2"/>
  <c r="O72" i="2"/>
  <c r="O37" i="2"/>
  <c r="O76" i="2"/>
  <c r="O33" i="2"/>
  <c r="O51" i="2"/>
  <c r="O31" i="2"/>
  <c r="O66" i="2"/>
  <c r="O55" i="2"/>
  <c r="O24" i="2"/>
  <c r="O42" i="2"/>
  <c r="O29" i="2"/>
  <c r="O112" i="2"/>
  <c r="O102" i="2"/>
  <c r="O69" i="2"/>
  <c r="O27" i="2"/>
  <c r="O87" i="2"/>
  <c r="O54" i="2"/>
  <c r="O78" i="2"/>
  <c r="O53" i="2"/>
  <c r="O96" i="2"/>
  <c r="O43" i="2"/>
  <c r="O23" i="2"/>
  <c r="O58" i="2"/>
  <c r="O47" i="2"/>
  <c r="O35" i="2"/>
  <c r="O70" i="2"/>
  <c r="O98" i="2"/>
  <c r="O109" i="2"/>
  <c r="O89" i="2"/>
  <c r="O83" i="2"/>
  <c r="O77" i="2"/>
  <c r="O79" i="2"/>
  <c r="O50" i="2"/>
  <c r="O91" i="2"/>
  <c r="O95" i="2"/>
  <c r="C16" i="2"/>
  <c r="D18" i="2" s="1"/>
  <c r="C18" i="2" l="1"/>
  <c r="E16" i="2"/>
  <c r="E17" i="2" s="1"/>
</calcChain>
</file>

<file path=xl/sharedStrings.xml><?xml version="1.0" encoding="utf-8"?>
<sst xmlns="http://schemas.openxmlformats.org/spreadsheetml/2006/main" count="887" uniqueCount="366">
  <si>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</si>
  <si>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</si>
  <si>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</si>
  <si>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</si>
  <si>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</si>
  <si>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</si>
  <si>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</si>
  <si>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</si>
  <si>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</si>
  <si>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</si>
  <si>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</si>
  <si>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</si>
  <si>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</si>
  <si>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</si>
  <si>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</si>
  <si>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</si>
  <si>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</si>
  <si>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</si>
  <si>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</si>
  <si>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</si>
  <si>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</si>
  <si>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</si>
  <si>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</si>
  <si>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</si>
  <si>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</si>
  <si>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</si>
  <si>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</si>
  <si>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IBVS 5263</t>
  </si>
  <si>
    <t>I</t>
  </si>
  <si>
    <t>IBVS 5287</t>
  </si>
  <si>
    <t>IBVS 4711</t>
  </si>
  <si>
    <t>IBVS 4562</t>
  </si>
  <si>
    <t>Nelson</t>
  </si>
  <si>
    <t>EW:/KW:</t>
  </si>
  <si>
    <t>IBVS 5493</t>
  </si>
  <si>
    <t>IBVS 4383</t>
  </si>
  <si>
    <t>II</t>
  </si>
  <si>
    <t>IBVS 5296</t>
  </si>
  <si>
    <t>IBVS 5583</t>
  </si>
  <si>
    <t>II: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</si>
  <si>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</si>
  <si>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</si>
  <si>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</si>
  <si>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</si>
  <si>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</si>
  <si>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</si>
  <si>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</si>
  <si>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5802</t>
  </si>
  <si>
    <t>Start of linear fit &gt;&gt;&gt;&gt;&gt;&gt;&gt;&gt;&gt;&gt;&gt;&gt;&gt;&gt;&gt;&gt;&gt;&gt;&gt;&gt;&gt;</t>
  </si>
  <si>
    <t>IBVS 5871</t>
  </si>
  <si>
    <t>IBVS 5874</t>
  </si>
  <si>
    <t>IBVS 5945</t>
  </si>
  <si>
    <t>Add cycle</t>
  </si>
  <si>
    <t>Old Cycle</t>
  </si>
  <si>
    <t>IBVS 5918</t>
  </si>
  <si>
    <t>IBVS 6029</t>
  </si>
  <si>
    <t>OEJV 0160</t>
  </si>
  <si>
    <t>IBVS 6048</t>
  </si>
  <si>
    <t>V0532 Mon / GSC 04814-01849</t>
  </si>
  <si>
    <t>IBVS 5984</t>
  </si>
  <si>
    <t>IBVS 6149</t>
  </si>
  <si>
    <t>OEJV 0165</t>
  </si>
  <si>
    <t>OEJV 0168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</si>
  <si>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</si>
  <si>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</si>
  <si>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</si>
  <si>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</si>
  <si>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</si>
  <si>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</si>
  <si>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</si>
  <si>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</si>
  <si>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</si>
  <si>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</si>
  <si>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</si>
  <si>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</si>
  <si>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F </t>
  </si>
  <si>
    <t>2429302.355 </t>
  </si>
  <si>
    <t> 07.02.1939 20:31 </t>
  </si>
  <si>
    <t> -0.002 </t>
  </si>
  <si>
    <t>P </t>
  </si>
  <si>
    <t> A.A.Wachmann </t>
  </si>
  <si>
    <t> AHSB 7.7.377 </t>
  </si>
  <si>
    <t>2429334.375 </t>
  </si>
  <si>
    <t> 11.03.1939 21:00 </t>
  </si>
  <si>
    <t> 0.030 </t>
  </si>
  <si>
    <t>2429691.360 </t>
  </si>
  <si>
    <t> 02.03.1940 20:38 </t>
  </si>
  <si>
    <t> 0.005 </t>
  </si>
  <si>
    <t>2429727.325 </t>
  </si>
  <si>
    <t> 07.04.1940 19:48 </t>
  </si>
  <si>
    <t> 0.012 </t>
  </si>
  <si>
    <t>2430024.320 </t>
  </si>
  <si>
    <t> 29.01.1941 19:40 </t>
  </si>
  <si>
    <t>2430076.387 </t>
  </si>
  <si>
    <t> 22.03.1941 21:17 </t>
  </si>
  <si>
    <t> 0.003 </t>
  </si>
  <si>
    <t>2430077.305 </t>
  </si>
  <si>
    <t> 23.03.1941 19:19 </t>
  </si>
  <si>
    <t> -0.013 </t>
  </si>
  <si>
    <t>2431033.475 </t>
  </si>
  <si>
    <t> 04.11.1943 23:24 </t>
  </si>
  <si>
    <t> 0.006 </t>
  </si>
  <si>
    <t>2431144.385 </t>
  </si>
  <si>
    <t> 23.02.1944 21:14 </t>
  </si>
  <si>
    <t> 0.007 </t>
  </si>
  <si>
    <t>2431846.495 </t>
  </si>
  <si>
    <t> 25.01.1946 23:52 </t>
  </si>
  <si>
    <t>2431911.385 </t>
  </si>
  <si>
    <t> 31.03.1946 21:14 </t>
  </si>
  <si>
    <t> -0.015 </t>
  </si>
  <si>
    <t>2432233.390 </t>
  </si>
  <si>
    <t> 16.02.1947 21:21 </t>
  </si>
  <si>
    <t> 0.004 </t>
  </si>
  <si>
    <t>2432889.494 </t>
  </si>
  <si>
    <t> 03.12.1948 23:51 </t>
  </si>
  <si>
    <t> -0.006 </t>
  </si>
  <si>
    <t>2432939.472 </t>
  </si>
  <si>
    <t> 22.01.1949 23:19 </t>
  </si>
  <si>
    <t>2433001.356 </t>
  </si>
  <si>
    <t> 25.03.1949 20:32 </t>
  </si>
  <si>
    <t> 0.013 </t>
  </si>
  <si>
    <t>2433004.363 </t>
  </si>
  <si>
    <t> 28.03.1949 20:42 </t>
  </si>
  <si>
    <t>2433214.528 </t>
  </si>
  <si>
    <t> 25.10.1949 00:40 </t>
  </si>
  <si>
    <t>2433685.467 </t>
  </si>
  <si>
    <t> 07.02.1951 23:12 </t>
  </si>
  <si>
    <t> -0.008 </t>
  </si>
  <si>
    <t>2434068.398 </t>
  </si>
  <si>
    <t> 25.02.1952 21:33 </t>
  </si>
  <si>
    <t> -0.005 </t>
  </si>
  <si>
    <t>2434087.307 </t>
  </si>
  <si>
    <t> 15.03.1952 19:22 </t>
  </si>
  <si>
    <t> -0.009 </t>
  </si>
  <si>
    <t>2434767.482 </t>
  </si>
  <si>
    <t> 24.01.1954 23:34 </t>
  </si>
  <si>
    <t>2434769.352 </t>
  </si>
  <si>
    <t> 26.01.1954 20:26 </t>
  </si>
  <si>
    <t>2434770.297 </t>
  </si>
  <si>
    <t> 27.01.1954 19:07 </t>
  </si>
  <si>
    <t> 0.016 </t>
  </si>
  <si>
    <t>2434772.376 </t>
  </si>
  <si>
    <t> 29.01.1954 21:01 </t>
  </si>
  <si>
    <t>2434776.342 </t>
  </si>
  <si>
    <t> 02.02.1954 20:12 </t>
  </si>
  <si>
    <t>2434780.325 </t>
  </si>
  <si>
    <t> 06.02.1954 19:48 </t>
  </si>
  <si>
    <t>2434809.288 </t>
  </si>
  <si>
    <t> 07.03.1954 18:54 </t>
  </si>
  <si>
    <t> 0.014 </t>
  </si>
  <si>
    <t>2434811.380 </t>
  </si>
  <si>
    <t> 09.03.1954 21:07 </t>
  </si>
  <si>
    <t>2435078.499 </t>
  </si>
  <si>
    <t> 01.12.1954 23:58 </t>
  </si>
  <si>
    <t> 0.008 </t>
  </si>
  <si>
    <t>2435107.448 </t>
  </si>
  <si>
    <t> 30.12.1954 22:45 </t>
  </si>
  <si>
    <t>2435129.398 </t>
  </si>
  <si>
    <t> 21.01.1955 21:33 </t>
  </si>
  <si>
    <t>2435131.490 </t>
  </si>
  <si>
    <t> 23.01.1955 23:45 </t>
  </si>
  <si>
    <t>2435160.450 </t>
  </si>
  <si>
    <t> 21.02.1955 22:48 </t>
  </si>
  <si>
    <t>2435161.375 </t>
  </si>
  <si>
    <t> 22.02.1955 21:00 </t>
  </si>
  <si>
    <t>2435163.482 </t>
  </si>
  <si>
    <t> 24.02.1955 23:34 </t>
  </si>
  <si>
    <t> 0.000 </t>
  </si>
  <si>
    <t>2435164.423 </t>
  </si>
  <si>
    <t> 25.02.1955 22:09 </t>
  </si>
  <si>
    <t>2435165.359 </t>
  </si>
  <si>
    <t> 26.02.1955 20:36 </t>
  </si>
  <si>
    <t> 0.009 </t>
  </si>
  <si>
    <t>2435185.420 </t>
  </si>
  <si>
    <t> 18.03.1955 22:04 </t>
  </si>
  <si>
    <t> -0.010 </t>
  </si>
  <si>
    <t>2435186.360 </t>
  </si>
  <si>
    <t> 19.03.1955 20:38 </t>
  </si>
  <si>
    <t> -0.004 </t>
  </si>
  <si>
    <t>2435460.470 </t>
  </si>
  <si>
    <t> 18.12.1955 23:16 </t>
  </si>
  <si>
    <t> -0.014 </t>
  </si>
  <si>
    <t>2435486.417 </t>
  </si>
  <si>
    <t> 13.01.1956 22:00 </t>
  </si>
  <si>
    <t> 0.015 </t>
  </si>
  <si>
    <t>2436253.450 </t>
  </si>
  <si>
    <t> 18.02.1958 22:48 </t>
  </si>
  <si>
    <t> 0.026 </t>
  </si>
  <si>
    <t>2436597.363 </t>
  </si>
  <si>
    <t> 28.01.1959 20:42 </t>
  </si>
  <si>
    <t>2436983.315 </t>
  </si>
  <si>
    <t> 18.02.1960 19:33 </t>
  </si>
  <si>
    <t>2447886.611 </t>
  </si>
  <si>
    <t> 26.12.1989 02:39 </t>
  </si>
  <si>
    <t> -0.102 </t>
  </si>
  <si>
    <t> Moschner&amp;Kleikamp </t>
  </si>
  <si>
    <t>BAVM 56 </t>
  </si>
  <si>
    <t>2449310.6544 </t>
  </si>
  <si>
    <t> 19.11.1993 03:42 </t>
  </si>
  <si>
    <t> -0.1289 </t>
  </si>
  <si>
    <t>E </t>
  </si>
  <si>
    <t>o</t>
  </si>
  <si>
    <t> W.Moschner </t>
  </si>
  <si>
    <t>BAVM 68 </t>
  </si>
  <si>
    <t>2449315.5576 </t>
  </si>
  <si>
    <t> 24.11.1993 01:22 </t>
  </si>
  <si>
    <t> -0.1290 </t>
  </si>
  <si>
    <t>2449319.5222 </t>
  </si>
  <si>
    <t> 28.11.1993 00:31 </t>
  </si>
  <si>
    <t> -0.1338 </t>
  </si>
  <si>
    <t>2449399.3823 </t>
  </si>
  <si>
    <t> 15.02.1994 21:10 </t>
  </si>
  <si>
    <t> -0.1281 </t>
  </si>
  <si>
    <t>2449400.3153 </t>
  </si>
  <si>
    <t> 16.02.1994 19:34 </t>
  </si>
  <si>
    <t>2450043.5729 </t>
  </si>
  <si>
    <t> 22.11.1995 01:44 </t>
  </si>
  <si>
    <t> -0.1429 </t>
  </si>
  <si>
    <t>BAVM 91 </t>
  </si>
  <si>
    <t>2450068.5549 </t>
  </si>
  <si>
    <t> 17.12.1995 01:19 </t>
  </si>
  <si>
    <t> -0.1445 </t>
  </si>
  <si>
    <t>2450079.5289 </t>
  </si>
  <si>
    <t> 28.12.1995 00:41 </t>
  </si>
  <si>
    <t> -0.1447 </t>
  </si>
  <si>
    <t>2450439.5660 </t>
  </si>
  <si>
    <t> 22.12.1996 01:35 </t>
  </si>
  <si>
    <t> -0.1528 </t>
  </si>
  <si>
    <t>BAVM 102 </t>
  </si>
  <si>
    <t>2450462.4492 </t>
  </si>
  <si>
    <t> 13.01.1997 22:46 </t>
  </si>
  <si>
    <t> -0.1518 </t>
  </si>
  <si>
    <t>2450749.6404 </t>
  </si>
  <si>
    <t> 28.10.1997 03:22 </t>
  </si>
  <si>
    <t> -0.1562 </t>
  </si>
  <si>
    <t>BAVM 117 </t>
  </si>
  <si>
    <t>2451535.5646 </t>
  </si>
  <si>
    <t> 23.12.1999 01:33 </t>
  </si>
  <si>
    <t> -0.1673 </t>
  </si>
  <si>
    <t>?</t>
  </si>
  <si>
    <t> M.Zejda </t>
  </si>
  <si>
    <t>IBVS 5263 </t>
  </si>
  <si>
    <t>2451569.4149 </t>
  </si>
  <si>
    <t> 25.01.2000 21:57 </t>
  </si>
  <si>
    <t> -0.1734 </t>
  </si>
  <si>
    <t>IBVS 5287 </t>
  </si>
  <si>
    <t>2451927.3528 </t>
  </si>
  <si>
    <t> 17.01.2001 20:28 </t>
  </si>
  <si>
    <t> -0.1792 </t>
  </si>
  <si>
    <t> Moschner&amp;Frank </t>
  </si>
  <si>
    <t>BAVM 152 </t>
  </si>
  <si>
    <t>2452672.4166 </t>
  </si>
  <si>
    <t> 01.02.2003 21:59 </t>
  </si>
  <si>
    <t> -0.1895 </t>
  </si>
  <si>
    <t>IBVS 5583 </t>
  </si>
  <si>
    <t>2452707.6689 </t>
  </si>
  <si>
    <t> 09.03.2003 04:03 </t>
  </si>
  <si>
    <t> -0.1946 </t>
  </si>
  <si>
    <t> R.Nelson </t>
  </si>
  <si>
    <t>IBVS 5493 </t>
  </si>
  <si>
    <t>2454096.4545 </t>
  </si>
  <si>
    <t> 26.12.2006 22:54 </t>
  </si>
  <si>
    <t> -0.2215 </t>
  </si>
  <si>
    <t>C </t>
  </si>
  <si>
    <t>-I</t>
  </si>
  <si>
    <t> K.&amp; M.Rätz </t>
  </si>
  <si>
    <t>BAVM 186 </t>
  </si>
  <si>
    <t>2454115.3677 </t>
  </si>
  <si>
    <t> 14.01.2007 20:49 </t>
  </si>
  <si>
    <t>41428</t>
  </si>
  <si>
    <t> -0.2212 </t>
  </si>
  <si>
    <t> M.&amp; C.Rätz </t>
  </si>
  <si>
    <t>BAVM 201 </t>
  </si>
  <si>
    <t>2454812.793 </t>
  </si>
  <si>
    <t> 12.12.2008 07:01 </t>
  </si>
  <si>
    <t>42921.5</t>
  </si>
  <si>
    <t> -0.238 </t>
  </si>
  <si>
    <t> R.Diethelm </t>
  </si>
  <si>
    <t>IBVS 5871 </t>
  </si>
  <si>
    <t>2454847.3512 </t>
  </si>
  <si>
    <t> 15.01.2009 20:25 </t>
  </si>
  <si>
    <t>42995.5</t>
  </si>
  <si>
    <t> -0.2362 </t>
  </si>
  <si>
    <t> F.Agerer </t>
  </si>
  <si>
    <t>BAVM 209 </t>
  </si>
  <si>
    <t>2454847.5790 </t>
  </si>
  <si>
    <t> 16.01.2009 01:53 </t>
  </si>
  <si>
    <t>42996</t>
  </si>
  <si>
    <t> -0.2419 </t>
  </si>
  <si>
    <t>2454862.2925 </t>
  </si>
  <si>
    <t> 30.01.2009 19:01 </t>
  </si>
  <si>
    <t>43027.5</t>
  </si>
  <si>
    <t> -0.2384 </t>
  </si>
  <si>
    <t> W.Moschner &amp; P.Frank </t>
  </si>
  <si>
    <t>2454866.4956 </t>
  </si>
  <si>
    <t> 03.02.2009 23:53 </t>
  </si>
  <si>
    <t>43036.5</t>
  </si>
  <si>
    <t> -0.2381 </t>
  </si>
  <si>
    <t>2455273.6923 </t>
  </si>
  <si>
    <t> 18.03.2010 04:36 </t>
  </si>
  <si>
    <t>43908.5</t>
  </si>
  <si>
    <t> -0.2521 </t>
  </si>
  <si>
    <t>IBVS 5945 </t>
  </si>
  <si>
    <t>2455600.3437 </t>
  </si>
  <si>
    <t> 07.02.2011 20:14 </t>
  </si>
  <si>
    <t>44608</t>
  </si>
  <si>
    <t> -0.2565 </t>
  </si>
  <si>
    <t>BAVM 215 </t>
  </si>
  <si>
    <t>2455600.34437 </t>
  </si>
  <si>
    <t> 07.02.2011 20:15 </t>
  </si>
  <si>
    <t> -0.25583 </t>
  </si>
  <si>
    <t> M.Lehky </t>
  </si>
  <si>
    <t>OEJV 0160 </t>
  </si>
  <si>
    <t>2455600.34462 </t>
  </si>
  <si>
    <t> 07.02.2011 20:16 </t>
  </si>
  <si>
    <t> -0.25558 </t>
  </si>
  <si>
    <t>R</t>
  </si>
  <si>
    <t>2455600.34483 </t>
  </si>
  <si>
    <t> -0.25537 </t>
  </si>
  <si>
    <t>2455861.6144 </t>
  </si>
  <si>
    <t> 27.10.2011 02:44 </t>
  </si>
  <si>
    <t>45167.5</t>
  </si>
  <si>
    <t> -0.2637 </t>
  </si>
  <si>
    <t>BAVM 228 </t>
  </si>
  <si>
    <t>2455973.6913 </t>
  </si>
  <si>
    <t> 16.02.2012 04:35 </t>
  </si>
  <si>
    <t>45407.5</t>
  </si>
  <si>
    <t> -0.2632 </t>
  </si>
  <si>
    <t>IBVS 6029 </t>
  </si>
  <si>
    <t>2455993.30156 </t>
  </si>
  <si>
    <t> 06.03.2012 19:14 </t>
  </si>
  <si>
    <t>45449.5</t>
  </si>
  <si>
    <t> -0.26626 </t>
  </si>
  <si>
    <t>2455993.30387 </t>
  </si>
  <si>
    <t> 06.03.2012 19:17 </t>
  </si>
  <si>
    <t> -0.26395 </t>
  </si>
  <si>
    <t>2455993.30406 </t>
  </si>
  <si>
    <t> -0.26376 </t>
  </si>
  <si>
    <t>2456010.34397 </t>
  </si>
  <si>
    <t> 23.03.2012 20:15 </t>
  </si>
  <si>
    <t>45486</t>
  </si>
  <si>
    <t> -0.26879 </t>
  </si>
  <si>
    <t>2456010.3447 </t>
  </si>
  <si>
    <t> 23.03.2012 20:16 </t>
  </si>
  <si>
    <t> -0.2681 </t>
  </si>
  <si>
    <t>2456010.34576 </t>
  </si>
  <si>
    <t> 23.03.2012 20:17 </t>
  </si>
  <si>
    <t> -0.26700 </t>
  </si>
  <si>
    <t>2456357.30814 </t>
  </si>
  <si>
    <t> 05.03.2013 19:23 </t>
  </si>
  <si>
    <t>46229</t>
  </si>
  <si>
    <t> -0.27426 </t>
  </si>
  <si>
    <t>2456357.30845 </t>
  </si>
  <si>
    <t> 05.03.2013 19:24 </t>
  </si>
  <si>
    <t> -0.27395 </t>
  </si>
  <si>
    <t>2456357.30882 </t>
  </si>
  <si>
    <t> -0.27358 </t>
  </si>
  <si>
    <t>2456713.3753 </t>
  </si>
  <si>
    <t> 24.02.2014 21:00 </t>
  </si>
  <si>
    <t>46991.5</t>
  </si>
  <si>
    <t> -0.2829 </t>
  </si>
  <si>
    <t>BAVM 238 </t>
  </si>
  <si>
    <t>Note uncertainty as to PHASE</t>
  </si>
  <si>
    <t>vis?</t>
  </si>
  <si>
    <t>Nelson pers com</t>
  </si>
  <si>
    <t>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</si>
</sst>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5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8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4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4" fillId="0" borderId="1" applyNumberFormat="0" applyFont="0" applyFill="0" applyAlignment="0" applyProtection="0"/>
  </cellStyleXfs>
  <cellXfs count="7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" fontId="8" fillId="2" borderId="5" xfId="1" applyFont="1" applyFill="1" applyBorder="1" applyAlignment="1">
      <alignment horizontal="left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NumberFormat="1" applyFont="1" applyAlignment="1">
      <alignment horizontal="left" vertical="center"/>
    </xf>
    <xf numFmtId="0" fontId="9" fillId="0" borderId="0" xfId="0" applyFont="1" applyAlignment="1"/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4" fillId="0" borderId="0" xfId="0" applyFont="1">
      <alignment vertical="top"/>
    </xf>
    <xf numFmtId="0" fontId="0" fillId="0" borderId="0" xfId="0">
      <alignment vertical="top"/>
    </xf>
    <xf numFmtId="0" fontId="15" fillId="0" borderId="0" xfId="0" applyFont="1">
      <alignment vertical="top"/>
    </xf>
    <xf numFmtId="0" fontId="4" fillId="0" borderId="0" xfId="0" applyFont="1">
      <alignment vertical="top"/>
    </xf>
    <xf numFmtId="0" fontId="11" fillId="0" borderId="0" xfId="0" applyFont="1" applyAlignment="1">
      <alignment horizontal="center"/>
    </xf>
    <xf numFmtId="0" fontId="13" fillId="0" borderId="0" xfId="0" applyFont="1">
      <alignment vertical="top"/>
    </xf>
    <xf numFmtId="0" fontId="12" fillId="0" borderId="0" xfId="0" applyFont="1">
      <alignment vertical="top"/>
    </xf>
    <xf numFmtId="0" fontId="6" fillId="0" borderId="0" xfId="0" applyFont="1">
      <alignment vertical="top"/>
    </xf>
    <xf numFmtId="0" fontId="12" fillId="0" borderId="0" xfId="0" applyFont="1" applyAlignment="1">
      <alignment horizontal="center"/>
    </xf>
    <xf numFmtId="22" fontId="11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1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NumberFormat="1" applyFont="1" applyAlignment="1">
      <alignment horizontal="left" vertical="center" wrapText="1"/>
    </xf>
    <xf numFmtId="0" fontId="11" fillId="0" borderId="0" xfId="0" applyFont="1">
      <alignment vertical="top"/>
    </xf>
    <xf numFmtId="0" fontId="11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15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>
      <alignment vertical="top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1" fillId="0" borderId="0" xfId="8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21" fillId="3" borderId="12" xfId="8" applyFill="1" applyBorder="1" applyAlignment="1" applyProtection="1">
      <alignment horizontal="right" vertical="top" wrapText="1"/>
    </xf>
    <xf numFmtId="0" fontId="5" fillId="3" borderId="12" xfId="0" applyNumberFormat="1" applyFont="1" applyFill="1" applyBorder="1" applyAlignment="1">
      <alignment horizontal="center" vertical="top" wrapText="1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18" fillId="4" borderId="0" xfId="0" applyFont="1" applyFill="1" applyAlignment="1"/>
    <xf numFmtId="0" fontId="23" fillId="0" borderId="0" xfId="0" applyFont="1" applyAlignment="1"/>
  </cellXfs>
  <cellStyles count="10">
    <cellStyle name="Comma" xfId="1" builtinId="3"/>
    <cellStyle name="Comma0" xfId="2"/>
    <cellStyle name="Currency0" xfId="3"/>
    <cellStyle name="Date" xfId="4"/>
    <cellStyle name="Fixed" xfId="5"/>
    <cellStyle name="Heading 1" xfId="6" builtinId="16" customBuiltin="1"/>
    <cellStyle name="Heading 2" xfId="7" builtinId="17" customBuiltin="1"/>
    <cellStyle name="Hyperlink" xfId="8" builtinId="8"/>
    <cellStyle name="Normal" xfId="0" builtinId="0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V0532 Mon - O-C Diagr.</a:t>
            </a:r>
          </a:p>
        </c:rich>
      </c:tx>
      <c:layout>
        <c:manualLayout>
          <c:xMode val="edge"/>
          <c:yMode val="edge"/>
          <c:x val="0.36445814755083322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03624314365112"/>
          <c:y val="0.14769252958613219"/>
          <c:w val="0.81927771090051926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-11707.5</c:v>
                </c:pt>
                <c:pt idx="1">
                  <c:v>-11639</c:v>
                </c:pt>
                <c:pt idx="2">
                  <c:v>-10874.5</c:v>
                </c:pt>
                <c:pt idx="3">
                  <c:v>-10797.5</c:v>
                </c:pt>
                <c:pt idx="4">
                  <c:v>-10161.5</c:v>
                </c:pt>
                <c:pt idx="5">
                  <c:v>-10050</c:v>
                </c:pt>
                <c:pt idx="6">
                  <c:v>-10048</c:v>
                </c:pt>
                <c:pt idx="7">
                  <c:v>-8000.5</c:v>
                </c:pt>
                <c:pt idx="8">
                  <c:v>-7763</c:v>
                </c:pt>
                <c:pt idx="9">
                  <c:v>-6259.5</c:v>
                </c:pt>
                <c:pt idx="10">
                  <c:v>-6120.5</c:v>
                </c:pt>
                <c:pt idx="11">
                  <c:v>-5431</c:v>
                </c:pt>
                <c:pt idx="12">
                  <c:v>-4026</c:v>
                </c:pt>
                <c:pt idx="13">
                  <c:v>-3919</c:v>
                </c:pt>
                <c:pt idx="14">
                  <c:v>-3786.5</c:v>
                </c:pt>
                <c:pt idx="15">
                  <c:v>-3780</c:v>
                </c:pt>
                <c:pt idx="16">
                  <c:v>-3330</c:v>
                </c:pt>
                <c:pt idx="17">
                  <c:v>-2321.5</c:v>
                </c:pt>
                <c:pt idx="18">
                  <c:v>-1501.5</c:v>
                </c:pt>
                <c:pt idx="19">
                  <c:v>-1461</c:v>
                </c:pt>
                <c:pt idx="20">
                  <c:v>-4.5</c:v>
                </c:pt>
                <c:pt idx="21">
                  <c:v>-0.5</c:v>
                </c:pt>
                <c:pt idx="22">
                  <c:v>-0.5</c:v>
                </c:pt>
                <c:pt idx="23">
                  <c:v>1.5</c:v>
                </c:pt>
                <c:pt idx="24">
                  <c:v>6</c:v>
                </c:pt>
                <c:pt idx="25">
                  <c:v>14.5</c:v>
                </c:pt>
                <c:pt idx="26">
                  <c:v>23</c:v>
                </c:pt>
                <c:pt idx="27">
                  <c:v>85</c:v>
                </c:pt>
                <c:pt idx="28">
                  <c:v>89.5</c:v>
                </c:pt>
                <c:pt idx="29">
                  <c:v>661.5</c:v>
                </c:pt>
                <c:pt idx="30">
                  <c:v>723.5</c:v>
                </c:pt>
                <c:pt idx="31">
                  <c:v>770.5</c:v>
                </c:pt>
                <c:pt idx="32">
                  <c:v>775</c:v>
                </c:pt>
                <c:pt idx="33">
                  <c:v>837</c:v>
                </c:pt>
                <c:pt idx="34">
                  <c:v>839</c:v>
                </c:pt>
                <c:pt idx="35">
                  <c:v>843.5</c:v>
                </c:pt>
                <c:pt idx="36">
                  <c:v>845.5</c:v>
                </c:pt>
                <c:pt idx="37">
                  <c:v>847.5</c:v>
                </c:pt>
                <c:pt idx="38">
                  <c:v>890.5</c:v>
                </c:pt>
                <c:pt idx="39">
                  <c:v>892.5</c:v>
                </c:pt>
                <c:pt idx="40">
                  <c:v>1479.5</c:v>
                </c:pt>
                <c:pt idx="41">
                  <c:v>1535</c:v>
                </c:pt>
                <c:pt idx="42">
                  <c:v>3177.5</c:v>
                </c:pt>
                <c:pt idx="43">
                  <c:v>3914</c:v>
                </c:pt>
                <c:pt idx="44">
                  <c:v>4740.5</c:v>
                </c:pt>
                <c:pt idx="45">
                  <c:v>28089</c:v>
                </c:pt>
                <c:pt idx="46">
                  <c:v>31138.5</c:v>
                </c:pt>
                <c:pt idx="47">
                  <c:v>31149</c:v>
                </c:pt>
                <c:pt idx="48">
                  <c:v>31157.5</c:v>
                </c:pt>
                <c:pt idx="49">
                  <c:v>31328.5</c:v>
                </c:pt>
                <c:pt idx="50">
                  <c:v>31330.5</c:v>
                </c:pt>
                <c:pt idx="51">
                  <c:v>32708</c:v>
                </c:pt>
                <c:pt idx="52">
                  <c:v>32761.5</c:v>
                </c:pt>
                <c:pt idx="53">
                  <c:v>32785</c:v>
                </c:pt>
                <c:pt idx="54">
                  <c:v>33556</c:v>
                </c:pt>
                <c:pt idx="55">
                  <c:v>33605</c:v>
                </c:pt>
                <c:pt idx="56">
                  <c:v>34220</c:v>
                </c:pt>
                <c:pt idx="57">
                  <c:v>35903</c:v>
                </c:pt>
                <c:pt idx="58">
                  <c:v>35975.5</c:v>
                </c:pt>
                <c:pt idx="59">
                  <c:v>36742</c:v>
                </c:pt>
                <c:pt idx="60">
                  <c:v>38337.5</c:v>
                </c:pt>
                <c:pt idx="61">
                  <c:v>38413</c:v>
                </c:pt>
                <c:pt idx="62">
                  <c:v>41387</c:v>
                </c:pt>
                <c:pt idx="63">
                  <c:v>41427.5</c:v>
                </c:pt>
                <c:pt idx="64">
                  <c:v>42921</c:v>
                </c:pt>
                <c:pt idx="65">
                  <c:v>42995</c:v>
                </c:pt>
                <c:pt idx="66">
                  <c:v>42995.5</c:v>
                </c:pt>
                <c:pt idx="67">
                  <c:v>43027</c:v>
                </c:pt>
                <c:pt idx="68">
                  <c:v>43036</c:v>
                </c:pt>
                <c:pt idx="69">
                  <c:v>43908</c:v>
                </c:pt>
                <c:pt idx="70">
                  <c:v>44607.5</c:v>
                </c:pt>
                <c:pt idx="71">
                  <c:v>44607.5</c:v>
                </c:pt>
                <c:pt idx="72">
                  <c:v>44607.5</c:v>
                </c:pt>
                <c:pt idx="73">
                  <c:v>44607.5</c:v>
                </c:pt>
                <c:pt idx="74">
                  <c:v>45167</c:v>
                </c:pt>
                <c:pt idx="75">
                  <c:v>45407</c:v>
                </c:pt>
                <c:pt idx="76">
                  <c:v>45449</c:v>
                </c:pt>
                <c:pt idx="77">
                  <c:v>45449</c:v>
                </c:pt>
                <c:pt idx="78">
                  <c:v>45449</c:v>
                </c:pt>
                <c:pt idx="79">
                  <c:v>45485.5</c:v>
                </c:pt>
                <c:pt idx="80">
                  <c:v>45485.5</c:v>
                </c:pt>
                <c:pt idx="81">
                  <c:v>45485.5</c:v>
                </c:pt>
                <c:pt idx="82">
                  <c:v>46228.5</c:v>
                </c:pt>
                <c:pt idx="83">
                  <c:v>46228.5</c:v>
                </c:pt>
                <c:pt idx="84">
                  <c:v>46228.5</c:v>
                </c:pt>
                <c:pt idx="85">
                  <c:v>46986.5</c:v>
                </c:pt>
                <c:pt idx="86">
                  <c:v>46986.5</c:v>
                </c:pt>
                <c:pt idx="87">
                  <c:v>46986.5</c:v>
                </c:pt>
                <c:pt idx="88">
                  <c:v>46991</c:v>
                </c:pt>
                <c:pt idx="89">
                  <c:v>46991</c:v>
                </c:pt>
                <c:pt idx="90">
                  <c:v>46991</c:v>
                </c:pt>
                <c:pt idx="91">
                  <c:v>46991</c:v>
                </c:pt>
              </c:numCache>
            </c:numRef>
          </c:xVal>
          <c:yVal>
            <c:numRef>
              <c:f>Active!$H$21:$H$979</c:f>
              <c:numCache>
                <c:formatCode>General</c:formatCode>
                <c:ptCount val="959"/>
                <c:pt idx="21">
                  <c:v>0.23349235000205226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16-4CE7-AAC9-111573613B6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Active!$D$21:$D$27</c:f>
                <c:numCache>
                  <c:formatCode>General</c:formatCode>
                  <c:ptCount val="7"/>
                </c:numCache>
              </c:numRef>
            </c:plus>
            <c:minus>
              <c:numRef>
                <c:f>Active!$D$21:$D$27</c:f>
                <c:numCache>
                  <c:formatCode>General</c:formatCode>
                  <c:ptCount val="7"/>
                </c:numCache>
              </c:numRef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Active!$F$21:$F$979</c:f>
              <c:numCache>
                <c:formatCode>General</c:formatCode>
                <c:ptCount val="959"/>
                <c:pt idx="0">
                  <c:v>-11707.5</c:v>
                </c:pt>
                <c:pt idx="1">
                  <c:v>-11639</c:v>
                </c:pt>
                <c:pt idx="2">
                  <c:v>-10874.5</c:v>
                </c:pt>
                <c:pt idx="3">
                  <c:v>-10797.5</c:v>
                </c:pt>
                <c:pt idx="4">
                  <c:v>-10161.5</c:v>
                </c:pt>
                <c:pt idx="5">
                  <c:v>-10050</c:v>
                </c:pt>
                <c:pt idx="6">
                  <c:v>-10048</c:v>
                </c:pt>
                <c:pt idx="7">
                  <c:v>-8000.5</c:v>
                </c:pt>
                <c:pt idx="8">
                  <c:v>-7763</c:v>
                </c:pt>
                <c:pt idx="9">
                  <c:v>-6259.5</c:v>
                </c:pt>
                <c:pt idx="10">
                  <c:v>-6120.5</c:v>
                </c:pt>
                <c:pt idx="11">
                  <c:v>-5431</c:v>
                </c:pt>
                <c:pt idx="12">
                  <c:v>-4026</c:v>
                </c:pt>
                <c:pt idx="13">
                  <c:v>-3919</c:v>
                </c:pt>
                <c:pt idx="14">
                  <c:v>-3786.5</c:v>
                </c:pt>
                <c:pt idx="15">
                  <c:v>-3780</c:v>
                </c:pt>
                <c:pt idx="16">
                  <c:v>-3330</c:v>
                </c:pt>
                <c:pt idx="17">
                  <c:v>-2321.5</c:v>
                </c:pt>
                <c:pt idx="18">
                  <c:v>-1501.5</c:v>
                </c:pt>
                <c:pt idx="19">
                  <c:v>-1461</c:v>
                </c:pt>
                <c:pt idx="20">
                  <c:v>-4.5</c:v>
                </c:pt>
                <c:pt idx="21">
                  <c:v>-0.5</c:v>
                </c:pt>
                <c:pt idx="22">
                  <c:v>-0.5</c:v>
                </c:pt>
                <c:pt idx="23">
                  <c:v>1.5</c:v>
                </c:pt>
                <c:pt idx="24">
                  <c:v>6</c:v>
                </c:pt>
                <c:pt idx="25">
                  <c:v>14.5</c:v>
                </c:pt>
                <c:pt idx="26">
                  <c:v>23</c:v>
                </c:pt>
                <c:pt idx="27">
                  <c:v>85</c:v>
                </c:pt>
                <c:pt idx="28">
                  <c:v>89.5</c:v>
                </c:pt>
                <c:pt idx="29">
                  <c:v>661.5</c:v>
                </c:pt>
                <c:pt idx="30">
                  <c:v>723.5</c:v>
                </c:pt>
                <c:pt idx="31">
                  <c:v>770.5</c:v>
                </c:pt>
                <c:pt idx="32">
                  <c:v>775</c:v>
                </c:pt>
                <c:pt idx="33">
                  <c:v>837</c:v>
                </c:pt>
                <c:pt idx="34">
                  <c:v>839</c:v>
                </c:pt>
                <c:pt idx="35">
                  <c:v>843.5</c:v>
                </c:pt>
                <c:pt idx="36">
                  <c:v>845.5</c:v>
                </c:pt>
                <c:pt idx="37">
                  <c:v>847.5</c:v>
                </c:pt>
                <c:pt idx="38">
                  <c:v>890.5</c:v>
                </c:pt>
                <c:pt idx="39">
                  <c:v>892.5</c:v>
                </c:pt>
                <c:pt idx="40">
                  <c:v>1479.5</c:v>
                </c:pt>
                <c:pt idx="41">
                  <c:v>1535</c:v>
                </c:pt>
                <c:pt idx="42">
                  <c:v>3177.5</c:v>
                </c:pt>
                <c:pt idx="43">
                  <c:v>3914</c:v>
                </c:pt>
                <c:pt idx="44">
                  <c:v>4740.5</c:v>
                </c:pt>
                <c:pt idx="45">
                  <c:v>28089</c:v>
                </c:pt>
                <c:pt idx="46">
                  <c:v>31138.5</c:v>
                </c:pt>
                <c:pt idx="47">
                  <c:v>31149</c:v>
                </c:pt>
                <c:pt idx="48">
                  <c:v>31157.5</c:v>
                </c:pt>
                <c:pt idx="49">
                  <c:v>31328.5</c:v>
                </c:pt>
                <c:pt idx="50">
                  <c:v>31330.5</c:v>
                </c:pt>
                <c:pt idx="51">
                  <c:v>32708</c:v>
                </c:pt>
                <c:pt idx="52">
                  <c:v>32761.5</c:v>
                </c:pt>
                <c:pt idx="53">
                  <c:v>32785</c:v>
                </c:pt>
                <c:pt idx="54">
                  <c:v>33556</c:v>
                </c:pt>
                <c:pt idx="55">
                  <c:v>33605</c:v>
                </c:pt>
                <c:pt idx="56">
                  <c:v>34220</c:v>
                </c:pt>
                <c:pt idx="57">
                  <c:v>35903</c:v>
                </c:pt>
                <c:pt idx="58">
                  <c:v>35975.5</c:v>
                </c:pt>
                <c:pt idx="59">
                  <c:v>36742</c:v>
                </c:pt>
                <c:pt idx="60">
                  <c:v>38337.5</c:v>
                </c:pt>
                <c:pt idx="61">
                  <c:v>38413</c:v>
                </c:pt>
                <c:pt idx="62">
                  <c:v>41387</c:v>
                </c:pt>
                <c:pt idx="63">
                  <c:v>41427.5</c:v>
                </c:pt>
                <c:pt idx="64">
                  <c:v>42921</c:v>
                </c:pt>
                <c:pt idx="65">
                  <c:v>42995</c:v>
                </c:pt>
                <c:pt idx="66">
                  <c:v>42995.5</c:v>
                </c:pt>
                <c:pt idx="67">
                  <c:v>43027</c:v>
                </c:pt>
                <c:pt idx="68">
                  <c:v>43036</c:v>
                </c:pt>
                <c:pt idx="69">
                  <c:v>43908</c:v>
                </c:pt>
                <c:pt idx="70">
                  <c:v>44607.5</c:v>
                </c:pt>
                <c:pt idx="71">
                  <c:v>44607.5</c:v>
                </c:pt>
                <c:pt idx="72">
                  <c:v>44607.5</c:v>
                </c:pt>
                <c:pt idx="73">
                  <c:v>44607.5</c:v>
                </c:pt>
                <c:pt idx="74">
                  <c:v>45167</c:v>
                </c:pt>
                <c:pt idx="75">
                  <c:v>45407</c:v>
                </c:pt>
                <c:pt idx="76">
                  <c:v>45449</c:v>
                </c:pt>
                <c:pt idx="77">
                  <c:v>45449</c:v>
                </c:pt>
                <c:pt idx="78">
                  <c:v>45449</c:v>
                </c:pt>
                <c:pt idx="79">
                  <c:v>45485.5</c:v>
                </c:pt>
                <c:pt idx="80">
                  <c:v>45485.5</c:v>
                </c:pt>
                <c:pt idx="81">
                  <c:v>45485.5</c:v>
                </c:pt>
                <c:pt idx="82">
                  <c:v>46228.5</c:v>
                </c:pt>
                <c:pt idx="83">
                  <c:v>46228.5</c:v>
                </c:pt>
                <c:pt idx="84">
                  <c:v>46228.5</c:v>
                </c:pt>
                <c:pt idx="85">
                  <c:v>46986.5</c:v>
                </c:pt>
                <c:pt idx="86">
                  <c:v>46986.5</c:v>
                </c:pt>
                <c:pt idx="87">
                  <c:v>46986.5</c:v>
                </c:pt>
                <c:pt idx="88">
                  <c:v>46991</c:v>
                </c:pt>
                <c:pt idx="89">
                  <c:v>46991</c:v>
                </c:pt>
                <c:pt idx="90">
                  <c:v>46991</c:v>
                </c:pt>
                <c:pt idx="91">
                  <c:v>46991</c:v>
                </c:pt>
              </c:numCache>
            </c:numRef>
          </c:xVal>
          <c:yVal>
            <c:numRef>
              <c:f>Active!$I$21:$I$979</c:f>
              <c:numCache>
                <c:formatCode>General</c:formatCode>
                <c:ptCount val="959"/>
                <c:pt idx="51">
                  <c:v>9.0632399995229207E-2</c:v>
                </c:pt>
                <c:pt idx="52">
                  <c:v>8.8950949997524731E-2</c:v>
                </c:pt>
                <c:pt idx="53">
                  <c:v>8.8810499997634906E-2</c:v>
                </c:pt>
                <c:pt idx="54">
                  <c:v>8.0706799999461509E-2</c:v>
                </c:pt>
                <c:pt idx="55">
                  <c:v>8.1656499998643994E-2</c:v>
                </c:pt>
                <c:pt idx="56">
                  <c:v>7.7265999992960133E-2</c:v>
                </c:pt>
                <c:pt idx="57">
                  <c:v>6.6215899998496752E-2</c:v>
                </c:pt>
                <c:pt idx="58">
                  <c:v>6.0125150004751049E-2</c:v>
                </c:pt>
                <c:pt idx="59">
                  <c:v>5.4252599999017548E-2</c:v>
                </c:pt>
                <c:pt idx="60">
                  <c:v>4.3963749994873069E-2</c:v>
                </c:pt>
                <c:pt idx="61">
                  <c:v>3.8918899990676437E-2</c:v>
                </c:pt>
                <c:pt idx="62">
                  <c:v>1.2021099995763507E-2</c:v>
                </c:pt>
                <c:pt idx="63">
                  <c:v>1.2340750006842427E-2</c:v>
                </c:pt>
                <c:pt idx="64">
                  <c:v>-4.008700001577381E-3</c:v>
                </c:pt>
                <c:pt idx="65">
                  <c:v>-2.6765000002342276E-3</c:v>
                </c:pt>
                <c:pt idx="66">
                  <c:v>-8.368850001716055E-3</c:v>
                </c:pt>
                <c:pt idx="67">
                  <c:v>-4.8868999947444536E-3</c:v>
                </c:pt>
                <c:pt idx="68">
                  <c:v>-4.6492000037687831E-3</c:v>
                </c:pt>
                <c:pt idx="69">
                  <c:v>-1.8607600002724212E-2</c:v>
                </c:pt>
                <c:pt idx="70">
                  <c:v>-2.300525000464404E-2</c:v>
                </c:pt>
                <c:pt idx="71">
                  <c:v>-2.233525000337977E-2</c:v>
                </c:pt>
                <c:pt idx="72">
                  <c:v>-2.2085249998781364E-2</c:v>
                </c:pt>
                <c:pt idx="73">
                  <c:v>-2.1875250000448432E-2</c:v>
                </c:pt>
                <c:pt idx="74">
                  <c:v>-3.0244900000980124E-2</c:v>
                </c:pt>
                <c:pt idx="75">
                  <c:v>-2.9672900003788527E-2</c:v>
                </c:pt>
                <c:pt idx="76">
                  <c:v>-3.2770300000265706E-2</c:v>
                </c:pt>
                <c:pt idx="77">
                  <c:v>-3.0460299996775575E-2</c:v>
                </c:pt>
                <c:pt idx="78">
                  <c:v>-3.02702999979374E-2</c:v>
                </c:pt>
                <c:pt idx="79">
                  <c:v>-3.5301850002724677E-2</c:v>
                </c:pt>
                <c:pt idx="80">
                  <c:v>-3.4571850002976134E-2</c:v>
                </c:pt>
                <c:pt idx="81">
                  <c:v>-3.3511850007926114E-2</c:v>
                </c:pt>
                <c:pt idx="82">
                  <c:v>-4.0783949996693991E-2</c:v>
                </c:pt>
                <c:pt idx="83">
                  <c:v>-4.0413949995127041E-2</c:v>
                </c:pt>
                <c:pt idx="84">
                  <c:v>-4.0083949999825563E-2</c:v>
                </c:pt>
                <c:pt idx="85">
                  <c:v>-5.1076549993013032E-2</c:v>
                </c:pt>
                <c:pt idx="86">
                  <c:v>-4.9436549998063128E-2</c:v>
                </c:pt>
                <c:pt idx="87">
                  <c:v>-4.79965499980608E-2</c:v>
                </c:pt>
                <c:pt idx="88">
                  <c:v>-5.3127699997276068E-2</c:v>
                </c:pt>
                <c:pt idx="89">
                  <c:v>-5.1807700001518242E-2</c:v>
                </c:pt>
                <c:pt idx="90">
                  <c:v>-5.1117700000759214E-2</c:v>
                </c:pt>
                <c:pt idx="91">
                  <c:v>-4.9437699999543838E-2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316-4CE7-AAC9-111573613B6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Active!$D$21:$D$27</c:f>
                <c:numCache>
                  <c:formatCode>General</c:formatCode>
                  <c:ptCount val="7"/>
                </c:numCache>
              </c:numRef>
            </c:plus>
            <c:minus>
              <c:numRef>
                <c:f>Active!$D$21:$D$27</c:f>
                <c:numCache>
                  <c:formatCode>General</c:formatCode>
                  <c:ptCount val="7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Active!$F$21:$F$979</c:f>
              <c:numCache>
                <c:formatCode>General</c:formatCode>
                <c:ptCount val="959"/>
                <c:pt idx="0">
                  <c:v>-11707.5</c:v>
                </c:pt>
                <c:pt idx="1">
                  <c:v>-11639</c:v>
                </c:pt>
                <c:pt idx="2">
                  <c:v>-10874.5</c:v>
                </c:pt>
                <c:pt idx="3">
                  <c:v>-10797.5</c:v>
                </c:pt>
                <c:pt idx="4">
                  <c:v>-10161.5</c:v>
                </c:pt>
                <c:pt idx="5">
                  <c:v>-10050</c:v>
                </c:pt>
                <c:pt idx="6">
                  <c:v>-10048</c:v>
                </c:pt>
                <c:pt idx="7">
                  <c:v>-8000.5</c:v>
                </c:pt>
                <c:pt idx="8">
                  <c:v>-7763</c:v>
                </c:pt>
                <c:pt idx="9">
                  <c:v>-6259.5</c:v>
                </c:pt>
                <c:pt idx="10">
                  <c:v>-6120.5</c:v>
                </c:pt>
                <c:pt idx="11">
                  <c:v>-5431</c:v>
                </c:pt>
                <c:pt idx="12">
                  <c:v>-4026</c:v>
                </c:pt>
                <c:pt idx="13">
                  <c:v>-3919</c:v>
                </c:pt>
                <c:pt idx="14">
                  <c:v>-3786.5</c:v>
                </c:pt>
                <c:pt idx="15">
                  <c:v>-3780</c:v>
                </c:pt>
                <c:pt idx="16">
                  <c:v>-3330</c:v>
                </c:pt>
                <c:pt idx="17">
                  <c:v>-2321.5</c:v>
                </c:pt>
                <c:pt idx="18">
                  <c:v>-1501.5</c:v>
                </c:pt>
                <c:pt idx="19">
                  <c:v>-1461</c:v>
                </c:pt>
                <c:pt idx="20">
                  <c:v>-4.5</c:v>
                </c:pt>
                <c:pt idx="21">
                  <c:v>-0.5</c:v>
                </c:pt>
                <c:pt idx="22">
                  <c:v>-0.5</c:v>
                </c:pt>
                <c:pt idx="23">
                  <c:v>1.5</c:v>
                </c:pt>
                <c:pt idx="24">
                  <c:v>6</c:v>
                </c:pt>
                <c:pt idx="25">
                  <c:v>14.5</c:v>
                </c:pt>
                <c:pt idx="26">
                  <c:v>23</c:v>
                </c:pt>
                <c:pt idx="27">
                  <c:v>85</c:v>
                </c:pt>
                <c:pt idx="28">
                  <c:v>89.5</c:v>
                </c:pt>
                <c:pt idx="29">
                  <c:v>661.5</c:v>
                </c:pt>
                <c:pt idx="30">
                  <c:v>723.5</c:v>
                </c:pt>
                <c:pt idx="31">
                  <c:v>770.5</c:v>
                </c:pt>
                <c:pt idx="32">
                  <c:v>775</c:v>
                </c:pt>
                <c:pt idx="33">
                  <c:v>837</c:v>
                </c:pt>
                <c:pt idx="34">
                  <c:v>839</c:v>
                </c:pt>
                <c:pt idx="35">
                  <c:v>843.5</c:v>
                </c:pt>
                <c:pt idx="36">
                  <c:v>845.5</c:v>
                </c:pt>
                <c:pt idx="37">
                  <c:v>847.5</c:v>
                </c:pt>
                <c:pt idx="38">
                  <c:v>890.5</c:v>
                </c:pt>
                <c:pt idx="39">
                  <c:v>892.5</c:v>
                </c:pt>
                <c:pt idx="40">
                  <c:v>1479.5</c:v>
                </c:pt>
                <c:pt idx="41">
                  <c:v>1535</c:v>
                </c:pt>
                <c:pt idx="42">
                  <c:v>3177.5</c:v>
                </c:pt>
                <c:pt idx="43">
                  <c:v>3914</c:v>
                </c:pt>
                <c:pt idx="44">
                  <c:v>4740.5</c:v>
                </c:pt>
                <c:pt idx="45">
                  <c:v>28089</c:v>
                </c:pt>
                <c:pt idx="46">
                  <c:v>31138.5</c:v>
                </c:pt>
                <c:pt idx="47">
                  <c:v>31149</c:v>
                </c:pt>
                <c:pt idx="48">
                  <c:v>31157.5</c:v>
                </c:pt>
                <c:pt idx="49">
                  <c:v>31328.5</c:v>
                </c:pt>
                <c:pt idx="50">
                  <c:v>31330.5</c:v>
                </c:pt>
                <c:pt idx="51">
                  <c:v>32708</c:v>
                </c:pt>
                <c:pt idx="52">
                  <c:v>32761.5</c:v>
                </c:pt>
                <c:pt idx="53">
                  <c:v>32785</c:v>
                </c:pt>
                <c:pt idx="54">
                  <c:v>33556</c:v>
                </c:pt>
                <c:pt idx="55">
                  <c:v>33605</c:v>
                </c:pt>
                <c:pt idx="56">
                  <c:v>34220</c:v>
                </c:pt>
                <c:pt idx="57">
                  <c:v>35903</c:v>
                </c:pt>
                <c:pt idx="58">
                  <c:v>35975.5</c:v>
                </c:pt>
                <c:pt idx="59">
                  <c:v>36742</c:v>
                </c:pt>
                <c:pt idx="60">
                  <c:v>38337.5</c:v>
                </c:pt>
                <c:pt idx="61">
                  <c:v>38413</c:v>
                </c:pt>
                <c:pt idx="62">
                  <c:v>41387</c:v>
                </c:pt>
                <c:pt idx="63">
                  <c:v>41427.5</c:v>
                </c:pt>
                <c:pt idx="64">
                  <c:v>42921</c:v>
                </c:pt>
                <c:pt idx="65">
                  <c:v>42995</c:v>
                </c:pt>
                <c:pt idx="66">
                  <c:v>42995.5</c:v>
                </c:pt>
                <c:pt idx="67">
                  <c:v>43027</c:v>
                </c:pt>
                <c:pt idx="68">
                  <c:v>43036</c:v>
                </c:pt>
                <c:pt idx="69">
                  <c:v>43908</c:v>
                </c:pt>
                <c:pt idx="70">
                  <c:v>44607.5</c:v>
                </c:pt>
                <c:pt idx="71">
                  <c:v>44607.5</c:v>
                </c:pt>
                <c:pt idx="72">
                  <c:v>44607.5</c:v>
                </c:pt>
                <c:pt idx="73">
                  <c:v>44607.5</c:v>
                </c:pt>
                <c:pt idx="74">
                  <c:v>45167</c:v>
                </c:pt>
                <c:pt idx="75">
                  <c:v>45407</c:v>
                </c:pt>
                <c:pt idx="76">
                  <c:v>45449</c:v>
                </c:pt>
                <c:pt idx="77">
                  <c:v>45449</c:v>
                </c:pt>
                <c:pt idx="78">
                  <c:v>45449</c:v>
                </c:pt>
                <c:pt idx="79">
                  <c:v>45485.5</c:v>
                </c:pt>
                <c:pt idx="80">
                  <c:v>45485.5</c:v>
                </c:pt>
                <c:pt idx="81">
                  <c:v>45485.5</c:v>
                </c:pt>
                <c:pt idx="82">
                  <c:v>46228.5</c:v>
                </c:pt>
                <c:pt idx="83">
                  <c:v>46228.5</c:v>
                </c:pt>
                <c:pt idx="84">
                  <c:v>46228.5</c:v>
                </c:pt>
                <c:pt idx="85">
                  <c:v>46986.5</c:v>
                </c:pt>
                <c:pt idx="86">
                  <c:v>46986.5</c:v>
                </c:pt>
                <c:pt idx="87">
                  <c:v>46986.5</c:v>
                </c:pt>
                <c:pt idx="88">
                  <c:v>46991</c:v>
                </c:pt>
                <c:pt idx="89">
                  <c:v>46991</c:v>
                </c:pt>
                <c:pt idx="90">
                  <c:v>46991</c:v>
                </c:pt>
                <c:pt idx="91">
                  <c:v>46991</c:v>
                </c:pt>
              </c:numCache>
            </c:numRef>
          </c:xVal>
          <c:yVal>
            <c:numRef>
              <c:f>Active!$J$21:$J$979</c:f>
              <c:numCache>
                <c:formatCode>General</c:formatCode>
                <c:ptCount val="9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316-4CE7-AAC9-111573613B6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Active!$D$21:$D$81</c:f>
                <c:numCache>
                  <c:formatCode>General</c:formatCode>
                  <c:ptCount val="61"/>
                  <c:pt idx="21">
                    <c:v>0</c:v>
                  </c:pt>
                  <c:pt idx="54">
                    <c:v>1.1000000000000001E-3</c:v>
                  </c:pt>
                  <c:pt idx="55">
                    <c:v>1.5E-3</c:v>
                  </c:pt>
                  <c:pt idx="56">
                    <c:v>1.1000000000000001E-3</c:v>
                  </c:pt>
                  <c:pt idx="57">
                    <c:v>9.1999999999999998E-3</c:v>
                  </c:pt>
                  <c:pt idx="58">
                    <c:v>5.1999999999999998E-3</c:v>
                  </c:pt>
                  <c:pt idx="59">
                    <c:v>2.9999999999999997E-4</c:v>
                  </c:pt>
                  <c:pt idx="60">
                    <c:v>8.3999999999999995E-3</c:v>
                  </c:pt>
                </c:numCache>
              </c:numRef>
            </c:plus>
            <c:minus>
              <c:numRef>
                <c:f>Active!$D$21:$D$81</c:f>
                <c:numCache>
                  <c:formatCode>General</c:formatCode>
                  <c:ptCount val="61"/>
                  <c:pt idx="21">
                    <c:v>0</c:v>
                  </c:pt>
                  <c:pt idx="54">
                    <c:v>1.1000000000000001E-3</c:v>
                  </c:pt>
                  <c:pt idx="55">
                    <c:v>1.5E-3</c:v>
                  </c:pt>
                  <c:pt idx="56">
                    <c:v>1.1000000000000001E-3</c:v>
                  </c:pt>
                  <c:pt idx="57">
                    <c:v>9.1999999999999998E-3</c:v>
                  </c:pt>
                  <c:pt idx="58">
                    <c:v>5.1999999999999998E-3</c:v>
                  </c:pt>
                  <c:pt idx="59">
                    <c:v>2.9999999999999997E-4</c:v>
                  </c:pt>
                  <c:pt idx="60">
                    <c:v>8.3999999999999995E-3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Active!$F$21:$F$979</c:f>
              <c:numCache>
                <c:formatCode>General</c:formatCode>
                <c:ptCount val="959"/>
                <c:pt idx="0">
                  <c:v>-11707.5</c:v>
                </c:pt>
                <c:pt idx="1">
                  <c:v>-11639</c:v>
                </c:pt>
                <c:pt idx="2">
                  <c:v>-10874.5</c:v>
                </c:pt>
                <c:pt idx="3">
                  <c:v>-10797.5</c:v>
                </c:pt>
                <c:pt idx="4">
                  <c:v>-10161.5</c:v>
                </c:pt>
                <c:pt idx="5">
                  <c:v>-10050</c:v>
                </c:pt>
                <c:pt idx="6">
                  <c:v>-10048</c:v>
                </c:pt>
                <c:pt idx="7">
                  <c:v>-8000.5</c:v>
                </c:pt>
                <c:pt idx="8">
                  <c:v>-7763</c:v>
                </c:pt>
                <c:pt idx="9">
                  <c:v>-6259.5</c:v>
                </c:pt>
                <c:pt idx="10">
                  <c:v>-6120.5</c:v>
                </c:pt>
                <c:pt idx="11">
                  <c:v>-5431</c:v>
                </c:pt>
                <c:pt idx="12">
                  <c:v>-4026</c:v>
                </c:pt>
                <c:pt idx="13">
                  <c:v>-3919</c:v>
                </c:pt>
                <c:pt idx="14">
                  <c:v>-3786.5</c:v>
                </c:pt>
                <c:pt idx="15">
                  <c:v>-3780</c:v>
                </c:pt>
                <c:pt idx="16">
                  <c:v>-3330</c:v>
                </c:pt>
                <c:pt idx="17">
                  <c:v>-2321.5</c:v>
                </c:pt>
                <c:pt idx="18">
                  <c:v>-1501.5</c:v>
                </c:pt>
                <c:pt idx="19">
                  <c:v>-1461</c:v>
                </c:pt>
                <c:pt idx="20">
                  <c:v>-4.5</c:v>
                </c:pt>
                <c:pt idx="21">
                  <c:v>-0.5</c:v>
                </c:pt>
                <c:pt idx="22">
                  <c:v>-0.5</c:v>
                </c:pt>
                <c:pt idx="23">
                  <c:v>1.5</c:v>
                </c:pt>
                <c:pt idx="24">
                  <c:v>6</c:v>
                </c:pt>
                <c:pt idx="25">
                  <c:v>14.5</c:v>
                </c:pt>
                <c:pt idx="26">
                  <c:v>23</c:v>
                </c:pt>
                <c:pt idx="27">
                  <c:v>85</c:v>
                </c:pt>
                <c:pt idx="28">
                  <c:v>89.5</c:v>
                </c:pt>
                <c:pt idx="29">
                  <c:v>661.5</c:v>
                </c:pt>
                <c:pt idx="30">
                  <c:v>723.5</c:v>
                </c:pt>
                <c:pt idx="31">
                  <c:v>770.5</c:v>
                </c:pt>
                <c:pt idx="32">
                  <c:v>775</c:v>
                </c:pt>
                <c:pt idx="33">
                  <c:v>837</c:v>
                </c:pt>
                <c:pt idx="34">
                  <c:v>839</c:v>
                </c:pt>
                <c:pt idx="35">
                  <c:v>843.5</c:v>
                </c:pt>
                <c:pt idx="36">
                  <c:v>845.5</c:v>
                </c:pt>
                <c:pt idx="37">
                  <c:v>847.5</c:v>
                </c:pt>
                <c:pt idx="38">
                  <c:v>890.5</c:v>
                </c:pt>
                <c:pt idx="39">
                  <c:v>892.5</c:v>
                </c:pt>
                <c:pt idx="40">
                  <c:v>1479.5</c:v>
                </c:pt>
                <c:pt idx="41">
                  <c:v>1535</c:v>
                </c:pt>
                <c:pt idx="42">
                  <c:v>3177.5</c:v>
                </c:pt>
                <c:pt idx="43">
                  <c:v>3914</c:v>
                </c:pt>
                <c:pt idx="44">
                  <c:v>4740.5</c:v>
                </c:pt>
                <c:pt idx="45">
                  <c:v>28089</c:v>
                </c:pt>
                <c:pt idx="46">
                  <c:v>31138.5</c:v>
                </c:pt>
                <c:pt idx="47">
                  <c:v>31149</c:v>
                </c:pt>
                <c:pt idx="48">
                  <c:v>31157.5</c:v>
                </c:pt>
                <c:pt idx="49">
                  <c:v>31328.5</c:v>
                </c:pt>
                <c:pt idx="50">
                  <c:v>31330.5</c:v>
                </c:pt>
                <c:pt idx="51">
                  <c:v>32708</c:v>
                </c:pt>
                <c:pt idx="52">
                  <c:v>32761.5</c:v>
                </c:pt>
                <c:pt idx="53">
                  <c:v>32785</c:v>
                </c:pt>
                <c:pt idx="54">
                  <c:v>33556</c:v>
                </c:pt>
                <c:pt idx="55">
                  <c:v>33605</c:v>
                </c:pt>
                <c:pt idx="56">
                  <c:v>34220</c:v>
                </c:pt>
                <c:pt idx="57">
                  <c:v>35903</c:v>
                </c:pt>
                <c:pt idx="58">
                  <c:v>35975.5</c:v>
                </c:pt>
                <c:pt idx="59">
                  <c:v>36742</c:v>
                </c:pt>
                <c:pt idx="60">
                  <c:v>38337.5</c:v>
                </c:pt>
                <c:pt idx="61">
                  <c:v>38413</c:v>
                </c:pt>
                <c:pt idx="62">
                  <c:v>41387</c:v>
                </c:pt>
                <c:pt idx="63">
                  <c:v>41427.5</c:v>
                </c:pt>
                <c:pt idx="64">
                  <c:v>42921</c:v>
                </c:pt>
                <c:pt idx="65">
                  <c:v>42995</c:v>
                </c:pt>
                <c:pt idx="66">
                  <c:v>42995.5</c:v>
                </c:pt>
                <c:pt idx="67">
                  <c:v>43027</c:v>
                </c:pt>
                <c:pt idx="68">
                  <c:v>43036</c:v>
                </c:pt>
                <c:pt idx="69">
                  <c:v>43908</c:v>
                </c:pt>
                <c:pt idx="70">
                  <c:v>44607.5</c:v>
                </c:pt>
                <c:pt idx="71">
                  <c:v>44607.5</c:v>
                </c:pt>
                <c:pt idx="72">
                  <c:v>44607.5</c:v>
                </c:pt>
                <c:pt idx="73">
                  <c:v>44607.5</c:v>
                </c:pt>
                <c:pt idx="74">
                  <c:v>45167</c:v>
                </c:pt>
                <c:pt idx="75">
                  <c:v>45407</c:v>
                </c:pt>
                <c:pt idx="76">
                  <c:v>45449</c:v>
                </c:pt>
                <c:pt idx="77">
                  <c:v>45449</c:v>
                </c:pt>
                <c:pt idx="78">
                  <c:v>45449</c:v>
                </c:pt>
                <c:pt idx="79">
                  <c:v>45485.5</c:v>
                </c:pt>
                <c:pt idx="80">
                  <c:v>45485.5</c:v>
                </c:pt>
                <c:pt idx="81">
                  <c:v>45485.5</c:v>
                </c:pt>
                <c:pt idx="82">
                  <c:v>46228.5</c:v>
                </c:pt>
                <c:pt idx="83">
                  <c:v>46228.5</c:v>
                </c:pt>
                <c:pt idx="84">
                  <c:v>46228.5</c:v>
                </c:pt>
                <c:pt idx="85">
                  <c:v>46986.5</c:v>
                </c:pt>
                <c:pt idx="86">
                  <c:v>46986.5</c:v>
                </c:pt>
                <c:pt idx="87">
                  <c:v>46986.5</c:v>
                </c:pt>
                <c:pt idx="88">
                  <c:v>46991</c:v>
                </c:pt>
                <c:pt idx="89">
                  <c:v>46991</c:v>
                </c:pt>
                <c:pt idx="90">
                  <c:v>46991</c:v>
                </c:pt>
                <c:pt idx="91">
                  <c:v>46991</c:v>
                </c:pt>
              </c:numCache>
            </c:numRef>
          </c:xVal>
          <c:yVal>
            <c:numRef>
              <c:f>Active!$K$21:$K$979</c:f>
              <c:numCache>
                <c:formatCode>General</c:formatCode>
                <c:ptCount val="9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316-4CE7-AAC9-111573613B6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Active!$D$21:$D$81</c:f>
                <c:numCache>
                  <c:formatCode>General</c:formatCode>
                  <c:ptCount val="61"/>
                  <c:pt idx="21">
                    <c:v>0</c:v>
                  </c:pt>
                  <c:pt idx="54">
                    <c:v>1.1000000000000001E-3</c:v>
                  </c:pt>
                  <c:pt idx="55">
                    <c:v>1.5E-3</c:v>
                  </c:pt>
                  <c:pt idx="56">
                    <c:v>1.1000000000000001E-3</c:v>
                  </c:pt>
                  <c:pt idx="57">
                    <c:v>9.1999999999999998E-3</c:v>
                  </c:pt>
                  <c:pt idx="58">
                    <c:v>5.1999999999999998E-3</c:v>
                  </c:pt>
                  <c:pt idx="59">
                    <c:v>2.9999999999999997E-4</c:v>
                  </c:pt>
                  <c:pt idx="60">
                    <c:v>8.3999999999999995E-3</c:v>
                  </c:pt>
                </c:numCache>
              </c:numRef>
            </c:plus>
            <c:minus>
              <c:numRef>
                <c:f>Active!$D$21:$D$81</c:f>
                <c:numCache>
                  <c:formatCode>General</c:formatCode>
                  <c:ptCount val="61"/>
                  <c:pt idx="21">
                    <c:v>0</c:v>
                  </c:pt>
                  <c:pt idx="54">
                    <c:v>1.1000000000000001E-3</c:v>
                  </c:pt>
                  <c:pt idx="55">
                    <c:v>1.5E-3</c:v>
                  </c:pt>
                  <c:pt idx="56">
                    <c:v>1.1000000000000001E-3</c:v>
                  </c:pt>
                  <c:pt idx="57">
                    <c:v>9.1999999999999998E-3</c:v>
                  </c:pt>
                  <c:pt idx="58">
                    <c:v>5.1999999999999998E-3</c:v>
                  </c:pt>
                  <c:pt idx="59">
                    <c:v>2.9999999999999997E-4</c:v>
                  </c:pt>
                  <c:pt idx="60">
                    <c:v>8.3999999999999995E-3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Active!$F$21:$F$979</c:f>
              <c:numCache>
                <c:formatCode>General</c:formatCode>
                <c:ptCount val="959"/>
                <c:pt idx="0">
                  <c:v>-11707.5</c:v>
                </c:pt>
                <c:pt idx="1">
                  <c:v>-11639</c:v>
                </c:pt>
                <c:pt idx="2">
                  <c:v>-10874.5</c:v>
                </c:pt>
                <c:pt idx="3">
                  <c:v>-10797.5</c:v>
                </c:pt>
                <c:pt idx="4">
                  <c:v>-10161.5</c:v>
                </c:pt>
                <c:pt idx="5">
                  <c:v>-10050</c:v>
                </c:pt>
                <c:pt idx="6">
                  <c:v>-10048</c:v>
                </c:pt>
                <c:pt idx="7">
                  <c:v>-8000.5</c:v>
                </c:pt>
                <c:pt idx="8">
                  <c:v>-7763</c:v>
                </c:pt>
                <c:pt idx="9">
                  <c:v>-6259.5</c:v>
                </c:pt>
                <c:pt idx="10">
                  <c:v>-6120.5</c:v>
                </c:pt>
                <c:pt idx="11">
                  <c:v>-5431</c:v>
                </c:pt>
                <c:pt idx="12">
                  <c:v>-4026</c:v>
                </c:pt>
                <c:pt idx="13">
                  <c:v>-3919</c:v>
                </c:pt>
                <c:pt idx="14">
                  <c:v>-3786.5</c:v>
                </c:pt>
                <c:pt idx="15">
                  <c:v>-3780</c:v>
                </c:pt>
                <c:pt idx="16">
                  <c:v>-3330</c:v>
                </c:pt>
                <c:pt idx="17">
                  <c:v>-2321.5</c:v>
                </c:pt>
                <c:pt idx="18">
                  <c:v>-1501.5</c:v>
                </c:pt>
                <c:pt idx="19">
                  <c:v>-1461</c:v>
                </c:pt>
                <c:pt idx="20">
                  <c:v>-4.5</c:v>
                </c:pt>
                <c:pt idx="21">
                  <c:v>-0.5</c:v>
                </c:pt>
                <c:pt idx="22">
                  <c:v>-0.5</c:v>
                </c:pt>
                <c:pt idx="23">
                  <c:v>1.5</c:v>
                </c:pt>
                <c:pt idx="24">
                  <c:v>6</c:v>
                </c:pt>
                <c:pt idx="25">
                  <c:v>14.5</c:v>
                </c:pt>
                <c:pt idx="26">
                  <c:v>23</c:v>
                </c:pt>
                <c:pt idx="27">
                  <c:v>85</c:v>
                </c:pt>
                <c:pt idx="28">
                  <c:v>89.5</c:v>
                </c:pt>
                <c:pt idx="29">
                  <c:v>661.5</c:v>
                </c:pt>
                <c:pt idx="30">
                  <c:v>723.5</c:v>
                </c:pt>
                <c:pt idx="31">
                  <c:v>770.5</c:v>
                </c:pt>
                <c:pt idx="32">
                  <c:v>775</c:v>
                </c:pt>
                <c:pt idx="33">
                  <c:v>837</c:v>
                </c:pt>
                <c:pt idx="34">
                  <c:v>839</c:v>
                </c:pt>
                <c:pt idx="35">
                  <c:v>843.5</c:v>
                </c:pt>
                <c:pt idx="36">
                  <c:v>845.5</c:v>
                </c:pt>
                <c:pt idx="37">
                  <c:v>847.5</c:v>
                </c:pt>
                <c:pt idx="38">
                  <c:v>890.5</c:v>
                </c:pt>
                <c:pt idx="39">
                  <c:v>892.5</c:v>
                </c:pt>
                <c:pt idx="40">
                  <c:v>1479.5</c:v>
                </c:pt>
                <c:pt idx="41">
                  <c:v>1535</c:v>
                </c:pt>
                <c:pt idx="42">
                  <c:v>3177.5</c:v>
                </c:pt>
                <c:pt idx="43">
                  <c:v>3914</c:v>
                </c:pt>
                <c:pt idx="44">
                  <c:v>4740.5</c:v>
                </c:pt>
                <c:pt idx="45">
                  <c:v>28089</c:v>
                </c:pt>
                <c:pt idx="46">
                  <c:v>31138.5</c:v>
                </c:pt>
                <c:pt idx="47">
                  <c:v>31149</c:v>
                </c:pt>
                <c:pt idx="48">
                  <c:v>31157.5</c:v>
                </c:pt>
                <c:pt idx="49">
                  <c:v>31328.5</c:v>
                </c:pt>
                <c:pt idx="50">
                  <c:v>31330.5</c:v>
                </c:pt>
                <c:pt idx="51">
                  <c:v>32708</c:v>
                </c:pt>
                <c:pt idx="52">
                  <c:v>32761.5</c:v>
                </c:pt>
                <c:pt idx="53">
                  <c:v>32785</c:v>
                </c:pt>
                <c:pt idx="54">
                  <c:v>33556</c:v>
                </c:pt>
                <c:pt idx="55">
                  <c:v>33605</c:v>
                </c:pt>
                <c:pt idx="56">
                  <c:v>34220</c:v>
                </c:pt>
                <c:pt idx="57">
                  <c:v>35903</c:v>
                </c:pt>
                <c:pt idx="58">
                  <c:v>35975.5</c:v>
                </c:pt>
                <c:pt idx="59">
                  <c:v>36742</c:v>
                </c:pt>
                <c:pt idx="60">
                  <c:v>38337.5</c:v>
                </c:pt>
                <c:pt idx="61">
                  <c:v>38413</c:v>
                </c:pt>
                <c:pt idx="62">
                  <c:v>41387</c:v>
                </c:pt>
                <c:pt idx="63">
                  <c:v>41427.5</c:v>
                </c:pt>
                <c:pt idx="64">
                  <c:v>42921</c:v>
                </c:pt>
                <c:pt idx="65">
                  <c:v>42995</c:v>
                </c:pt>
                <c:pt idx="66">
                  <c:v>42995.5</c:v>
                </c:pt>
                <c:pt idx="67">
                  <c:v>43027</c:v>
                </c:pt>
                <c:pt idx="68">
                  <c:v>43036</c:v>
                </c:pt>
                <c:pt idx="69">
                  <c:v>43908</c:v>
                </c:pt>
                <c:pt idx="70">
                  <c:v>44607.5</c:v>
                </c:pt>
                <c:pt idx="71">
                  <c:v>44607.5</c:v>
                </c:pt>
                <c:pt idx="72">
                  <c:v>44607.5</c:v>
                </c:pt>
                <c:pt idx="73">
                  <c:v>44607.5</c:v>
                </c:pt>
                <c:pt idx="74">
                  <c:v>45167</c:v>
                </c:pt>
                <c:pt idx="75">
                  <c:v>45407</c:v>
                </c:pt>
                <c:pt idx="76">
                  <c:v>45449</c:v>
                </c:pt>
                <c:pt idx="77">
                  <c:v>45449</c:v>
                </c:pt>
                <c:pt idx="78">
                  <c:v>45449</c:v>
                </c:pt>
                <c:pt idx="79">
                  <c:v>45485.5</c:v>
                </c:pt>
                <c:pt idx="80">
                  <c:v>45485.5</c:v>
                </c:pt>
                <c:pt idx="81">
                  <c:v>45485.5</c:v>
                </c:pt>
                <c:pt idx="82">
                  <c:v>46228.5</c:v>
                </c:pt>
                <c:pt idx="83">
                  <c:v>46228.5</c:v>
                </c:pt>
                <c:pt idx="84">
                  <c:v>46228.5</c:v>
                </c:pt>
                <c:pt idx="85">
                  <c:v>46986.5</c:v>
                </c:pt>
                <c:pt idx="86">
                  <c:v>46986.5</c:v>
                </c:pt>
                <c:pt idx="87">
                  <c:v>46986.5</c:v>
                </c:pt>
                <c:pt idx="88">
                  <c:v>46991</c:v>
                </c:pt>
                <c:pt idx="89">
                  <c:v>46991</c:v>
                </c:pt>
                <c:pt idx="90">
                  <c:v>46991</c:v>
                </c:pt>
                <c:pt idx="91">
                  <c:v>46991</c:v>
                </c:pt>
              </c:numCache>
            </c:numRef>
          </c:xVal>
          <c:yVal>
            <c:numRef>
              <c:f>Active!$L$21:$L$979</c:f>
              <c:numCache>
                <c:formatCode>General</c:formatCode>
                <c:ptCount val="959"/>
                <c:pt idx="0">
                  <c:v>0.23167524999735178</c:v>
                </c:pt>
                <c:pt idx="1">
                  <c:v>0.26322329999675276</c:v>
                </c:pt>
                <c:pt idx="2">
                  <c:v>0.2384201499990013</c:v>
                </c:pt>
                <c:pt idx="3">
                  <c:v>0.24559824999960256</c:v>
                </c:pt>
                <c:pt idx="4">
                  <c:v>0.23832904999653692</c:v>
                </c:pt>
                <c:pt idx="5">
                  <c:v>0.23653499999636551</c:v>
                </c:pt>
                <c:pt idx="6">
                  <c:v>0.22056559999691672</c:v>
                </c:pt>
                <c:pt idx="7">
                  <c:v>0.2393923499948869</c:v>
                </c:pt>
                <c:pt idx="8">
                  <c:v>0.24052609999489505</c:v>
                </c:pt>
                <c:pt idx="9">
                  <c:v>0.23902964999797405</c:v>
                </c:pt>
                <c:pt idx="10">
                  <c:v>0.21815634999438771</c:v>
                </c:pt>
                <c:pt idx="11">
                  <c:v>0.23720569999568397</c:v>
                </c:pt>
                <c:pt idx="12">
                  <c:v>0.22770219999802066</c:v>
                </c:pt>
                <c:pt idx="13">
                  <c:v>0.23833929999818793</c:v>
                </c:pt>
                <c:pt idx="14">
                  <c:v>0.24686654999823077</c:v>
                </c:pt>
                <c:pt idx="15">
                  <c:v>0.21846599999844329</c:v>
                </c:pt>
                <c:pt idx="16">
                  <c:v>0.2403509999930975</c:v>
                </c:pt>
                <c:pt idx="17">
                  <c:v>0.22528104999219067</c:v>
                </c:pt>
                <c:pt idx="18">
                  <c:v>0.22882704999938142</c:v>
                </c:pt>
                <c:pt idx="19">
                  <c:v>0.22494670000014594</c:v>
                </c:pt>
                <c:pt idx="20">
                  <c:v>0.23673114999837708</c:v>
                </c:pt>
                <c:pt idx="22">
                  <c:v>0.23879234999913024</c:v>
                </c:pt>
                <c:pt idx="23">
                  <c:v>0.24982294999790611</c:v>
                </c:pt>
                <c:pt idx="24">
                  <c:v>0.22739179999189219</c:v>
                </c:pt>
                <c:pt idx="25">
                  <c:v>0.22402184999373276</c:v>
                </c:pt>
                <c:pt idx="26">
                  <c:v>0.23765189999539871</c:v>
                </c:pt>
                <c:pt idx="27">
                  <c:v>0.24760049999895273</c:v>
                </c:pt>
                <c:pt idx="28">
                  <c:v>0.23816934999194928</c:v>
                </c:pt>
                <c:pt idx="29">
                  <c:v>0.24192095000034897</c:v>
                </c:pt>
                <c:pt idx="30">
                  <c:v>0.23786954999377485</c:v>
                </c:pt>
                <c:pt idx="31">
                  <c:v>0.23958865000167862</c:v>
                </c:pt>
                <c:pt idx="32">
                  <c:v>0.23015749999467516</c:v>
                </c:pt>
                <c:pt idx="33">
                  <c:v>0.23710609999398002</c:v>
                </c:pt>
                <c:pt idx="34">
                  <c:v>0.22813669999595731</c:v>
                </c:pt>
                <c:pt idx="35">
                  <c:v>0.2337055500029237</c:v>
                </c:pt>
                <c:pt idx="36">
                  <c:v>0.24073615000088466</c:v>
                </c:pt>
                <c:pt idx="37">
                  <c:v>0.24276674999418901</c:v>
                </c:pt>
                <c:pt idx="38">
                  <c:v>0.22342464999383083</c:v>
                </c:pt>
                <c:pt idx="39">
                  <c:v>0.22945524999522604</c:v>
                </c:pt>
                <c:pt idx="40">
                  <c:v>0.21943635000206996</c:v>
                </c:pt>
                <c:pt idx="41">
                  <c:v>0.24878549999993993</c:v>
                </c:pt>
                <c:pt idx="42">
                  <c:v>0.25941574999887962</c:v>
                </c:pt>
                <c:pt idx="43">
                  <c:v>0.23818419999588514</c:v>
                </c:pt>
                <c:pt idx="44">
                  <c:v>0.22732964999886462</c:v>
                </c:pt>
                <c:pt idx="45">
                  <c:v>0.13106169999809936</c:v>
                </c:pt>
                <c:pt idx="46">
                  <c:v>0.1046190499982913</c:v>
                </c:pt>
                <c:pt idx="47">
                  <c:v>0.10447969999950146</c:v>
                </c:pt>
                <c:pt idx="48">
                  <c:v>9.9709750000329223E-2</c:v>
                </c:pt>
                <c:pt idx="49">
                  <c:v>0.10542604999500327</c:v>
                </c:pt>
                <c:pt idx="50">
                  <c:v>0.10445664999861037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316-4CE7-AAC9-111573613B6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Active!$D$21:$D$81</c:f>
                <c:numCache>
                  <c:formatCode>General</c:formatCode>
                  <c:ptCount val="61"/>
                  <c:pt idx="21">
                    <c:v>0</c:v>
                  </c:pt>
                  <c:pt idx="54">
                    <c:v>1.1000000000000001E-3</c:v>
                  </c:pt>
                  <c:pt idx="55">
                    <c:v>1.5E-3</c:v>
                  </c:pt>
                  <c:pt idx="56">
                    <c:v>1.1000000000000001E-3</c:v>
                  </c:pt>
                  <c:pt idx="57">
                    <c:v>9.1999999999999998E-3</c:v>
                  </c:pt>
                  <c:pt idx="58">
                    <c:v>5.1999999999999998E-3</c:v>
                  </c:pt>
                  <c:pt idx="59">
                    <c:v>2.9999999999999997E-4</c:v>
                  </c:pt>
                  <c:pt idx="60">
                    <c:v>8.3999999999999995E-3</c:v>
                  </c:pt>
                </c:numCache>
              </c:numRef>
            </c:plus>
            <c:minus>
              <c:numRef>
                <c:f>Active!$D$21:$D$81</c:f>
                <c:numCache>
                  <c:formatCode>General</c:formatCode>
                  <c:ptCount val="61"/>
                  <c:pt idx="21">
                    <c:v>0</c:v>
                  </c:pt>
                  <c:pt idx="54">
                    <c:v>1.1000000000000001E-3</c:v>
                  </c:pt>
                  <c:pt idx="55">
                    <c:v>1.5E-3</c:v>
                  </c:pt>
                  <c:pt idx="56">
                    <c:v>1.1000000000000001E-3</c:v>
                  </c:pt>
                  <c:pt idx="57">
                    <c:v>9.1999999999999998E-3</c:v>
                  </c:pt>
                  <c:pt idx="58">
                    <c:v>5.1999999999999998E-3</c:v>
                  </c:pt>
                  <c:pt idx="59">
                    <c:v>2.9999999999999997E-4</c:v>
                  </c:pt>
                  <c:pt idx="60">
                    <c:v>8.3999999999999995E-3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Active!$F$21:$F$979</c:f>
              <c:numCache>
                <c:formatCode>General</c:formatCode>
                <c:ptCount val="959"/>
                <c:pt idx="0">
                  <c:v>-11707.5</c:v>
                </c:pt>
                <c:pt idx="1">
                  <c:v>-11639</c:v>
                </c:pt>
                <c:pt idx="2">
                  <c:v>-10874.5</c:v>
                </c:pt>
                <c:pt idx="3">
                  <c:v>-10797.5</c:v>
                </c:pt>
                <c:pt idx="4">
                  <c:v>-10161.5</c:v>
                </c:pt>
                <c:pt idx="5">
                  <c:v>-10050</c:v>
                </c:pt>
                <c:pt idx="6">
                  <c:v>-10048</c:v>
                </c:pt>
                <c:pt idx="7">
                  <c:v>-8000.5</c:v>
                </c:pt>
                <c:pt idx="8">
                  <c:v>-7763</c:v>
                </c:pt>
                <c:pt idx="9">
                  <c:v>-6259.5</c:v>
                </c:pt>
                <c:pt idx="10">
                  <c:v>-6120.5</c:v>
                </c:pt>
                <c:pt idx="11">
                  <c:v>-5431</c:v>
                </c:pt>
                <c:pt idx="12">
                  <c:v>-4026</c:v>
                </c:pt>
                <c:pt idx="13">
                  <c:v>-3919</c:v>
                </c:pt>
                <c:pt idx="14">
                  <c:v>-3786.5</c:v>
                </c:pt>
                <c:pt idx="15">
                  <c:v>-3780</c:v>
                </c:pt>
                <c:pt idx="16">
                  <c:v>-3330</c:v>
                </c:pt>
                <c:pt idx="17">
                  <c:v>-2321.5</c:v>
                </c:pt>
                <c:pt idx="18">
                  <c:v>-1501.5</c:v>
                </c:pt>
                <c:pt idx="19">
                  <c:v>-1461</c:v>
                </c:pt>
                <c:pt idx="20">
                  <c:v>-4.5</c:v>
                </c:pt>
                <c:pt idx="21">
                  <c:v>-0.5</c:v>
                </c:pt>
                <c:pt idx="22">
                  <c:v>-0.5</c:v>
                </c:pt>
                <c:pt idx="23">
                  <c:v>1.5</c:v>
                </c:pt>
                <c:pt idx="24">
                  <c:v>6</c:v>
                </c:pt>
                <c:pt idx="25">
                  <c:v>14.5</c:v>
                </c:pt>
                <c:pt idx="26">
                  <c:v>23</c:v>
                </c:pt>
                <c:pt idx="27">
                  <c:v>85</c:v>
                </c:pt>
                <c:pt idx="28">
                  <c:v>89.5</c:v>
                </c:pt>
                <c:pt idx="29">
                  <c:v>661.5</c:v>
                </c:pt>
                <c:pt idx="30">
                  <c:v>723.5</c:v>
                </c:pt>
                <c:pt idx="31">
                  <c:v>770.5</c:v>
                </c:pt>
                <c:pt idx="32">
                  <c:v>775</c:v>
                </c:pt>
                <c:pt idx="33">
                  <c:v>837</c:v>
                </c:pt>
                <c:pt idx="34">
                  <c:v>839</c:v>
                </c:pt>
                <c:pt idx="35">
                  <c:v>843.5</c:v>
                </c:pt>
                <c:pt idx="36">
                  <c:v>845.5</c:v>
                </c:pt>
                <c:pt idx="37">
                  <c:v>847.5</c:v>
                </c:pt>
                <c:pt idx="38">
                  <c:v>890.5</c:v>
                </c:pt>
                <c:pt idx="39">
                  <c:v>892.5</c:v>
                </c:pt>
                <c:pt idx="40">
                  <c:v>1479.5</c:v>
                </c:pt>
                <c:pt idx="41">
                  <c:v>1535</c:v>
                </c:pt>
                <c:pt idx="42">
                  <c:v>3177.5</c:v>
                </c:pt>
                <c:pt idx="43">
                  <c:v>3914</c:v>
                </c:pt>
                <c:pt idx="44">
                  <c:v>4740.5</c:v>
                </c:pt>
                <c:pt idx="45">
                  <c:v>28089</c:v>
                </c:pt>
                <c:pt idx="46">
                  <c:v>31138.5</c:v>
                </c:pt>
                <c:pt idx="47">
                  <c:v>31149</c:v>
                </c:pt>
                <c:pt idx="48">
                  <c:v>31157.5</c:v>
                </c:pt>
                <c:pt idx="49">
                  <c:v>31328.5</c:v>
                </c:pt>
                <c:pt idx="50">
                  <c:v>31330.5</c:v>
                </c:pt>
                <c:pt idx="51">
                  <c:v>32708</c:v>
                </c:pt>
                <c:pt idx="52">
                  <c:v>32761.5</c:v>
                </c:pt>
                <c:pt idx="53">
                  <c:v>32785</c:v>
                </c:pt>
                <c:pt idx="54">
                  <c:v>33556</c:v>
                </c:pt>
                <c:pt idx="55">
                  <c:v>33605</c:v>
                </c:pt>
                <c:pt idx="56">
                  <c:v>34220</c:v>
                </c:pt>
                <c:pt idx="57">
                  <c:v>35903</c:v>
                </c:pt>
                <c:pt idx="58">
                  <c:v>35975.5</c:v>
                </c:pt>
                <c:pt idx="59">
                  <c:v>36742</c:v>
                </c:pt>
                <c:pt idx="60">
                  <c:v>38337.5</c:v>
                </c:pt>
                <c:pt idx="61">
                  <c:v>38413</c:v>
                </c:pt>
                <c:pt idx="62">
                  <c:v>41387</c:v>
                </c:pt>
                <c:pt idx="63">
                  <c:v>41427.5</c:v>
                </c:pt>
                <c:pt idx="64">
                  <c:v>42921</c:v>
                </c:pt>
                <c:pt idx="65">
                  <c:v>42995</c:v>
                </c:pt>
                <c:pt idx="66">
                  <c:v>42995.5</c:v>
                </c:pt>
                <c:pt idx="67">
                  <c:v>43027</c:v>
                </c:pt>
                <c:pt idx="68">
                  <c:v>43036</c:v>
                </c:pt>
                <c:pt idx="69">
                  <c:v>43908</c:v>
                </c:pt>
                <c:pt idx="70">
                  <c:v>44607.5</c:v>
                </c:pt>
                <c:pt idx="71">
                  <c:v>44607.5</c:v>
                </c:pt>
                <c:pt idx="72">
                  <c:v>44607.5</c:v>
                </c:pt>
                <c:pt idx="73">
                  <c:v>44607.5</c:v>
                </c:pt>
                <c:pt idx="74">
                  <c:v>45167</c:v>
                </c:pt>
                <c:pt idx="75">
                  <c:v>45407</c:v>
                </c:pt>
                <c:pt idx="76">
                  <c:v>45449</c:v>
                </c:pt>
                <c:pt idx="77">
                  <c:v>45449</c:v>
                </c:pt>
                <c:pt idx="78">
                  <c:v>45449</c:v>
                </c:pt>
                <c:pt idx="79">
                  <c:v>45485.5</c:v>
                </c:pt>
                <c:pt idx="80">
                  <c:v>45485.5</c:v>
                </c:pt>
                <c:pt idx="81">
                  <c:v>45485.5</c:v>
                </c:pt>
                <c:pt idx="82">
                  <c:v>46228.5</c:v>
                </c:pt>
                <c:pt idx="83">
                  <c:v>46228.5</c:v>
                </c:pt>
                <c:pt idx="84">
                  <c:v>46228.5</c:v>
                </c:pt>
                <c:pt idx="85">
                  <c:v>46986.5</c:v>
                </c:pt>
                <c:pt idx="86">
                  <c:v>46986.5</c:v>
                </c:pt>
                <c:pt idx="87">
                  <c:v>46986.5</c:v>
                </c:pt>
                <c:pt idx="88">
                  <c:v>46991</c:v>
                </c:pt>
                <c:pt idx="89">
                  <c:v>46991</c:v>
                </c:pt>
                <c:pt idx="90">
                  <c:v>46991</c:v>
                </c:pt>
                <c:pt idx="91">
                  <c:v>46991</c:v>
                </c:pt>
              </c:numCache>
            </c:numRef>
          </c:xVal>
          <c:yVal>
            <c:numRef>
              <c:f>Active!$M$21:$M$979</c:f>
              <c:numCache>
                <c:formatCode>General</c:formatCode>
                <c:ptCount val="9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316-4CE7-AAC9-111573613B6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Active!$D$21:$D$81</c:f>
                <c:numCache>
                  <c:formatCode>General</c:formatCode>
                  <c:ptCount val="61"/>
                  <c:pt idx="21">
                    <c:v>0</c:v>
                  </c:pt>
                  <c:pt idx="54">
                    <c:v>1.1000000000000001E-3</c:v>
                  </c:pt>
                  <c:pt idx="55">
                    <c:v>1.5E-3</c:v>
                  </c:pt>
                  <c:pt idx="56">
                    <c:v>1.1000000000000001E-3</c:v>
                  </c:pt>
                  <c:pt idx="57">
                    <c:v>9.1999999999999998E-3</c:v>
                  </c:pt>
                  <c:pt idx="58">
                    <c:v>5.1999999999999998E-3</c:v>
                  </c:pt>
                  <c:pt idx="59">
                    <c:v>2.9999999999999997E-4</c:v>
                  </c:pt>
                  <c:pt idx="60">
                    <c:v>8.3999999999999995E-3</c:v>
                  </c:pt>
                </c:numCache>
              </c:numRef>
            </c:plus>
            <c:minus>
              <c:numRef>
                <c:f>Active!$D$21:$D$81</c:f>
                <c:numCache>
                  <c:formatCode>General</c:formatCode>
                  <c:ptCount val="61"/>
                  <c:pt idx="21">
                    <c:v>0</c:v>
                  </c:pt>
                  <c:pt idx="54">
                    <c:v>1.1000000000000001E-3</c:v>
                  </c:pt>
                  <c:pt idx="55">
                    <c:v>1.5E-3</c:v>
                  </c:pt>
                  <c:pt idx="56">
                    <c:v>1.1000000000000001E-3</c:v>
                  </c:pt>
                  <c:pt idx="57">
                    <c:v>9.1999999999999998E-3</c:v>
                  </c:pt>
                  <c:pt idx="58">
                    <c:v>5.1999999999999998E-3</c:v>
                  </c:pt>
                  <c:pt idx="59">
                    <c:v>2.9999999999999997E-4</c:v>
                  </c:pt>
                  <c:pt idx="60">
                    <c:v>8.3999999999999995E-3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Active!$F$21:$F$979</c:f>
              <c:numCache>
                <c:formatCode>General</c:formatCode>
                <c:ptCount val="959"/>
                <c:pt idx="0">
                  <c:v>-11707.5</c:v>
                </c:pt>
                <c:pt idx="1">
                  <c:v>-11639</c:v>
                </c:pt>
                <c:pt idx="2">
                  <c:v>-10874.5</c:v>
                </c:pt>
                <c:pt idx="3">
                  <c:v>-10797.5</c:v>
                </c:pt>
                <c:pt idx="4">
                  <c:v>-10161.5</c:v>
                </c:pt>
                <c:pt idx="5">
                  <c:v>-10050</c:v>
                </c:pt>
                <c:pt idx="6">
                  <c:v>-10048</c:v>
                </c:pt>
                <c:pt idx="7">
                  <c:v>-8000.5</c:v>
                </c:pt>
                <c:pt idx="8">
                  <c:v>-7763</c:v>
                </c:pt>
                <c:pt idx="9">
                  <c:v>-6259.5</c:v>
                </c:pt>
                <c:pt idx="10">
                  <c:v>-6120.5</c:v>
                </c:pt>
                <c:pt idx="11">
                  <c:v>-5431</c:v>
                </c:pt>
                <c:pt idx="12">
                  <c:v>-4026</c:v>
                </c:pt>
                <c:pt idx="13">
                  <c:v>-3919</c:v>
                </c:pt>
                <c:pt idx="14">
                  <c:v>-3786.5</c:v>
                </c:pt>
                <c:pt idx="15">
                  <c:v>-3780</c:v>
                </c:pt>
                <c:pt idx="16">
                  <c:v>-3330</c:v>
                </c:pt>
                <c:pt idx="17">
                  <c:v>-2321.5</c:v>
                </c:pt>
                <c:pt idx="18">
                  <c:v>-1501.5</c:v>
                </c:pt>
                <c:pt idx="19">
                  <c:v>-1461</c:v>
                </c:pt>
                <c:pt idx="20">
                  <c:v>-4.5</c:v>
                </c:pt>
                <c:pt idx="21">
                  <c:v>-0.5</c:v>
                </c:pt>
                <c:pt idx="22">
                  <c:v>-0.5</c:v>
                </c:pt>
                <c:pt idx="23">
                  <c:v>1.5</c:v>
                </c:pt>
                <c:pt idx="24">
                  <c:v>6</c:v>
                </c:pt>
                <c:pt idx="25">
                  <c:v>14.5</c:v>
                </c:pt>
                <c:pt idx="26">
                  <c:v>23</c:v>
                </c:pt>
                <c:pt idx="27">
                  <c:v>85</c:v>
                </c:pt>
                <c:pt idx="28">
                  <c:v>89.5</c:v>
                </c:pt>
                <c:pt idx="29">
                  <c:v>661.5</c:v>
                </c:pt>
                <c:pt idx="30">
                  <c:v>723.5</c:v>
                </c:pt>
                <c:pt idx="31">
                  <c:v>770.5</c:v>
                </c:pt>
                <c:pt idx="32">
                  <c:v>775</c:v>
                </c:pt>
                <c:pt idx="33">
                  <c:v>837</c:v>
                </c:pt>
                <c:pt idx="34">
                  <c:v>839</c:v>
                </c:pt>
                <c:pt idx="35">
                  <c:v>843.5</c:v>
                </c:pt>
                <c:pt idx="36">
                  <c:v>845.5</c:v>
                </c:pt>
                <c:pt idx="37">
                  <c:v>847.5</c:v>
                </c:pt>
                <c:pt idx="38">
                  <c:v>890.5</c:v>
                </c:pt>
                <c:pt idx="39">
                  <c:v>892.5</c:v>
                </c:pt>
                <c:pt idx="40">
                  <c:v>1479.5</c:v>
                </c:pt>
                <c:pt idx="41">
                  <c:v>1535</c:v>
                </c:pt>
                <c:pt idx="42">
                  <c:v>3177.5</c:v>
                </c:pt>
                <c:pt idx="43">
                  <c:v>3914</c:v>
                </c:pt>
                <c:pt idx="44">
                  <c:v>4740.5</c:v>
                </c:pt>
                <c:pt idx="45">
                  <c:v>28089</c:v>
                </c:pt>
                <c:pt idx="46">
                  <c:v>31138.5</c:v>
                </c:pt>
                <c:pt idx="47">
                  <c:v>31149</c:v>
                </c:pt>
                <c:pt idx="48">
                  <c:v>31157.5</c:v>
                </c:pt>
                <c:pt idx="49">
                  <c:v>31328.5</c:v>
                </c:pt>
                <c:pt idx="50">
                  <c:v>31330.5</c:v>
                </c:pt>
                <c:pt idx="51">
                  <c:v>32708</c:v>
                </c:pt>
                <c:pt idx="52">
                  <c:v>32761.5</c:v>
                </c:pt>
                <c:pt idx="53">
                  <c:v>32785</c:v>
                </c:pt>
                <c:pt idx="54">
                  <c:v>33556</c:v>
                </c:pt>
                <c:pt idx="55">
                  <c:v>33605</c:v>
                </c:pt>
                <c:pt idx="56">
                  <c:v>34220</c:v>
                </c:pt>
                <c:pt idx="57">
                  <c:v>35903</c:v>
                </c:pt>
                <c:pt idx="58">
                  <c:v>35975.5</c:v>
                </c:pt>
                <c:pt idx="59">
                  <c:v>36742</c:v>
                </c:pt>
                <c:pt idx="60">
                  <c:v>38337.5</c:v>
                </c:pt>
                <c:pt idx="61">
                  <c:v>38413</c:v>
                </c:pt>
                <c:pt idx="62">
                  <c:v>41387</c:v>
                </c:pt>
                <c:pt idx="63">
                  <c:v>41427.5</c:v>
                </c:pt>
                <c:pt idx="64">
                  <c:v>42921</c:v>
                </c:pt>
                <c:pt idx="65">
                  <c:v>42995</c:v>
                </c:pt>
                <c:pt idx="66">
                  <c:v>42995.5</c:v>
                </c:pt>
                <c:pt idx="67">
                  <c:v>43027</c:v>
                </c:pt>
                <c:pt idx="68">
                  <c:v>43036</c:v>
                </c:pt>
                <c:pt idx="69">
                  <c:v>43908</c:v>
                </c:pt>
                <c:pt idx="70">
                  <c:v>44607.5</c:v>
                </c:pt>
                <c:pt idx="71">
                  <c:v>44607.5</c:v>
                </c:pt>
                <c:pt idx="72">
                  <c:v>44607.5</c:v>
                </c:pt>
                <c:pt idx="73">
                  <c:v>44607.5</c:v>
                </c:pt>
                <c:pt idx="74">
                  <c:v>45167</c:v>
                </c:pt>
                <c:pt idx="75">
                  <c:v>45407</c:v>
                </c:pt>
                <c:pt idx="76">
                  <c:v>45449</c:v>
                </c:pt>
                <c:pt idx="77">
                  <c:v>45449</c:v>
                </c:pt>
                <c:pt idx="78">
                  <c:v>45449</c:v>
                </c:pt>
                <c:pt idx="79">
                  <c:v>45485.5</c:v>
                </c:pt>
                <c:pt idx="80">
                  <c:v>45485.5</c:v>
                </c:pt>
                <c:pt idx="81">
                  <c:v>45485.5</c:v>
                </c:pt>
                <c:pt idx="82">
                  <c:v>46228.5</c:v>
                </c:pt>
                <c:pt idx="83">
                  <c:v>46228.5</c:v>
                </c:pt>
                <c:pt idx="84">
                  <c:v>46228.5</c:v>
                </c:pt>
                <c:pt idx="85">
                  <c:v>46986.5</c:v>
                </c:pt>
                <c:pt idx="86">
                  <c:v>46986.5</c:v>
                </c:pt>
                <c:pt idx="87">
                  <c:v>46986.5</c:v>
                </c:pt>
                <c:pt idx="88">
                  <c:v>46991</c:v>
                </c:pt>
                <c:pt idx="89">
                  <c:v>46991</c:v>
                </c:pt>
                <c:pt idx="90">
                  <c:v>46991</c:v>
                </c:pt>
                <c:pt idx="91">
                  <c:v>46991</c:v>
                </c:pt>
              </c:numCache>
            </c:numRef>
          </c:xVal>
          <c:yVal>
            <c:numRef>
              <c:f>Active!$N$21:$N$979</c:f>
              <c:numCache>
                <c:formatCode>General</c:formatCode>
                <c:ptCount val="9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316-4CE7-AAC9-111573613B6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-11707.5</c:v>
                </c:pt>
                <c:pt idx="1">
                  <c:v>-11639</c:v>
                </c:pt>
                <c:pt idx="2">
                  <c:v>-10874.5</c:v>
                </c:pt>
                <c:pt idx="3">
                  <c:v>-10797.5</c:v>
                </c:pt>
                <c:pt idx="4">
                  <c:v>-10161.5</c:v>
                </c:pt>
                <c:pt idx="5">
                  <c:v>-10050</c:v>
                </c:pt>
                <c:pt idx="6">
                  <c:v>-10048</c:v>
                </c:pt>
                <c:pt idx="7">
                  <c:v>-8000.5</c:v>
                </c:pt>
                <c:pt idx="8">
                  <c:v>-7763</c:v>
                </c:pt>
                <c:pt idx="9">
                  <c:v>-6259.5</c:v>
                </c:pt>
                <c:pt idx="10">
                  <c:v>-6120.5</c:v>
                </c:pt>
                <c:pt idx="11">
                  <c:v>-5431</c:v>
                </c:pt>
                <c:pt idx="12">
                  <c:v>-4026</c:v>
                </c:pt>
                <c:pt idx="13">
                  <c:v>-3919</c:v>
                </c:pt>
                <c:pt idx="14">
                  <c:v>-3786.5</c:v>
                </c:pt>
                <c:pt idx="15">
                  <c:v>-3780</c:v>
                </c:pt>
                <c:pt idx="16">
                  <c:v>-3330</c:v>
                </c:pt>
                <c:pt idx="17">
                  <c:v>-2321.5</c:v>
                </c:pt>
                <c:pt idx="18">
                  <c:v>-1501.5</c:v>
                </c:pt>
                <c:pt idx="19">
                  <c:v>-1461</c:v>
                </c:pt>
                <c:pt idx="20">
                  <c:v>-4.5</c:v>
                </c:pt>
                <c:pt idx="21">
                  <c:v>-0.5</c:v>
                </c:pt>
                <c:pt idx="22">
                  <c:v>-0.5</c:v>
                </c:pt>
                <c:pt idx="23">
                  <c:v>1.5</c:v>
                </c:pt>
                <c:pt idx="24">
                  <c:v>6</c:v>
                </c:pt>
                <c:pt idx="25">
                  <c:v>14.5</c:v>
                </c:pt>
                <c:pt idx="26">
                  <c:v>23</c:v>
                </c:pt>
                <c:pt idx="27">
                  <c:v>85</c:v>
                </c:pt>
                <c:pt idx="28">
                  <c:v>89.5</c:v>
                </c:pt>
                <c:pt idx="29">
                  <c:v>661.5</c:v>
                </c:pt>
                <c:pt idx="30">
                  <c:v>723.5</c:v>
                </c:pt>
                <c:pt idx="31">
                  <c:v>770.5</c:v>
                </c:pt>
                <c:pt idx="32">
                  <c:v>775</c:v>
                </c:pt>
                <c:pt idx="33">
                  <c:v>837</c:v>
                </c:pt>
                <c:pt idx="34">
                  <c:v>839</c:v>
                </c:pt>
                <c:pt idx="35">
                  <c:v>843.5</c:v>
                </c:pt>
                <c:pt idx="36">
                  <c:v>845.5</c:v>
                </c:pt>
                <c:pt idx="37">
                  <c:v>847.5</c:v>
                </c:pt>
                <c:pt idx="38">
                  <c:v>890.5</c:v>
                </c:pt>
                <c:pt idx="39">
                  <c:v>892.5</c:v>
                </c:pt>
                <c:pt idx="40">
                  <c:v>1479.5</c:v>
                </c:pt>
                <c:pt idx="41">
                  <c:v>1535</c:v>
                </c:pt>
                <c:pt idx="42">
                  <c:v>3177.5</c:v>
                </c:pt>
                <c:pt idx="43">
                  <c:v>3914</c:v>
                </c:pt>
                <c:pt idx="44">
                  <c:v>4740.5</c:v>
                </c:pt>
                <c:pt idx="45">
                  <c:v>28089</c:v>
                </c:pt>
                <c:pt idx="46">
                  <c:v>31138.5</c:v>
                </c:pt>
                <c:pt idx="47">
                  <c:v>31149</c:v>
                </c:pt>
                <c:pt idx="48">
                  <c:v>31157.5</c:v>
                </c:pt>
                <c:pt idx="49">
                  <c:v>31328.5</c:v>
                </c:pt>
                <c:pt idx="50">
                  <c:v>31330.5</c:v>
                </c:pt>
                <c:pt idx="51">
                  <c:v>32708</c:v>
                </c:pt>
                <c:pt idx="52">
                  <c:v>32761.5</c:v>
                </c:pt>
                <c:pt idx="53">
                  <c:v>32785</c:v>
                </c:pt>
                <c:pt idx="54">
                  <c:v>33556</c:v>
                </c:pt>
                <c:pt idx="55">
                  <c:v>33605</c:v>
                </c:pt>
                <c:pt idx="56">
                  <c:v>34220</c:v>
                </c:pt>
                <c:pt idx="57">
                  <c:v>35903</c:v>
                </c:pt>
                <c:pt idx="58">
                  <c:v>35975.5</c:v>
                </c:pt>
                <c:pt idx="59">
                  <c:v>36742</c:v>
                </c:pt>
                <c:pt idx="60">
                  <c:v>38337.5</c:v>
                </c:pt>
                <c:pt idx="61">
                  <c:v>38413</c:v>
                </c:pt>
                <c:pt idx="62">
                  <c:v>41387</c:v>
                </c:pt>
                <c:pt idx="63">
                  <c:v>41427.5</c:v>
                </c:pt>
                <c:pt idx="64">
                  <c:v>42921</c:v>
                </c:pt>
                <c:pt idx="65">
                  <c:v>42995</c:v>
                </c:pt>
                <c:pt idx="66">
                  <c:v>42995.5</c:v>
                </c:pt>
                <c:pt idx="67">
                  <c:v>43027</c:v>
                </c:pt>
                <c:pt idx="68">
                  <c:v>43036</c:v>
                </c:pt>
                <c:pt idx="69">
                  <c:v>43908</c:v>
                </c:pt>
                <c:pt idx="70">
                  <c:v>44607.5</c:v>
                </c:pt>
                <c:pt idx="71">
                  <c:v>44607.5</c:v>
                </c:pt>
                <c:pt idx="72">
                  <c:v>44607.5</c:v>
                </c:pt>
                <c:pt idx="73">
                  <c:v>44607.5</c:v>
                </c:pt>
                <c:pt idx="74">
                  <c:v>45167</c:v>
                </c:pt>
                <c:pt idx="75">
                  <c:v>45407</c:v>
                </c:pt>
                <c:pt idx="76">
                  <c:v>45449</c:v>
                </c:pt>
                <c:pt idx="77">
                  <c:v>45449</c:v>
                </c:pt>
                <c:pt idx="78">
                  <c:v>45449</c:v>
                </c:pt>
                <c:pt idx="79">
                  <c:v>45485.5</c:v>
                </c:pt>
                <c:pt idx="80">
                  <c:v>45485.5</c:v>
                </c:pt>
                <c:pt idx="81">
                  <c:v>45485.5</c:v>
                </c:pt>
                <c:pt idx="82">
                  <c:v>46228.5</c:v>
                </c:pt>
                <c:pt idx="83">
                  <c:v>46228.5</c:v>
                </c:pt>
                <c:pt idx="84">
                  <c:v>46228.5</c:v>
                </c:pt>
                <c:pt idx="85">
                  <c:v>46986.5</c:v>
                </c:pt>
                <c:pt idx="86">
                  <c:v>46986.5</c:v>
                </c:pt>
                <c:pt idx="87">
                  <c:v>46986.5</c:v>
                </c:pt>
                <c:pt idx="88">
                  <c:v>46991</c:v>
                </c:pt>
                <c:pt idx="89">
                  <c:v>46991</c:v>
                </c:pt>
                <c:pt idx="90">
                  <c:v>46991</c:v>
                </c:pt>
                <c:pt idx="91">
                  <c:v>46991</c:v>
                </c:pt>
              </c:numCache>
            </c:numRef>
          </c:xVal>
          <c:yVal>
            <c:numRef>
              <c:f>Active!$O$21:$O$979</c:f>
              <c:numCache>
                <c:formatCode>General</c:formatCode>
                <c:ptCount val="959"/>
                <c:pt idx="0">
                  <c:v>0.28571442562606064</c:v>
                </c:pt>
                <c:pt idx="1">
                  <c:v>0.28535647475159825</c:v>
                </c:pt>
                <c:pt idx="2">
                  <c:v>0.28136153397018931</c:v>
                </c:pt>
                <c:pt idx="3">
                  <c:v>0.28095916583393227</c:v>
                </c:pt>
                <c:pt idx="4">
                  <c:v>0.27763570953965355</c:v>
                </c:pt>
                <c:pt idx="5">
                  <c:v>0.27705305957611254</c:v>
                </c:pt>
                <c:pt idx="6">
                  <c:v>0.27704260845569029</c:v>
                </c:pt>
                <c:pt idx="7">
                  <c:v>0.2663432739234014</c:v>
                </c:pt>
                <c:pt idx="8">
                  <c:v>0.26510220337325802</c:v>
                </c:pt>
                <c:pt idx="9">
                  <c:v>0.2572455735958239</c:v>
                </c:pt>
                <c:pt idx="10">
                  <c:v>0.25651922072647682</c:v>
                </c:pt>
                <c:pt idx="11">
                  <c:v>0.25291619696090262</c:v>
                </c:pt>
                <c:pt idx="12">
                  <c:v>0.24557428486426483</c:v>
                </c:pt>
                <c:pt idx="13">
                  <c:v>0.24501514992167392</c:v>
                </c:pt>
                <c:pt idx="14">
                  <c:v>0.24432276319369919</c:v>
                </c:pt>
                <c:pt idx="15">
                  <c:v>0.24428879705232684</c:v>
                </c:pt>
                <c:pt idx="16">
                  <c:v>0.24193729495731831</c:v>
                </c:pt>
                <c:pt idx="17">
                  <c:v>0.2366673174843936</c:v>
                </c:pt>
                <c:pt idx="18">
                  <c:v>0.23238235811126692</c:v>
                </c:pt>
                <c:pt idx="19">
                  <c:v>0.23217072292271615</c:v>
                </c:pt>
                <c:pt idx="20">
                  <c:v>0.22455969447520516</c:v>
                </c:pt>
                <c:pt idx="21">
                  <c:v>0.22453879223436066</c:v>
                </c:pt>
                <c:pt idx="22">
                  <c:v>0.22453879223436066</c:v>
                </c:pt>
                <c:pt idx="23">
                  <c:v>0.22452834111393838</c:v>
                </c:pt>
                <c:pt idx="24">
                  <c:v>0.2245048260929883</c:v>
                </c:pt>
                <c:pt idx="25">
                  <c:v>0.2244604088311937</c:v>
                </c:pt>
                <c:pt idx="26">
                  <c:v>0.22441599156939909</c:v>
                </c:pt>
                <c:pt idx="27">
                  <c:v>0.22409200683630903</c:v>
                </c:pt>
                <c:pt idx="28">
                  <c:v>0.22406849181535893</c:v>
                </c:pt>
                <c:pt idx="29">
                  <c:v>0.22107947137459252</c:v>
                </c:pt>
                <c:pt idx="30">
                  <c:v>0.22075548664150246</c:v>
                </c:pt>
                <c:pt idx="31">
                  <c:v>0.22050988531157933</c:v>
                </c:pt>
                <c:pt idx="32">
                  <c:v>0.22048637029062926</c:v>
                </c:pt>
                <c:pt idx="33">
                  <c:v>0.2201623855575392</c:v>
                </c:pt>
                <c:pt idx="34">
                  <c:v>0.22015193443711692</c:v>
                </c:pt>
                <c:pt idx="35">
                  <c:v>0.22012841941616684</c:v>
                </c:pt>
                <c:pt idx="36">
                  <c:v>0.22011796829574459</c:v>
                </c:pt>
                <c:pt idx="37">
                  <c:v>0.22010751717532231</c:v>
                </c:pt>
                <c:pt idx="38">
                  <c:v>0.21988281808624374</c:v>
                </c:pt>
                <c:pt idx="39">
                  <c:v>0.21987236696582146</c:v>
                </c:pt>
                <c:pt idx="40">
                  <c:v>0.2168049631218881</c:v>
                </c:pt>
                <c:pt idx="41">
                  <c:v>0.21651494453017039</c:v>
                </c:pt>
                <c:pt idx="42">
                  <c:v>0.20793196188338919</c:v>
                </c:pt>
                <c:pt idx="43">
                  <c:v>0.20408333678789189</c:v>
                </c:pt>
                <c:pt idx="44">
                  <c:v>0.19976441127339287</c:v>
                </c:pt>
                <c:pt idx="45">
                  <c:v>7.7755418683821853E-2</c:v>
                </c:pt>
                <c:pt idx="46">
                  <c:v>6.1820072819980643E-2</c:v>
                </c:pt>
                <c:pt idx="47">
                  <c:v>6.176520443776376E-2</c:v>
                </c:pt>
                <c:pt idx="48">
                  <c:v>6.1720787175969155E-2</c:v>
                </c:pt>
                <c:pt idx="49">
                  <c:v>6.0827216379865934E-2</c:v>
                </c:pt>
                <c:pt idx="50">
                  <c:v>6.0816765259443656E-2</c:v>
                </c:pt>
                <c:pt idx="51">
                  <c:v>5.3618556068611961E-2</c:v>
                </c:pt>
                <c:pt idx="52">
                  <c:v>5.3338988597316506E-2</c:v>
                </c:pt>
                <c:pt idx="53">
                  <c:v>5.3216187932354941E-2</c:v>
                </c:pt>
                <c:pt idx="54">
                  <c:v>4.9187281009573647E-2</c:v>
                </c:pt>
                <c:pt idx="55">
                  <c:v>4.8931228559228268E-2</c:v>
                </c:pt>
                <c:pt idx="56">
                  <c:v>4.5717509029383263E-2</c:v>
                </c:pt>
                <c:pt idx="57">
                  <c:v>3.6922891194051316E-2</c:v>
                </c:pt>
                <c:pt idx="58">
                  <c:v>3.6544038078744373E-2</c:v>
                </c:pt>
                <c:pt idx="59">
                  <c:v>3.2538646176913155E-2</c:v>
                </c:pt>
                <c:pt idx="60">
                  <c:v>2.4201264860055083E-2</c:v>
                </c:pt>
                <c:pt idx="61">
                  <c:v>2.3806735064114765E-2</c:v>
                </c:pt>
                <c:pt idx="62">
                  <c:v>8.2659189962138724E-3</c:v>
                </c:pt>
                <c:pt idx="63">
                  <c:v>8.0542838076630985E-3</c:v>
                </c:pt>
                <c:pt idx="64">
                  <c:v>2.499096323403116E-4</c:v>
                </c:pt>
                <c:pt idx="65">
                  <c:v>-1.3678182328333288E-4</c:v>
                </c:pt>
                <c:pt idx="66">
                  <c:v>-1.3939460338888154E-4</c:v>
                </c:pt>
                <c:pt idx="67">
                  <c:v>-3.0399975003947421E-4</c:v>
                </c:pt>
                <c:pt idx="68">
                  <c:v>-3.5102979193965544E-4</c:v>
                </c:pt>
                <c:pt idx="69">
                  <c:v>-4.9077182960451105E-3</c:v>
                </c:pt>
                <c:pt idx="70">
                  <c:v>-8.5629976637305871E-3</c:v>
                </c:pt>
                <c:pt idx="71">
                  <c:v>-8.5629976637305871E-3</c:v>
                </c:pt>
                <c:pt idx="72">
                  <c:v>-8.5629976637305871E-3</c:v>
                </c:pt>
                <c:pt idx="73">
                  <c:v>-8.5629976637305871E-3</c:v>
                </c:pt>
                <c:pt idx="74">
                  <c:v>-1.1486698601857886E-2</c:v>
                </c:pt>
                <c:pt idx="75">
                  <c:v>-1.2740833052529099E-2</c:v>
                </c:pt>
                <c:pt idx="76">
                  <c:v>-1.2960306581396575E-2</c:v>
                </c:pt>
                <c:pt idx="77">
                  <c:v>-1.2960306581396575E-2</c:v>
                </c:pt>
                <c:pt idx="78">
                  <c:v>-1.2960306581396575E-2</c:v>
                </c:pt>
                <c:pt idx="79">
                  <c:v>-1.315103952910282E-2</c:v>
                </c:pt>
                <c:pt idx="80">
                  <c:v>-1.315103952910282E-2</c:v>
                </c:pt>
                <c:pt idx="81">
                  <c:v>-1.315103952910282E-2</c:v>
                </c:pt>
                <c:pt idx="82">
                  <c:v>-1.7033630765972474E-2</c:v>
                </c:pt>
                <c:pt idx="83">
                  <c:v>-1.7033630765972474E-2</c:v>
                </c:pt>
                <c:pt idx="84">
                  <c:v>-1.7033630765972474E-2</c:v>
                </c:pt>
                <c:pt idx="85">
                  <c:v>-2.0994605406009087E-2</c:v>
                </c:pt>
                <c:pt idx="86">
                  <c:v>-2.0994605406009087E-2</c:v>
                </c:pt>
                <c:pt idx="87">
                  <c:v>-2.0994605406009087E-2</c:v>
                </c:pt>
                <c:pt idx="88">
                  <c:v>-2.1018120426959191E-2</c:v>
                </c:pt>
                <c:pt idx="89">
                  <c:v>-2.1018120426959191E-2</c:v>
                </c:pt>
                <c:pt idx="90">
                  <c:v>-2.1018120426959191E-2</c:v>
                </c:pt>
                <c:pt idx="91">
                  <c:v>-2.1018120426959191E-2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316-4CE7-AAC9-111573613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7606432"/>
        <c:axId val="1"/>
      </c:scatterChart>
      <c:valAx>
        <c:axId val="797606432"/>
        <c:scaling>
          <c:orientation val="minMax"/>
          <c:min val="3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9670176770073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98795180722892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76064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82531701609588"/>
          <c:y val="0.92000129214617399"/>
          <c:w val="0.71234987192865951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V0532 Mon - O-C Diagr.</a:t>
            </a:r>
          </a:p>
        </c:rich>
      </c:tx>
      <c:layout>
        <c:manualLayout>
          <c:xMode val="edge"/>
          <c:yMode val="edge"/>
          <c:x val="0.36541353383458647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723926380368099"/>
          <c:w val="0.81654135338345868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-11707.5</c:v>
                </c:pt>
                <c:pt idx="1">
                  <c:v>-11639</c:v>
                </c:pt>
                <c:pt idx="2">
                  <c:v>-10874.5</c:v>
                </c:pt>
                <c:pt idx="3">
                  <c:v>-10797.5</c:v>
                </c:pt>
                <c:pt idx="4">
                  <c:v>-10161.5</c:v>
                </c:pt>
                <c:pt idx="5">
                  <c:v>-10050</c:v>
                </c:pt>
                <c:pt idx="6">
                  <c:v>-10048</c:v>
                </c:pt>
                <c:pt idx="7">
                  <c:v>-8000.5</c:v>
                </c:pt>
                <c:pt idx="8">
                  <c:v>-7763</c:v>
                </c:pt>
                <c:pt idx="9">
                  <c:v>-6259.5</c:v>
                </c:pt>
                <c:pt idx="10">
                  <c:v>-6120.5</c:v>
                </c:pt>
                <c:pt idx="11">
                  <c:v>-5431</c:v>
                </c:pt>
                <c:pt idx="12">
                  <c:v>-4026</c:v>
                </c:pt>
                <c:pt idx="13">
                  <c:v>-3919</c:v>
                </c:pt>
                <c:pt idx="14">
                  <c:v>-3786.5</c:v>
                </c:pt>
                <c:pt idx="15">
                  <c:v>-3780</c:v>
                </c:pt>
                <c:pt idx="16">
                  <c:v>-3330</c:v>
                </c:pt>
                <c:pt idx="17">
                  <c:v>-2321.5</c:v>
                </c:pt>
                <c:pt idx="18">
                  <c:v>-1501.5</c:v>
                </c:pt>
                <c:pt idx="19">
                  <c:v>-1461</c:v>
                </c:pt>
                <c:pt idx="20">
                  <c:v>-4.5</c:v>
                </c:pt>
                <c:pt idx="21">
                  <c:v>-0.5</c:v>
                </c:pt>
                <c:pt idx="22">
                  <c:v>-0.5</c:v>
                </c:pt>
                <c:pt idx="23">
                  <c:v>1.5</c:v>
                </c:pt>
                <c:pt idx="24">
                  <c:v>6</c:v>
                </c:pt>
                <c:pt idx="25">
                  <c:v>14.5</c:v>
                </c:pt>
                <c:pt idx="26">
                  <c:v>23</c:v>
                </c:pt>
                <c:pt idx="27">
                  <c:v>85</c:v>
                </c:pt>
                <c:pt idx="28">
                  <c:v>89.5</c:v>
                </c:pt>
                <c:pt idx="29">
                  <c:v>661.5</c:v>
                </c:pt>
                <c:pt idx="30">
                  <c:v>723.5</c:v>
                </c:pt>
                <c:pt idx="31">
                  <c:v>770.5</c:v>
                </c:pt>
                <c:pt idx="32">
                  <c:v>775</c:v>
                </c:pt>
                <c:pt idx="33">
                  <c:v>837</c:v>
                </c:pt>
                <c:pt idx="34">
                  <c:v>839</c:v>
                </c:pt>
                <c:pt idx="35">
                  <c:v>843.5</c:v>
                </c:pt>
                <c:pt idx="36">
                  <c:v>845.5</c:v>
                </c:pt>
                <c:pt idx="37">
                  <c:v>847.5</c:v>
                </c:pt>
                <c:pt idx="38">
                  <c:v>890.5</c:v>
                </c:pt>
                <c:pt idx="39">
                  <c:v>892.5</c:v>
                </c:pt>
                <c:pt idx="40">
                  <c:v>1479.5</c:v>
                </c:pt>
                <c:pt idx="41">
                  <c:v>1535</c:v>
                </c:pt>
                <c:pt idx="42">
                  <c:v>3177.5</c:v>
                </c:pt>
                <c:pt idx="43">
                  <c:v>3914</c:v>
                </c:pt>
                <c:pt idx="44">
                  <c:v>4740.5</c:v>
                </c:pt>
                <c:pt idx="45">
                  <c:v>28089</c:v>
                </c:pt>
                <c:pt idx="46">
                  <c:v>31138.5</c:v>
                </c:pt>
                <c:pt idx="47">
                  <c:v>31149</c:v>
                </c:pt>
                <c:pt idx="48">
                  <c:v>31157.5</c:v>
                </c:pt>
                <c:pt idx="49">
                  <c:v>31328.5</c:v>
                </c:pt>
                <c:pt idx="50">
                  <c:v>31330.5</c:v>
                </c:pt>
                <c:pt idx="51">
                  <c:v>32708</c:v>
                </c:pt>
                <c:pt idx="52">
                  <c:v>32761.5</c:v>
                </c:pt>
                <c:pt idx="53">
                  <c:v>32785</c:v>
                </c:pt>
                <c:pt idx="54">
                  <c:v>33556</c:v>
                </c:pt>
                <c:pt idx="55">
                  <c:v>33605</c:v>
                </c:pt>
                <c:pt idx="56">
                  <c:v>34220</c:v>
                </c:pt>
                <c:pt idx="57">
                  <c:v>35903</c:v>
                </c:pt>
                <c:pt idx="58">
                  <c:v>35975.5</c:v>
                </c:pt>
                <c:pt idx="59">
                  <c:v>36742</c:v>
                </c:pt>
                <c:pt idx="60">
                  <c:v>38337.5</c:v>
                </c:pt>
                <c:pt idx="61">
                  <c:v>38413</c:v>
                </c:pt>
                <c:pt idx="62">
                  <c:v>41387</c:v>
                </c:pt>
                <c:pt idx="63">
                  <c:v>41427.5</c:v>
                </c:pt>
                <c:pt idx="64">
                  <c:v>42921</c:v>
                </c:pt>
                <c:pt idx="65">
                  <c:v>42995</c:v>
                </c:pt>
                <c:pt idx="66">
                  <c:v>42995.5</c:v>
                </c:pt>
                <c:pt idx="67">
                  <c:v>43027</c:v>
                </c:pt>
                <c:pt idx="68">
                  <c:v>43036</c:v>
                </c:pt>
                <c:pt idx="69">
                  <c:v>43908</c:v>
                </c:pt>
                <c:pt idx="70">
                  <c:v>44607.5</c:v>
                </c:pt>
                <c:pt idx="71">
                  <c:v>44607.5</c:v>
                </c:pt>
                <c:pt idx="72">
                  <c:v>44607.5</c:v>
                </c:pt>
                <c:pt idx="73">
                  <c:v>44607.5</c:v>
                </c:pt>
                <c:pt idx="74">
                  <c:v>45167</c:v>
                </c:pt>
                <c:pt idx="75">
                  <c:v>45407</c:v>
                </c:pt>
                <c:pt idx="76">
                  <c:v>45449</c:v>
                </c:pt>
                <c:pt idx="77">
                  <c:v>45449</c:v>
                </c:pt>
                <c:pt idx="78">
                  <c:v>45449</c:v>
                </c:pt>
                <c:pt idx="79">
                  <c:v>45485.5</c:v>
                </c:pt>
                <c:pt idx="80">
                  <c:v>45485.5</c:v>
                </c:pt>
                <c:pt idx="81">
                  <c:v>45485.5</c:v>
                </c:pt>
                <c:pt idx="82">
                  <c:v>46228.5</c:v>
                </c:pt>
                <c:pt idx="83">
                  <c:v>46228.5</c:v>
                </c:pt>
                <c:pt idx="84">
                  <c:v>46228.5</c:v>
                </c:pt>
                <c:pt idx="85">
                  <c:v>46986.5</c:v>
                </c:pt>
                <c:pt idx="86">
                  <c:v>46986.5</c:v>
                </c:pt>
                <c:pt idx="87">
                  <c:v>46986.5</c:v>
                </c:pt>
                <c:pt idx="88">
                  <c:v>46991</c:v>
                </c:pt>
                <c:pt idx="89">
                  <c:v>46991</c:v>
                </c:pt>
                <c:pt idx="90">
                  <c:v>46991</c:v>
                </c:pt>
                <c:pt idx="91">
                  <c:v>46991</c:v>
                </c:pt>
              </c:numCache>
            </c:numRef>
          </c:xVal>
          <c:yVal>
            <c:numRef>
              <c:f>Active!$H$21:$H$979</c:f>
              <c:numCache>
                <c:formatCode>General</c:formatCode>
                <c:ptCount val="959"/>
                <c:pt idx="21">
                  <c:v>0.23349235000205226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015-4DA1-8918-7502BB4CCCC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Active!$D$21:$D$27</c:f>
                <c:numCache>
                  <c:formatCode>General</c:formatCode>
                  <c:ptCount val="7"/>
                </c:numCache>
              </c:numRef>
            </c:plus>
            <c:minus>
              <c:numRef>
                <c:f>Active!$D$21:$D$27</c:f>
                <c:numCache>
                  <c:formatCode>General</c:formatCode>
                  <c:ptCount val="7"/>
                </c:numCache>
              </c:numRef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Active!$F$21:$F$979</c:f>
              <c:numCache>
                <c:formatCode>General</c:formatCode>
                <c:ptCount val="959"/>
                <c:pt idx="0">
                  <c:v>-11707.5</c:v>
                </c:pt>
                <c:pt idx="1">
                  <c:v>-11639</c:v>
                </c:pt>
                <c:pt idx="2">
                  <c:v>-10874.5</c:v>
                </c:pt>
                <c:pt idx="3">
                  <c:v>-10797.5</c:v>
                </c:pt>
                <c:pt idx="4">
                  <c:v>-10161.5</c:v>
                </c:pt>
                <c:pt idx="5">
                  <c:v>-10050</c:v>
                </c:pt>
                <c:pt idx="6">
                  <c:v>-10048</c:v>
                </c:pt>
                <c:pt idx="7">
                  <c:v>-8000.5</c:v>
                </c:pt>
                <c:pt idx="8">
                  <c:v>-7763</c:v>
                </c:pt>
                <c:pt idx="9">
                  <c:v>-6259.5</c:v>
                </c:pt>
                <c:pt idx="10">
                  <c:v>-6120.5</c:v>
                </c:pt>
                <c:pt idx="11">
                  <c:v>-5431</c:v>
                </c:pt>
                <c:pt idx="12">
                  <c:v>-4026</c:v>
                </c:pt>
                <c:pt idx="13">
                  <c:v>-3919</c:v>
                </c:pt>
                <c:pt idx="14">
                  <c:v>-3786.5</c:v>
                </c:pt>
                <c:pt idx="15">
                  <c:v>-3780</c:v>
                </c:pt>
                <c:pt idx="16">
                  <c:v>-3330</c:v>
                </c:pt>
                <c:pt idx="17">
                  <c:v>-2321.5</c:v>
                </c:pt>
                <c:pt idx="18">
                  <c:v>-1501.5</c:v>
                </c:pt>
                <c:pt idx="19">
                  <c:v>-1461</c:v>
                </c:pt>
                <c:pt idx="20">
                  <c:v>-4.5</c:v>
                </c:pt>
                <c:pt idx="21">
                  <c:v>-0.5</c:v>
                </c:pt>
                <c:pt idx="22">
                  <c:v>-0.5</c:v>
                </c:pt>
                <c:pt idx="23">
                  <c:v>1.5</c:v>
                </c:pt>
                <c:pt idx="24">
                  <c:v>6</c:v>
                </c:pt>
                <c:pt idx="25">
                  <c:v>14.5</c:v>
                </c:pt>
                <c:pt idx="26">
                  <c:v>23</c:v>
                </c:pt>
                <c:pt idx="27">
                  <c:v>85</c:v>
                </c:pt>
                <c:pt idx="28">
                  <c:v>89.5</c:v>
                </c:pt>
                <c:pt idx="29">
                  <c:v>661.5</c:v>
                </c:pt>
                <c:pt idx="30">
                  <c:v>723.5</c:v>
                </c:pt>
                <c:pt idx="31">
                  <c:v>770.5</c:v>
                </c:pt>
                <c:pt idx="32">
                  <c:v>775</c:v>
                </c:pt>
                <c:pt idx="33">
                  <c:v>837</c:v>
                </c:pt>
                <c:pt idx="34">
                  <c:v>839</c:v>
                </c:pt>
                <c:pt idx="35">
                  <c:v>843.5</c:v>
                </c:pt>
                <c:pt idx="36">
                  <c:v>845.5</c:v>
                </c:pt>
                <c:pt idx="37">
                  <c:v>847.5</c:v>
                </c:pt>
                <c:pt idx="38">
                  <c:v>890.5</c:v>
                </c:pt>
                <c:pt idx="39">
                  <c:v>892.5</c:v>
                </c:pt>
                <c:pt idx="40">
                  <c:v>1479.5</c:v>
                </c:pt>
                <c:pt idx="41">
                  <c:v>1535</c:v>
                </c:pt>
                <c:pt idx="42">
                  <c:v>3177.5</c:v>
                </c:pt>
                <c:pt idx="43">
                  <c:v>3914</c:v>
                </c:pt>
                <c:pt idx="44">
                  <c:v>4740.5</c:v>
                </c:pt>
                <c:pt idx="45">
                  <c:v>28089</c:v>
                </c:pt>
                <c:pt idx="46">
                  <c:v>31138.5</c:v>
                </c:pt>
                <c:pt idx="47">
                  <c:v>31149</c:v>
                </c:pt>
                <c:pt idx="48">
                  <c:v>31157.5</c:v>
                </c:pt>
                <c:pt idx="49">
                  <c:v>31328.5</c:v>
                </c:pt>
                <c:pt idx="50">
                  <c:v>31330.5</c:v>
                </c:pt>
                <c:pt idx="51">
                  <c:v>32708</c:v>
                </c:pt>
                <c:pt idx="52">
                  <c:v>32761.5</c:v>
                </c:pt>
                <c:pt idx="53">
                  <c:v>32785</c:v>
                </c:pt>
                <c:pt idx="54">
                  <c:v>33556</c:v>
                </c:pt>
                <c:pt idx="55">
                  <c:v>33605</c:v>
                </c:pt>
                <c:pt idx="56">
                  <c:v>34220</c:v>
                </c:pt>
                <c:pt idx="57">
                  <c:v>35903</c:v>
                </c:pt>
                <c:pt idx="58">
                  <c:v>35975.5</c:v>
                </c:pt>
                <c:pt idx="59">
                  <c:v>36742</c:v>
                </c:pt>
                <c:pt idx="60">
                  <c:v>38337.5</c:v>
                </c:pt>
                <c:pt idx="61">
                  <c:v>38413</c:v>
                </c:pt>
                <c:pt idx="62">
                  <c:v>41387</c:v>
                </c:pt>
                <c:pt idx="63">
                  <c:v>41427.5</c:v>
                </c:pt>
                <c:pt idx="64">
                  <c:v>42921</c:v>
                </c:pt>
                <c:pt idx="65">
                  <c:v>42995</c:v>
                </c:pt>
                <c:pt idx="66">
                  <c:v>42995.5</c:v>
                </c:pt>
                <c:pt idx="67">
                  <c:v>43027</c:v>
                </c:pt>
                <c:pt idx="68">
                  <c:v>43036</c:v>
                </c:pt>
                <c:pt idx="69">
                  <c:v>43908</c:v>
                </c:pt>
                <c:pt idx="70">
                  <c:v>44607.5</c:v>
                </c:pt>
                <c:pt idx="71">
                  <c:v>44607.5</c:v>
                </c:pt>
                <c:pt idx="72">
                  <c:v>44607.5</c:v>
                </c:pt>
                <c:pt idx="73">
                  <c:v>44607.5</c:v>
                </c:pt>
                <c:pt idx="74">
                  <c:v>45167</c:v>
                </c:pt>
                <c:pt idx="75">
                  <c:v>45407</c:v>
                </c:pt>
                <c:pt idx="76">
                  <c:v>45449</c:v>
                </c:pt>
                <c:pt idx="77">
                  <c:v>45449</c:v>
                </c:pt>
                <c:pt idx="78">
                  <c:v>45449</c:v>
                </c:pt>
                <c:pt idx="79">
                  <c:v>45485.5</c:v>
                </c:pt>
                <c:pt idx="80">
                  <c:v>45485.5</c:v>
                </c:pt>
                <c:pt idx="81">
                  <c:v>45485.5</c:v>
                </c:pt>
                <c:pt idx="82">
                  <c:v>46228.5</c:v>
                </c:pt>
                <c:pt idx="83">
                  <c:v>46228.5</c:v>
                </c:pt>
                <c:pt idx="84">
                  <c:v>46228.5</c:v>
                </c:pt>
                <c:pt idx="85">
                  <c:v>46986.5</c:v>
                </c:pt>
                <c:pt idx="86">
                  <c:v>46986.5</c:v>
                </c:pt>
                <c:pt idx="87">
                  <c:v>46986.5</c:v>
                </c:pt>
                <c:pt idx="88">
                  <c:v>46991</c:v>
                </c:pt>
                <c:pt idx="89">
                  <c:v>46991</c:v>
                </c:pt>
                <c:pt idx="90">
                  <c:v>46991</c:v>
                </c:pt>
                <c:pt idx="91">
                  <c:v>46991</c:v>
                </c:pt>
              </c:numCache>
            </c:numRef>
          </c:xVal>
          <c:yVal>
            <c:numRef>
              <c:f>Active!$I$21:$I$979</c:f>
              <c:numCache>
                <c:formatCode>General</c:formatCode>
                <c:ptCount val="959"/>
                <c:pt idx="51">
                  <c:v>9.0632399995229207E-2</c:v>
                </c:pt>
                <c:pt idx="52">
                  <c:v>8.8950949997524731E-2</c:v>
                </c:pt>
                <c:pt idx="53">
                  <c:v>8.8810499997634906E-2</c:v>
                </c:pt>
                <c:pt idx="54">
                  <c:v>8.0706799999461509E-2</c:v>
                </c:pt>
                <c:pt idx="55">
                  <c:v>8.1656499998643994E-2</c:v>
                </c:pt>
                <c:pt idx="56">
                  <c:v>7.7265999992960133E-2</c:v>
                </c:pt>
                <c:pt idx="57">
                  <c:v>6.6215899998496752E-2</c:v>
                </c:pt>
                <c:pt idx="58">
                  <c:v>6.0125150004751049E-2</c:v>
                </c:pt>
                <c:pt idx="59">
                  <c:v>5.4252599999017548E-2</c:v>
                </c:pt>
                <c:pt idx="60">
                  <c:v>4.3963749994873069E-2</c:v>
                </c:pt>
                <c:pt idx="61">
                  <c:v>3.8918899990676437E-2</c:v>
                </c:pt>
                <c:pt idx="62">
                  <c:v>1.2021099995763507E-2</c:v>
                </c:pt>
                <c:pt idx="63">
                  <c:v>1.2340750006842427E-2</c:v>
                </c:pt>
                <c:pt idx="64">
                  <c:v>-4.008700001577381E-3</c:v>
                </c:pt>
                <c:pt idx="65">
                  <c:v>-2.6765000002342276E-3</c:v>
                </c:pt>
                <c:pt idx="66">
                  <c:v>-8.368850001716055E-3</c:v>
                </c:pt>
                <c:pt idx="67">
                  <c:v>-4.8868999947444536E-3</c:v>
                </c:pt>
                <c:pt idx="68">
                  <c:v>-4.6492000037687831E-3</c:v>
                </c:pt>
                <c:pt idx="69">
                  <c:v>-1.8607600002724212E-2</c:v>
                </c:pt>
                <c:pt idx="70">
                  <c:v>-2.300525000464404E-2</c:v>
                </c:pt>
                <c:pt idx="71">
                  <c:v>-2.233525000337977E-2</c:v>
                </c:pt>
                <c:pt idx="72">
                  <c:v>-2.2085249998781364E-2</c:v>
                </c:pt>
                <c:pt idx="73">
                  <c:v>-2.1875250000448432E-2</c:v>
                </c:pt>
                <c:pt idx="74">
                  <c:v>-3.0244900000980124E-2</c:v>
                </c:pt>
                <c:pt idx="75">
                  <c:v>-2.9672900003788527E-2</c:v>
                </c:pt>
                <c:pt idx="76">
                  <c:v>-3.2770300000265706E-2</c:v>
                </c:pt>
                <c:pt idx="77">
                  <c:v>-3.0460299996775575E-2</c:v>
                </c:pt>
                <c:pt idx="78">
                  <c:v>-3.02702999979374E-2</c:v>
                </c:pt>
                <c:pt idx="79">
                  <c:v>-3.5301850002724677E-2</c:v>
                </c:pt>
                <c:pt idx="80">
                  <c:v>-3.4571850002976134E-2</c:v>
                </c:pt>
                <c:pt idx="81">
                  <c:v>-3.3511850007926114E-2</c:v>
                </c:pt>
                <c:pt idx="82">
                  <c:v>-4.0783949996693991E-2</c:v>
                </c:pt>
                <c:pt idx="83">
                  <c:v>-4.0413949995127041E-2</c:v>
                </c:pt>
                <c:pt idx="84">
                  <c:v>-4.0083949999825563E-2</c:v>
                </c:pt>
                <c:pt idx="85">
                  <c:v>-5.1076549993013032E-2</c:v>
                </c:pt>
                <c:pt idx="86">
                  <c:v>-4.9436549998063128E-2</c:v>
                </c:pt>
                <c:pt idx="87">
                  <c:v>-4.79965499980608E-2</c:v>
                </c:pt>
                <c:pt idx="88">
                  <c:v>-5.3127699997276068E-2</c:v>
                </c:pt>
                <c:pt idx="89">
                  <c:v>-5.1807700001518242E-2</c:v>
                </c:pt>
                <c:pt idx="90">
                  <c:v>-5.1117700000759214E-2</c:v>
                </c:pt>
                <c:pt idx="91">
                  <c:v>-4.9437699999543838E-2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015-4DA1-8918-7502BB4CCCC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Active!$D$21:$D$27</c:f>
                <c:numCache>
                  <c:formatCode>General</c:formatCode>
                  <c:ptCount val="7"/>
                </c:numCache>
              </c:numRef>
            </c:plus>
            <c:minus>
              <c:numRef>
                <c:f>Active!$D$21:$D$27</c:f>
                <c:numCache>
                  <c:formatCode>General</c:formatCode>
                  <c:ptCount val="7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Active!$F$21:$F$979</c:f>
              <c:numCache>
                <c:formatCode>General</c:formatCode>
                <c:ptCount val="959"/>
                <c:pt idx="0">
                  <c:v>-11707.5</c:v>
                </c:pt>
                <c:pt idx="1">
                  <c:v>-11639</c:v>
                </c:pt>
                <c:pt idx="2">
                  <c:v>-10874.5</c:v>
                </c:pt>
                <c:pt idx="3">
                  <c:v>-10797.5</c:v>
                </c:pt>
                <c:pt idx="4">
                  <c:v>-10161.5</c:v>
                </c:pt>
                <c:pt idx="5">
                  <c:v>-10050</c:v>
                </c:pt>
                <c:pt idx="6">
                  <c:v>-10048</c:v>
                </c:pt>
                <c:pt idx="7">
                  <c:v>-8000.5</c:v>
                </c:pt>
                <c:pt idx="8">
                  <c:v>-7763</c:v>
                </c:pt>
                <c:pt idx="9">
                  <c:v>-6259.5</c:v>
                </c:pt>
                <c:pt idx="10">
                  <c:v>-6120.5</c:v>
                </c:pt>
                <c:pt idx="11">
                  <c:v>-5431</c:v>
                </c:pt>
                <c:pt idx="12">
                  <c:v>-4026</c:v>
                </c:pt>
                <c:pt idx="13">
                  <c:v>-3919</c:v>
                </c:pt>
                <c:pt idx="14">
                  <c:v>-3786.5</c:v>
                </c:pt>
                <c:pt idx="15">
                  <c:v>-3780</c:v>
                </c:pt>
                <c:pt idx="16">
                  <c:v>-3330</c:v>
                </c:pt>
                <c:pt idx="17">
                  <c:v>-2321.5</c:v>
                </c:pt>
                <c:pt idx="18">
                  <c:v>-1501.5</c:v>
                </c:pt>
                <c:pt idx="19">
                  <c:v>-1461</c:v>
                </c:pt>
                <c:pt idx="20">
                  <c:v>-4.5</c:v>
                </c:pt>
                <c:pt idx="21">
                  <c:v>-0.5</c:v>
                </c:pt>
                <c:pt idx="22">
                  <c:v>-0.5</c:v>
                </c:pt>
                <c:pt idx="23">
                  <c:v>1.5</c:v>
                </c:pt>
                <c:pt idx="24">
                  <c:v>6</c:v>
                </c:pt>
                <c:pt idx="25">
                  <c:v>14.5</c:v>
                </c:pt>
                <c:pt idx="26">
                  <c:v>23</c:v>
                </c:pt>
                <c:pt idx="27">
                  <c:v>85</c:v>
                </c:pt>
                <c:pt idx="28">
                  <c:v>89.5</c:v>
                </c:pt>
                <c:pt idx="29">
                  <c:v>661.5</c:v>
                </c:pt>
                <c:pt idx="30">
                  <c:v>723.5</c:v>
                </c:pt>
                <c:pt idx="31">
                  <c:v>770.5</c:v>
                </c:pt>
                <c:pt idx="32">
                  <c:v>775</c:v>
                </c:pt>
                <c:pt idx="33">
                  <c:v>837</c:v>
                </c:pt>
                <c:pt idx="34">
                  <c:v>839</c:v>
                </c:pt>
                <c:pt idx="35">
                  <c:v>843.5</c:v>
                </c:pt>
                <c:pt idx="36">
                  <c:v>845.5</c:v>
                </c:pt>
                <c:pt idx="37">
                  <c:v>847.5</c:v>
                </c:pt>
                <c:pt idx="38">
                  <c:v>890.5</c:v>
                </c:pt>
                <c:pt idx="39">
                  <c:v>892.5</c:v>
                </c:pt>
                <c:pt idx="40">
                  <c:v>1479.5</c:v>
                </c:pt>
                <c:pt idx="41">
                  <c:v>1535</c:v>
                </c:pt>
                <c:pt idx="42">
                  <c:v>3177.5</c:v>
                </c:pt>
                <c:pt idx="43">
                  <c:v>3914</c:v>
                </c:pt>
                <c:pt idx="44">
                  <c:v>4740.5</c:v>
                </c:pt>
                <c:pt idx="45">
                  <c:v>28089</c:v>
                </c:pt>
                <c:pt idx="46">
                  <c:v>31138.5</c:v>
                </c:pt>
                <c:pt idx="47">
                  <c:v>31149</c:v>
                </c:pt>
                <c:pt idx="48">
                  <c:v>31157.5</c:v>
                </c:pt>
                <c:pt idx="49">
                  <c:v>31328.5</c:v>
                </c:pt>
                <c:pt idx="50">
                  <c:v>31330.5</c:v>
                </c:pt>
                <c:pt idx="51">
                  <c:v>32708</c:v>
                </c:pt>
                <c:pt idx="52">
                  <c:v>32761.5</c:v>
                </c:pt>
                <c:pt idx="53">
                  <c:v>32785</c:v>
                </c:pt>
                <c:pt idx="54">
                  <c:v>33556</c:v>
                </c:pt>
                <c:pt idx="55">
                  <c:v>33605</c:v>
                </c:pt>
                <c:pt idx="56">
                  <c:v>34220</c:v>
                </c:pt>
                <c:pt idx="57">
                  <c:v>35903</c:v>
                </c:pt>
                <c:pt idx="58">
                  <c:v>35975.5</c:v>
                </c:pt>
                <c:pt idx="59">
                  <c:v>36742</c:v>
                </c:pt>
                <c:pt idx="60">
                  <c:v>38337.5</c:v>
                </c:pt>
                <c:pt idx="61">
                  <c:v>38413</c:v>
                </c:pt>
                <c:pt idx="62">
                  <c:v>41387</c:v>
                </c:pt>
                <c:pt idx="63">
                  <c:v>41427.5</c:v>
                </c:pt>
                <c:pt idx="64">
                  <c:v>42921</c:v>
                </c:pt>
                <c:pt idx="65">
                  <c:v>42995</c:v>
                </c:pt>
                <c:pt idx="66">
                  <c:v>42995.5</c:v>
                </c:pt>
                <c:pt idx="67">
                  <c:v>43027</c:v>
                </c:pt>
                <c:pt idx="68">
                  <c:v>43036</c:v>
                </c:pt>
                <c:pt idx="69">
                  <c:v>43908</c:v>
                </c:pt>
                <c:pt idx="70">
                  <c:v>44607.5</c:v>
                </c:pt>
                <c:pt idx="71">
                  <c:v>44607.5</c:v>
                </c:pt>
                <c:pt idx="72">
                  <c:v>44607.5</c:v>
                </c:pt>
                <c:pt idx="73">
                  <c:v>44607.5</c:v>
                </c:pt>
                <c:pt idx="74">
                  <c:v>45167</c:v>
                </c:pt>
                <c:pt idx="75">
                  <c:v>45407</c:v>
                </c:pt>
                <c:pt idx="76">
                  <c:v>45449</c:v>
                </c:pt>
                <c:pt idx="77">
                  <c:v>45449</c:v>
                </c:pt>
                <c:pt idx="78">
                  <c:v>45449</c:v>
                </c:pt>
                <c:pt idx="79">
                  <c:v>45485.5</c:v>
                </c:pt>
                <c:pt idx="80">
                  <c:v>45485.5</c:v>
                </c:pt>
                <c:pt idx="81">
                  <c:v>45485.5</c:v>
                </c:pt>
                <c:pt idx="82">
                  <c:v>46228.5</c:v>
                </c:pt>
                <c:pt idx="83">
                  <c:v>46228.5</c:v>
                </c:pt>
                <c:pt idx="84">
                  <c:v>46228.5</c:v>
                </c:pt>
                <c:pt idx="85">
                  <c:v>46986.5</c:v>
                </c:pt>
                <c:pt idx="86">
                  <c:v>46986.5</c:v>
                </c:pt>
                <c:pt idx="87">
                  <c:v>46986.5</c:v>
                </c:pt>
                <c:pt idx="88">
                  <c:v>46991</c:v>
                </c:pt>
                <c:pt idx="89">
                  <c:v>46991</c:v>
                </c:pt>
                <c:pt idx="90">
                  <c:v>46991</c:v>
                </c:pt>
                <c:pt idx="91">
                  <c:v>46991</c:v>
                </c:pt>
              </c:numCache>
            </c:numRef>
          </c:xVal>
          <c:yVal>
            <c:numRef>
              <c:f>Active!$J$21:$J$979</c:f>
              <c:numCache>
                <c:formatCode>General</c:formatCode>
                <c:ptCount val="9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015-4DA1-8918-7502BB4CCCC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Active!$D$21:$D$81</c:f>
                <c:numCache>
                  <c:formatCode>General</c:formatCode>
                  <c:ptCount val="61"/>
                  <c:pt idx="21">
                    <c:v>0</c:v>
                  </c:pt>
                  <c:pt idx="54">
                    <c:v>1.1000000000000001E-3</c:v>
                  </c:pt>
                  <c:pt idx="55">
                    <c:v>1.5E-3</c:v>
                  </c:pt>
                  <c:pt idx="56">
                    <c:v>1.1000000000000001E-3</c:v>
                  </c:pt>
                  <c:pt idx="57">
                    <c:v>9.1999999999999998E-3</c:v>
                  </c:pt>
                  <c:pt idx="58">
                    <c:v>5.1999999999999998E-3</c:v>
                  </c:pt>
                  <c:pt idx="59">
                    <c:v>2.9999999999999997E-4</c:v>
                  </c:pt>
                  <c:pt idx="60">
                    <c:v>8.3999999999999995E-3</c:v>
                  </c:pt>
                </c:numCache>
              </c:numRef>
            </c:plus>
            <c:minus>
              <c:numRef>
                <c:f>Active!$D$21:$D$81</c:f>
                <c:numCache>
                  <c:formatCode>General</c:formatCode>
                  <c:ptCount val="61"/>
                  <c:pt idx="21">
                    <c:v>0</c:v>
                  </c:pt>
                  <c:pt idx="54">
                    <c:v>1.1000000000000001E-3</c:v>
                  </c:pt>
                  <c:pt idx="55">
                    <c:v>1.5E-3</c:v>
                  </c:pt>
                  <c:pt idx="56">
                    <c:v>1.1000000000000001E-3</c:v>
                  </c:pt>
                  <c:pt idx="57">
                    <c:v>9.1999999999999998E-3</c:v>
                  </c:pt>
                  <c:pt idx="58">
                    <c:v>5.1999999999999998E-3</c:v>
                  </c:pt>
                  <c:pt idx="59">
                    <c:v>2.9999999999999997E-4</c:v>
                  </c:pt>
                  <c:pt idx="60">
                    <c:v>8.3999999999999995E-3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Active!$F$21:$F$979</c:f>
              <c:numCache>
                <c:formatCode>General</c:formatCode>
                <c:ptCount val="959"/>
                <c:pt idx="0">
                  <c:v>-11707.5</c:v>
                </c:pt>
                <c:pt idx="1">
                  <c:v>-11639</c:v>
                </c:pt>
                <c:pt idx="2">
                  <c:v>-10874.5</c:v>
                </c:pt>
                <c:pt idx="3">
                  <c:v>-10797.5</c:v>
                </c:pt>
                <c:pt idx="4">
                  <c:v>-10161.5</c:v>
                </c:pt>
                <c:pt idx="5">
                  <c:v>-10050</c:v>
                </c:pt>
                <c:pt idx="6">
                  <c:v>-10048</c:v>
                </c:pt>
                <c:pt idx="7">
                  <c:v>-8000.5</c:v>
                </c:pt>
                <c:pt idx="8">
                  <c:v>-7763</c:v>
                </c:pt>
                <c:pt idx="9">
                  <c:v>-6259.5</c:v>
                </c:pt>
                <c:pt idx="10">
                  <c:v>-6120.5</c:v>
                </c:pt>
                <c:pt idx="11">
                  <c:v>-5431</c:v>
                </c:pt>
                <c:pt idx="12">
                  <c:v>-4026</c:v>
                </c:pt>
                <c:pt idx="13">
                  <c:v>-3919</c:v>
                </c:pt>
                <c:pt idx="14">
                  <c:v>-3786.5</c:v>
                </c:pt>
                <c:pt idx="15">
                  <c:v>-3780</c:v>
                </c:pt>
                <c:pt idx="16">
                  <c:v>-3330</c:v>
                </c:pt>
                <c:pt idx="17">
                  <c:v>-2321.5</c:v>
                </c:pt>
                <c:pt idx="18">
                  <c:v>-1501.5</c:v>
                </c:pt>
                <c:pt idx="19">
                  <c:v>-1461</c:v>
                </c:pt>
                <c:pt idx="20">
                  <c:v>-4.5</c:v>
                </c:pt>
                <c:pt idx="21">
                  <c:v>-0.5</c:v>
                </c:pt>
                <c:pt idx="22">
                  <c:v>-0.5</c:v>
                </c:pt>
                <c:pt idx="23">
                  <c:v>1.5</c:v>
                </c:pt>
                <c:pt idx="24">
                  <c:v>6</c:v>
                </c:pt>
                <c:pt idx="25">
                  <c:v>14.5</c:v>
                </c:pt>
                <c:pt idx="26">
                  <c:v>23</c:v>
                </c:pt>
                <c:pt idx="27">
                  <c:v>85</c:v>
                </c:pt>
                <c:pt idx="28">
                  <c:v>89.5</c:v>
                </c:pt>
                <c:pt idx="29">
                  <c:v>661.5</c:v>
                </c:pt>
                <c:pt idx="30">
                  <c:v>723.5</c:v>
                </c:pt>
                <c:pt idx="31">
                  <c:v>770.5</c:v>
                </c:pt>
                <c:pt idx="32">
                  <c:v>775</c:v>
                </c:pt>
                <c:pt idx="33">
                  <c:v>837</c:v>
                </c:pt>
                <c:pt idx="34">
                  <c:v>839</c:v>
                </c:pt>
                <c:pt idx="35">
                  <c:v>843.5</c:v>
                </c:pt>
                <c:pt idx="36">
                  <c:v>845.5</c:v>
                </c:pt>
                <c:pt idx="37">
                  <c:v>847.5</c:v>
                </c:pt>
                <c:pt idx="38">
                  <c:v>890.5</c:v>
                </c:pt>
                <c:pt idx="39">
                  <c:v>892.5</c:v>
                </c:pt>
                <c:pt idx="40">
                  <c:v>1479.5</c:v>
                </c:pt>
                <c:pt idx="41">
                  <c:v>1535</c:v>
                </c:pt>
                <c:pt idx="42">
                  <c:v>3177.5</c:v>
                </c:pt>
                <c:pt idx="43">
                  <c:v>3914</c:v>
                </c:pt>
                <c:pt idx="44">
                  <c:v>4740.5</c:v>
                </c:pt>
                <c:pt idx="45">
                  <c:v>28089</c:v>
                </c:pt>
                <c:pt idx="46">
                  <c:v>31138.5</c:v>
                </c:pt>
                <c:pt idx="47">
                  <c:v>31149</c:v>
                </c:pt>
                <c:pt idx="48">
                  <c:v>31157.5</c:v>
                </c:pt>
                <c:pt idx="49">
                  <c:v>31328.5</c:v>
                </c:pt>
                <c:pt idx="50">
                  <c:v>31330.5</c:v>
                </c:pt>
                <c:pt idx="51">
                  <c:v>32708</c:v>
                </c:pt>
                <c:pt idx="52">
                  <c:v>32761.5</c:v>
                </c:pt>
                <c:pt idx="53">
                  <c:v>32785</c:v>
                </c:pt>
                <c:pt idx="54">
                  <c:v>33556</c:v>
                </c:pt>
                <c:pt idx="55">
                  <c:v>33605</c:v>
                </c:pt>
                <c:pt idx="56">
                  <c:v>34220</c:v>
                </c:pt>
                <c:pt idx="57">
                  <c:v>35903</c:v>
                </c:pt>
                <c:pt idx="58">
                  <c:v>35975.5</c:v>
                </c:pt>
                <c:pt idx="59">
                  <c:v>36742</c:v>
                </c:pt>
                <c:pt idx="60">
                  <c:v>38337.5</c:v>
                </c:pt>
                <c:pt idx="61">
                  <c:v>38413</c:v>
                </c:pt>
                <c:pt idx="62">
                  <c:v>41387</c:v>
                </c:pt>
                <c:pt idx="63">
                  <c:v>41427.5</c:v>
                </c:pt>
                <c:pt idx="64">
                  <c:v>42921</c:v>
                </c:pt>
                <c:pt idx="65">
                  <c:v>42995</c:v>
                </c:pt>
                <c:pt idx="66">
                  <c:v>42995.5</c:v>
                </c:pt>
                <c:pt idx="67">
                  <c:v>43027</c:v>
                </c:pt>
                <c:pt idx="68">
                  <c:v>43036</c:v>
                </c:pt>
                <c:pt idx="69">
                  <c:v>43908</c:v>
                </c:pt>
                <c:pt idx="70">
                  <c:v>44607.5</c:v>
                </c:pt>
                <c:pt idx="71">
                  <c:v>44607.5</c:v>
                </c:pt>
                <c:pt idx="72">
                  <c:v>44607.5</c:v>
                </c:pt>
                <c:pt idx="73">
                  <c:v>44607.5</c:v>
                </c:pt>
                <c:pt idx="74">
                  <c:v>45167</c:v>
                </c:pt>
                <c:pt idx="75">
                  <c:v>45407</c:v>
                </c:pt>
                <c:pt idx="76">
                  <c:v>45449</c:v>
                </c:pt>
                <c:pt idx="77">
                  <c:v>45449</c:v>
                </c:pt>
                <c:pt idx="78">
                  <c:v>45449</c:v>
                </c:pt>
                <c:pt idx="79">
                  <c:v>45485.5</c:v>
                </c:pt>
                <c:pt idx="80">
                  <c:v>45485.5</c:v>
                </c:pt>
                <c:pt idx="81">
                  <c:v>45485.5</c:v>
                </c:pt>
                <c:pt idx="82">
                  <c:v>46228.5</c:v>
                </c:pt>
                <c:pt idx="83">
                  <c:v>46228.5</c:v>
                </c:pt>
                <c:pt idx="84">
                  <c:v>46228.5</c:v>
                </c:pt>
                <c:pt idx="85">
                  <c:v>46986.5</c:v>
                </c:pt>
                <c:pt idx="86">
                  <c:v>46986.5</c:v>
                </c:pt>
                <c:pt idx="87">
                  <c:v>46986.5</c:v>
                </c:pt>
                <c:pt idx="88">
                  <c:v>46991</c:v>
                </c:pt>
                <c:pt idx="89">
                  <c:v>46991</c:v>
                </c:pt>
                <c:pt idx="90">
                  <c:v>46991</c:v>
                </c:pt>
                <c:pt idx="91">
                  <c:v>46991</c:v>
                </c:pt>
              </c:numCache>
            </c:numRef>
          </c:xVal>
          <c:yVal>
            <c:numRef>
              <c:f>Active!$K$21:$K$979</c:f>
              <c:numCache>
                <c:formatCode>General</c:formatCode>
                <c:ptCount val="9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015-4DA1-8918-7502BB4CCCC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Active!$D$21:$D$81</c:f>
                <c:numCache>
                  <c:formatCode>General</c:formatCode>
                  <c:ptCount val="61"/>
                  <c:pt idx="21">
                    <c:v>0</c:v>
                  </c:pt>
                  <c:pt idx="54">
                    <c:v>1.1000000000000001E-3</c:v>
                  </c:pt>
                  <c:pt idx="55">
                    <c:v>1.5E-3</c:v>
                  </c:pt>
                  <c:pt idx="56">
                    <c:v>1.1000000000000001E-3</c:v>
                  </c:pt>
                  <c:pt idx="57">
                    <c:v>9.1999999999999998E-3</c:v>
                  </c:pt>
                  <c:pt idx="58">
                    <c:v>5.1999999999999998E-3</c:v>
                  </c:pt>
                  <c:pt idx="59">
                    <c:v>2.9999999999999997E-4</c:v>
                  </c:pt>
                  <c:pt idx="60">
                    <c:v>8.3999999999999995E-3</c:v>
                  </c:pt>
                </c:numCache>
              </c:numRef>
            </c:plus>
            <c:minus>
              <c:numRef>
                <c:f>Active!$D$21:$D$81</c:f>
                <c:numCache>
                  <c:formatCode>General</c:formatCode>
                  <c:ptCount val="61"/>
                  <c:pt idx="21">
                    <c:v>0</c:v>
                  </c:pt>
                  <c:pt idx="54">
                    <c:v>1.1000000000000001E-3</c:v>
                  </c:pt>
                  <c:pt idx="55">
                    <c:v>1.5E-3</c:v>
                  </c:pt>
                  <c:pt idx="56">
                    <c:v>1.1000000000000001E-3</c:v>
                  </c:pt>
                  <c:pt idx="57">
                    <c:v>9.1999999999999998E-3</c:v>
                  </c:pt>
                  <c:pt idx="58">
                    <c:v>5.1999999999999998E-3</c:v>
                  </c:pt>
                  <c:pt idx="59">
                    <c:v>2.9999999999999997E-4</c:v>
                  </c:pt>
                  <c:pt idx="60">
                    <c:v>8.3999999999999995E-3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Active!$F$21:$F$979</c:f>
              <c:numCache>
                <c:formatCode>General</c:formatCode>
                <c:ptCount val="959"/>
                <c:pt idx="0">
                  <c:v>-11707.5</c:v>
                </c:pt>
                <c:pt idx="1">
                  <c:v>-11639</c:v>
                </c:pt>
                <c:pt idx="2">
                  <c:v>-10874.5</c:v>
                </c:pt>
                <c:pt idx="3">
                  <c:v>-10797.5</c:v>
                </c:pt>
                <c:pt idx="4">
                  <c:v>-10161.5</c:v>
                </c:pt>
                <c:pt idx="5">
                  <c:v>-10050</c:v>
                </c:pt>
                <c:pt idx="6">
                  <c:v>-10048</c:v>
                </c:pt>
                <c:pt idx="7">
                  <c:v>-8000.5</c:v>
                </c:pt>
                <c:pt idx="8">
                  <c:v>-7763</c:v>
                </c:pt>
                <c:pt idx="9">
                  <c:v>-6259.5</c:v>
                </c:pt>
                <c:pt idx="10">
                  <c:v>-6120.5</c:v>
                </c:pt>
                <c:pt idx="11">
                  <c:v>-5431</c:v>
                </c:pt>
                <c:pt idx="12">
                  <c:v>-4026</c:v>
                </c:pt>
                <c:pt idx="13">
                  <c:v>-3919</c:v>
                </c:pt>
                <c:pt idx="14">
                  <c:v>-3786.5</c:v>
                </c:pt>
                <c:pt idx="15">
                  <c:v>-3780</c:v>
                </c:pt>
                <c:pt idx="16">
                  <c:v>-3330</c:v>
                </c:pt>
                <c:pt idx="17">
                  <c:v>-2321.5</c:v>
                </c:pt>
                <c:pt idx="18">
                  <c:v>-1501.5</c:v>
                </c:pt>
                <c:pt idx="19">
                  <c:v>-1461</c:v>
                </c:pt>
                <c:pt idx="20">
                  <c:v>-4.5</c:v>
                </c:pt>
                <c:pt idx="21">
                  <c:v>-0.5</c:v>
                </c:pt>
                <c:pt idx="22">
                  <c:v>-0.5</c:v>
                </c:pt>
                <c:pt idx="23">
                  <c:v>1.5</c:v>
                </c:pt>
                <c:pt idx="24">
                  <c:v>6</c:v>
                </c:pt>
                <c:pt idx="25">
                  <c:v>14.5</c:v>
                </c:pt>
                <c:pt idx="26">
                  <c:v>23</c:v>
                </c:pt>
                <c:pt idx="27">
                  <c:v>85</c:v>
                </c:pt>
                <c:pt idx="28">
                  <c:v>89.5</c:v>
                </c:pt>
                <c:pt idx="29">
                  <c:v>661.5</c:v>
                </c:pt>
                <c:pt idx="30">
                  <c:v>723.5</c:v>
                </c:pt>
                <c:pt idx="31">
                  <c:v>770.5</c:v>
                </c:pt>
                <c:pt idx="32">
                  <c:v>775</c:v>
                </c:pt>
                <c:pt idx="33">
                  <c:v>837</c:v>
                </c:pt>
                <c:pt idx="34">
                  <c:v>839</c:v>
                </c:pt>
                <c:pt idx="35">
                  <c:v>843.5</c:v>
                </c:pt>
                <c:pt idx="36">
                  <c:v>845.5</c:v>
                </c:pt>
                <c:pt idx="37">
                  <c:v>847.5</c:v>
                </c:pt>
                <c:pt idx="38">
                  <c:v>890.5</c:v>
                </c:pt>
                <c:pt idx="39">
                  <c:v>892.5</c:v>
                </c:pt>
                <c:pt idx="40">
                  <c:v>1479.5</c:v>
                </c:pt>
                <c:pt idx="41">
                  <c:v>1535</c:v>
                </c:pt>
                <c:pt idx="42">
                  <c:v>3177.5</c:v>
                </c:pt>
                <c:pt idx="43">
                  <c:v>3914</c:v>
                </c:pt>
                <c:pt idx="44">
                  <c:v>4740.5</c:v>
                </c:pt>
                <c:pt idx="45">
                  <c:v>28089</c:v>
                </c:pt>
                <c:pt idx="46">
                  <c:v>31138.5</c:v>
                </c:pt>
                <c:pt idx="47">
                  <c:v>31149</c:v>
                </c:pt>
                <c:pt idx="48">
                  <c:v>31157.5</c:v>
                </c:pt>
                <c:pt idx="49">
                  <c:v>31328.5</c:v>
                </c:pt>
                <c:pt idx="50">
                  <c:v>31330.5</c:v>
                </c:pt>
                <c:pt idx="51">
                  <c:v>32708</c:v>
                </c:pt>
                <c:pt idx="52">
                  <c:v>32761.5</c:v>
                </c:pt>
                <c:pt idx="53">
                  <c:v>32785</c:v>
                </c:pt>
                <c:pt idx="54">
                  <c:v>33556</c:v>
                </c:pt>
                <c:pt idx="55">
                  <c:v>33605</c:v>
                </c:pt>
                <c:pt idx="56">
                  <c:v>34220</c:v>
                </c:pt>
                <c:pt idx="57">
                  <c:v>35903</c:v>
                </c:pt>
                <c:pt idx="58">
                  <c:v>35975.5</c:v>
                </c:pt>
                <c:pt idx="59">
                  <c:v>36742</c:v>
                </c:pt>
                <c:pt idx="60">
                  <c:v>38337.5</c:v>
                </c:pt>
                <c:pt idx="61">
                  <c:v>38413</c:v>
                </c:pt>
                <c:pt idx="62">
                  <c:v>41387</c:v>
                </c:pt>
                <c:pt idx="63">
                  <c:v>41427.5</c:v>
                </c:pt>
                <c:pt idx="64">
                  <c:v>42921</c:v>
                </c:pt>
                <c:pt idx="65">
                  <c:v>42995</c:v>
                </c:pt>
                <c:pt idx="66">
                  <c:v>42995.5</c:v>
                </c:pt>
                <c:pt idx="67">
                  <c:v>43027</c:v>
                </c:pt>
                <c:pt idx="68">
                  <c:v>43036</c:v>
                </c:pt>
                <c:pt idx="69">
                  <c:v>43908</c:v>
                </c:pt>
                <c:pt idx="70">
                  <c:v>44607.5</c:v>
                </c:pt>
                <c:pt idx="71">
                  <c:v>44607.5</c:v>
                </c:pt>
                <c:pt idx="72">
                  <c:v>44607.5</c:v>
                </c:pt>
                <c:pt idx="73">
                  <c:v>44607.5</c:v>
                </c:pt>
                <c:pt idx="74">
                  <c:v>45167</c:v>
                </c:pt>
                <c:pt idx="75">
                  <c:v>45407</c:v>
                </c:pt>
                <c:pt idx="76">
                  <c:v>45449</c:v>
                </c:pt>
                <c:pt idx="77">
                  <c:v>45449</c:v>
                </c:pt>
                <c:pt idx="78">
                  <c:v>45449</c:v>
                </c:pt>
                <c:pt idx="79">
                  <c:v>45485.5</c:v>
                </c:pt>
                <c:pt idx="80">
                  <c:v>45485.5</c:v>
                </c:pt>
                <c:pt idx="81">
                  <c:v>45485.5</c:v>
                </c:pt>
                <c:pt idx="82">
                  <c:v>46228.5</c:v>
                </c:pt>
                <c:pt idx="83">
                  <c:v>46228.5</c:v>
                </c:pt>
                <c:pt idx="84">
                  <c:v>46228.5</c:v>
                </c:pt>
                <c:pt idx="85">
                  <c:v>46986.5</c:v>
                </c:pt>
                <c:pt idx="86">
                  <c:v>46986.5</c:v>
                </c:pt>
                <c:pt idx="87">
                  <c:v>46986.5</c:v>
                </c:pt>
                <c:pt idx="88">
                  <c:v>46991</c:v>
                </c:pt>
                <c:pt idx="89">
                  <c:v>46991</c:v>
                </c:pt>
                <c:pt idx="90">
                  <c:v>46991</c:v>
                </c:pt>
                <c:pt idx="91">
                  <c:v>46991</c:v>
                </c:pt>
              </c:numCache>
            </c:numRef>
          </c:xVal>
          <c:yVal>
            <c:numRef>
              <c:f>Active!$L$21:$L$979</c:f>
              <c:numCache>
                <c:formatCode>General</c:formatCode>
                <c:ptCount val="959"/>
                <c:pt idx="0">
                  <c:v>0.23167524999735178</c:v>
                </c:pt>
                <c:pt idx="1">
                  <c:v>0.26322329999675276</c:v>
                </c:pt>
                <c:pt idx="2">
                  <c:v>0.2384201499990013</c:v>
                </c:pt>
                <c:pt idx="3">
                  <c:v>0.24559824999960256</c:v>
                </c:pt>
                <c:pt idx="4">
                  <c:v>0.23832904999653692</c:v>
                </c:pt>
                <c:pt idx="5">
                  <c:v>0.23653499999636551</c:v>
                </c:pt>
                <c:pt idx="6">
                  <c:v>0.22056559999691672</c:v>
                </c:pt>
                <c:pt idx="7">
                  <c:v>0.2393923499948869</c:v>
                </c:pt>
                <c:pt idx="8">
                  <c:v>0.24052609999489505</c:v>
                </c:pt>
                <c:pt idx="9">
                  <c:v>0.23902964999797405</c:v>
                </c:pt>
                <c:pt idx="10">
                  <c:v>0.21815634999438771</c:v>
                </c:pt>
                <c:pt idx="11">
                  <c:v>0.23720569999568397</c:v>
                </c:pt>
                <c:pt idx="12">
                  <c:v>0.22770219999802066</c:v>
                </c:pt>
                <c:pt idx="13">
                  <c:v>0.23833929999818793</c:v>
                </c:pt>
                <c:pt idx="14">
                  <c:v>0.24686654999823077</c:v>
                </c:pt>
                <c:pt idx="15">
                  <c:v>0.21846599999844329</c:v>
                </c:pt>
                <c:pt idx="16">
                  <c:v>0.2403509999930975</c:v>
                </c:pt>
                <c:pt idx="17">
                  <c:v>0.22528104999219067</c:v>
                </c:pt>
                <c:pt idx="18">
                  <c:v>0.22882704999938142</c:v>
                </c:pt>
                <c:pt idx="19">
                  <c:v>0.22494670000014594</c:v>
                </c:pt>
                <c:pt idx="20">
                  <c:v>0.23673114999837708</c:v>
                </c:pt>
                <c:pt idx="22">
                  <c:v>0.23879234999913024</c:v>
                </c:pt>
                <c:pt idx="23">
                  <c:v>0.24982294999790611</c:v>
                </c:pt>
                <c:pt idx="24">
                  <c:v>0.22739179999189219</c:v>
                </c:pt>
                <c:pt idx="25">
                  <c:v>0.22402184999373276</c:v>
                </c:pt>
                <c:pt idx="26">
                  <c:v>0.23765189999539871</c:v>
                </c:pt>
                <c:pt idx="27">
                  <c:v>0.24760049999895273</c:v>
                </c:pt>
                <c:pt idx="28">
                  <c:v>0.23816934999194928</c:v>
                </c:pt>
                <c:pt idx="29">
                  <c:v>0.24192095000034897</c:v>
                </c:pt>
                <c:pt idx="30">
                  <c:v>0.23786954999377485</c:v>
                </c:pt>
                <c:pt idx="31">
                  <c:v>0.23958865000167862</c:v>
                </c:pt>
                <c:pt idx="32">
                  <c:v>0.23015749999467516</c:v>
                </c:pt>
                <c:pt idx="33">
                  <c:v>0.23710609999398002</c:v>
                </c:pt>
                <c:pt idx="34">
                  <c:v>0.22813669999595731</c:v>
                </c:pt>
                <c:pt idx="35">
                  <c:v>0.2337055500029237</c:v>
                </c:pt>
                <c:pt idx="36">
                  <c:v>0.24073615000088466</c:v>
                </c:pt>
                <c:pt idx="37">
                  <c:v>0.24276674999418901</c:v>
                </c:pt>
                <c:pt idx="38">
                  <c:v>0.22342464999383083</c:v>
                </c:pt>
                <c:pt idx="39">
                  <c:v>0.22945524999522604</c:v>
                </c:pt>
                <c:pt idx="40">
                  <c:v>0.21943635000206996</c:v>
                </c:pt>
                <c:pt idx="41">
                  <c:v>0.24878549999993993</c:v>
                </c:pt>
                <c:pt idx="42">
                  <c:v>0.25941574999887962</c:v>
                </c:pt>
                <c:pt idx="43">
                  <c:v>0.23818419999588514</c:v>
                </c:pt>
                <c:pt idx="44">
                  <c:v>0.22732964999886462</c:v>
                </c:pt>
                <c:pt idx="45">
                  <c:v>0.13106169999809936</c:v>
                </c:pt>
                <c:pt idx="46">
                  <c:v>0.1046190499982913</c:v>
                </c:pt>
                <c:pt idx="47">
                  <c:v>0.10447969999950146</c:v>
                </c:pt>
                <c:pt idx="48">
                  <c:v>9.9709750000329223E-2</c:v>
                </c:pt>
                <c:pt idx="49">
                  <c:v>0.10542604999500327</c:v>
                </c:pt>
                <c:pt idx="50">
                  <c:v>0.10445664999861037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015-4DA1-8918-7502BB4CCCC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Active!$D$21:$D$81</c:f>
                <c:numCache>
                  <c:formatCode>General</c:formatCode>
                  <c:ptCount val="61"/>
                  <c:pt idx="21">
                    <c:v>0</c:v>
                  </c:pt>
                  <c:pt idx="54">
                    <c:v>1.1000000000000001E-3</c:v>
                  </c:pt>
                  <c:pt idx="55">
                    <c:v>1.5E-3</c:v>
                  </c:pt>
                  <c:pt idx="56">
                    <c:v>1.1000000000000001E-3</c:v>
                  </c:pt>
                  <c:pt idx="57">
                    <c:v>9.1999999999999998E-3</c:v>
                  </c:pt>
                  <c:pt idx="58">
                    <c:v>5.1999999999999998E-3</c:v>
                  </c:pt>
                  <c:pt idx="59">
                    <c:v>2.9999999999999997E-4</c:v>
                  </c:pt>
                  <c:pt idx="60">
                    <c:v>8.3999999999999995E-3</c:v>
                  </c:pt>
                </c:numCache>
              </c:numRef>
            </c:plus>
            <c:minus>
              <c:numRef>
                <c:f>Active!$D$21:$D$81</c:f>
                <c:numCache>
                  <c:formatCode>General</c:formatCode>
                  <c:ptCount val="61"/>
                  <c:pt idx="21">
                    <c:v>0</c:v>
                  </c:pt>
                  <c:pt idx="54">
                    <c:v>1.1000000000000001E-3</c:v>
                  </c:pt>
                  <c:pt idx="55">
                    <c:v>1.5E-3</c:v>
                  </c:pt>
                  <c:pt idx="56">
                    <c:v>1.1000000000000001E-3</c:v>
                  </c:pt>
                  <c:pt idx="57">
                    <c:v>9.1999999999999998E-3</c:v>
                  </c:pt>
                  <c:pt idx="58">
                    <c:v>5.1999999999999998E-3</c:v>
                  </c:pt>
                  <c:pt idx="59">
                    <c:v>2.9999999999999997E-4</c:v>
                  </c:pt>
                  <c:pt idx="60">
                    <c:v>8.3999999999999995E-3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Active!$F$21:$F$979</c:f>
              <c:numCache>
                <c:formatCode>General</c:formatCode>
                <c:ptCount val="959"/>
                <c:pt idx="0">
                  <c:v>-11707.5</c:v>
                </c:pt>
                <c:pt idx="1">
                  <c:v>-11639</c:v>
                </c:pt>
                <c:pt idx="2">
                  <c:v>-10874.5</c:v>
                </c:pt>
                <c:pt idx="3">
                  <c:v>-10797.5</c:v>
                </c:pt>
                <c:pt idx="4">
                  <c:v>-10161.5</c:v>
                </c:pt>
                <c:pt idx="5">
                  <c:v>-10050</c:v>
                </c:pt>
                <c:pt idx="6">
                  <c:v>-10048</c:v>
                </c:pt>
                <c:pt idx="7">
                  <c:v>-8000.5</c:v>
                </c:pt>
                <c:pt idx="8">
                  <c:v>-7763</c:v>
                </c:pt>
                <c:pt idx="9">
                  <c:v>-6259.5</c:v>
                </c:pt>
                <c:pt idx="10">
                  <c:v>-6120.5</c:v>
                </c:pt>
                <c:pt idx="11">
                  <c:v>-5431</c:v>
                </c:pt>
                <c:pt idx="12">
                  <c:v>-4026</c:v>
                </c:pt>
                <c:pt idx="13">
                  <c:v>-3919</c:v>
                </c:pt>
                <c:pt idx="14">
                  <c:v>-3786.5</c:v>
                </c:pt>
                <c:pt idx="15">
                  <c:v>-3780</c:v>
                </c:pt>
                <c:pt idx="16">
                  <c:v>-3330</c:v>
                </c:pt>
                <c:pt idx="17">
                  <c:v>-2321.5</c:v>
                </c:pt>
                <c:pt idx="18">
                  <c:v>-1501.5</c:v>
                </c:pt>
                <c:pt idx="19">
                  <c:v>-1461</c:v>
                </c:pt>
                <c:pt idx="20">
                  <c:v>-4.5</c:v>
                </c:pt>
                <c:pt idx="21">
                  <c:v>-0.5</c:v>
                </c:pt>
                <c:pt idx="22">
                  <c:v>-0.5</c:v>
                </c:pt>
                <c:pt idx="23">
                  <c:v>1.5</c:v>
                </c:pt>
                <c:pt idx="24">
                  <c:v>6</c:v>
                </c:pt>
                <c:pt idx="25">
                  <c:v>14.5</c:v>
                </c:pt>
                <c:pt idx="26">
                  <c:v>23</c:v>
                </c:pt>
                <c:pt idx="27">
                  <c:v>85</c:v>
                </c:pt>
                <c:pt idx="28">
                  <c:v>89.5</c:v>
                </c:pt>
                <c:pt idx="29">
                  <c:v>661.5</c:v>
                </c:pt>
                <c:pt idx="30">
                  <c:v>723.5</c:v>
                </c:pt>
                <c:pt idx="31">
                  <c:v>770.5</c:v>
                </c:pt>
                <c:pt idx="32">
                  <c:v>775</c:v>
                </c:pt>
                <c:pt idx="33">
                  <c:v>837</c:v>
                </c:pt>
                <c:pt idx="34">
                  <c:v>839</c:v>
                </c:pt>
                <c:pt idx="35">
                  <c:v>843.5</c:v>
                </c:pt>
                <c:pt idx="36">
                  <c:v>845.5</c:v>
                </c:pt>
                <c:pt idx="37">
                  <c:v>847.5</c:v>
                </c:pt>
                <c:pt idx="38">
                  <c:v>890.5</c:v>
                </c:pt>
                <c:pt idx="39">
                  <c:v>892.5</c:v>
                </c:pt>
                <c:pt idx="40">
                  <c:v>1479.5</c:v>
                </c:pt>
                <c:pt idx="41">
                  <c:v>1535</c:v>
                </c:pt>
                <c:pt idx="42">
                  <c:v>3177.5</c:v>
                </c:pt>
                <c:pt idx="43">
                  <c:v>3914</c:v>
                </c:pt>
                <c:pt idx="44">
                  <c:v>4740.5</c:v>
                </c:pt>
                <c:pt idx="45">
                  <c:v>28089</c:v>
                </c:pt>
                <c:pt idx="46">
                  <c:v>31138.5</c:v>
                </c:pt>
                <c:pt idx="47">
                  <c:v>31149</c:v>
                </c:pt>
                <c:pt idx="48">
                  <c:v>31157.5</c:v>
                </c:pt>
                <c:pt idx="49">
                  <c:v>31328.5</c:v>
                </c:pt>
                <c:pt idx="50">
                  <c:v>31330.5</c:v>
                </c:pt>
                <c:pt idx="51">
                  <c:v>32708</c:v>
                </c:pt>
                <c:pt idx="52">
                  <c:v>32761.5</c:v>
                </c:pt>
                <c:pt idx="53">
                  <c:v>32785</c:v>
                </c:pt>
                <c:pt idx="54">
                  <c:v>33556</c:v>
                </c:pt>
                <c:pt idx="55">
                  <c:v>33605</c:v>
                </c:pt>
                <c:pt idx="56">
                  <c:v>34220</c:v>
                </c:pt>
                <c:pt idx="57">
                  <c:v>35903</c:v>
                </c:pt>
                <c:pt idx="58">
                  <c:v>35975.5</c:v>
                </c:pt>
                <c:pt idx="59">
                  <c:v>36742</c:v>
                </c:pt>
                <c:pt idx="60">
                  <c:v>38337.5</c:v>
                </c:pt>
                <c:pt idx="61">
                  <c:v>38413</c:v>
                </c:pt>
                <c:pt idx="62">
                  <c:v>41387</c:v>
                </c:pt>
                <c:pt idx="63">
                  <c:v>41427.5</c:v>
                </c:pt>
                <c:pt idx="64">
                  <c:v>42921</c:v>
                </c:pt>
                <c:pt idx="65">
                  <c:v>42995</c:v>
                </c:pt>
                <c:pt idx="66">
                  <c:v>42995.5</c:v>
                </c:pt>
                <c:pt idx="67">
                  <c:v>43027</c:v>
                </c:pt>
                <c:pt idx="68">
                  <c:v>43036</c:v>
                </c:pt>
                <c:pt idx="69">
                  <c:v>43908</c:v>
                </c:pt>
                <c:pt idx="70">
                  <c:v>44607.5</c:v>
                </c:pt>
                <c:pt idx="71">
                  <c:v>44607.5</c:v>
                </c:pt>
                <c:pt idx="72">
                  <c:v>44607.5</c:v>
                </c:pt>
                <c:pt idx="73">
                  <c:v>44607.5</c:v>
                </c:pt>
                <c:pt idx="74">
                  <c:v>45167</c:v>
                </c:pt>
                <c:pt idx="75">
                  <c:v>45407</c:v>
                </c:pt>
                <c:pt idx="76">
                  <c:v>45449</c:v>
                </c:pt>
                <c:pt idx="77">
                  <c:v>45449</c:v>
                </c:pt>
                <c:pt idx="78">
                  <c:v>45449</c:v>
                </c:pt>
                <c:pt idx="79">
                  <c:v>45485.5</c:v>
                </c:pt>
                <c:pt idx="80">
                  <c:v>45485.5</c:v>
                </c:pt>
                <c:pt idx="81">
                  <c:v>45485.5</c:v>
                </c:pt>
                <c:pt idx="82">
                  <c:v>46228.5</c:v>
                </c:pt>
                <c:pt idx="83">
                  <c:v>46228.5</c:v>
                </c:pt>
                <c:pt idx="84">
                  <c:v>46228.5</c:v>
                </c:pt>
                <c:pt idx="85">
                  <c:v>46986.5</c:v>
                </c:pt>
                <c:pt idx="86">
                  <c:v>46986.5</c:v>
                </c:pt>
                <c:pt idx="87">
                  <c:v>46986.5</c:v>
                </c:pt>
                <c:pt idx="88">
                  <c:v>46991</c:v>
                </c:pt>
                <c:pt idx="89">
                  <c:v>46991</c:v>
                </c:pt>
                <c:pt idx="90">
                  <c:v>46991</c:v>
                </c:pt>
                <c:pt idx="91">
                  <c:v>46991</c:v>
                </c:pt>
              </c:numCache>
            </c:numRef>
          </c:xVal>
          <c:yVal>
            <c:numRef>
              <c:f>Active!$M$21:$M$979</c:f>
              <c:numCache>
                <c:formatCode>General</c:formatCode>
                <c:ptCount val="9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015-4DA1-8918-7502BB4CCCC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Active!$D$21:$D$81</c:f>
                <c:numCache>
                  <c:formatCode>General</c:formatCode>
                  <c:ptCount val="61"/>
                  <c:pt idx="21">
                    <c:v>0</c:v>
                  </c:pt>
                  <c:pt idx="54">
                    <c:v>1.1000000000000001E-3</c:v>
                  </c:pt>
                  <c:pt idx="55">
                    <c:v>1.5E-3</c:v>
                  </c:pt>
                  <c:pt idx="56">
                    <c:v>1.1000000000000001E-3</c:v>
                  </c:pt>
                  <c:pt idx="57">
                    <c:v>9.1999999999999998E-3</c:v>
                  </c:pt>
                  <c:pt idx="58">
                    <c:v>5.1999999999999998E-3</c:v>
                  </c:pt>
                  <c:pt idx="59">
                    <c:v>2.9999999999999997E-4</c:v>
                  </c:pt>
                  <c:pt idx="60">
                    <c:v>8.3999999999999995E-3</c:v>
                  </c:pt>
                </c:numCache>
              </c:numRef>
            </c:plus>
            <c:minus>
              <c:numRef>
                <c:f>Active!$D$21:$D$81</c:f>
                <c:numCache>
                  <c:formatCode>General</c:formatCode>
                  <c:ptCount val="61"/>
                  <c:pt idx="21">
                    <c:v>0</c:v>
                  </c:pt>
                  <c:pt idx="54">
                    <c:v>1.1000000000000001E-3</c:v>
                  </c:pt>
                  <c:pt idx="55">
                    <c:v>1.5E-3</c:v>
                  </c:pt>
                  <c:pt idx="56">
                    <c:v>1.1000000000000001E-3</c:v>
                  </c:pt>
                  <c:pt idx="57">
                    <c:v>9.1999999999999998E-3</c:v>
                  </c:pt>
                  <c:pt idx="58">
                    <c:v>5.1999999999999998E-3</c:v>
                  </c:pt>
                  <c:pt idx="59">
                    <c:v>2.9999999999999997E-4</c:v>
                  </c:pt>
                  <c:pt idx="60">
                    <c:v>8.3999999999999995E-3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Active!$F$21:$F$979</c:f>
              <c:numCache>
                <c:formatCode>General</c:formatCode>
                <c:ptCount val="959"/>
                <c:pt idx="0">
                  <c:v>-11707.5</c:v>
                </c:pt>
                <c:pt idx="1">
                  <c:v>-11639</c:v>
                </c:pt>
                <c:pt idx="2">
                  <c:v>-10874.5</c:v>
                </c:pt>
                <c:pt idx="3">
                  <c:v>-10797.5</c:v>
                </c:pt>
                <c:pt idx="4">
                  <c:v>-10161.5</c:v>
                </c:pt>
                <c:pt idx="5">
                  <c:v>-10050</c:v>
                </c:pt>
                <c:pt idx="6">
                  <c:v>-10048</c:v>
                </c:pt>
                <c:pt idx="7">
                  <c:v>-8000.5</c:v>
                </c:pt>
                <c:pt idx="8">
                  <c:v>-7763</c:v>
                </c:pt>
                <c:pt idx="9">
                  <c:v>-6259.5</c:v>
                </c:pt>
                <c:pt idx="10">
                  <c:v>-6120.5</c:v>
                </c:pt>
                <c:pt idx="11">
                  <c:v>-5431</c:v>
                </c:pt>
                <c:pt idx="12">
                  <c:v>-4026</c:v>
                </c:pt>
                <c:pt idx="13">
                  <c:v>-3919</c:v>
                </c:pt>
                <c:pt idx="14">
                  <c:v>-3786.5</c:v>
                </c:pt>
                <c:pt idx="15">
                  <c:v>-3780</c:v>
                </c:pt>
                <c:pt idx="16">
                  <c:v>-3330</c:v>
                </c:pt>
                <c:pt idx="17">
                  <c:v>-2321.5</c:v>
                </c:pt>
                <c:pt idx="18">
                  <c:v>-1501.5</c:v>
                </c:pt>
                <c:pt idx="19">
                  <c:v>-1461</c:v>
                </c:pt>
                <c:pt idx="20">
                  <c:v>-4.5</c:v>
                </c:pt>
                <c:pt idx="21">
                  <c:v>-0.5</c:v>
                </c:pt>
                <c:pt idx="22">
                  <c:v>-0.5</c:v>
                </c:pt>
                <c:pt idx="23">
                  <c:v>1.5</c:v>
                </c:pt>
                <c:pt idx="24">
                  <c:v>6</c:v>
                </c:pt>
                <c:pt idx="25">
                  <c:v>14.5</c:v>
                </c:pt>
                <c:pt idx="26">
                  <c:v>23</c:v>
                </c:pt>
                <c:pt idx="27">
                  <c:v>85</c:v>
                </c:pt>
                <c:pt idx="28">
                  <c:v>89.5</c:v>
                </c:pt>
                <c:pt idx="29">
                  <c:v>661.5</c:v>
                </c:pt>
                <c:pt idx="30">
                  <c:v>723.5</c:v>
                </c:pt>
                <c:pt idx="31">
                  <c:v>770.5</c:v>
                </c:pt>
                <c:pt idx="32">
                  <c:v>775</c:v>
                </c:pt>
                <c:pt idx="33">
                  <c:v>837</c:v>
                </c:pt>
                <c:pt idx="34">
                  <c:v>839</c:v>
                </c:pt>
                <c:pt idx="35">
                  <c:v>843.5</c:v>
                </c:pt>
                <c:pt idx="36">
                  <c:v>845.5</c:v>
                </c:pt>
                <c:pt idx="37">
                  <c:v>847.5</c:v>
                </c:pt>
                <c:pt idx="38">
                  <c:v>890.5</c:v>
                </c:pt>
                <c:pt idx="39">
                  <c:v>892.5</c:v>
                </c:pt>
                <c:pt idx="40">
                  <c:v>1479.5</c:v>
                </c:pt>
                <c:pt idx="41">
                  <c:v>1535</c:v>
                </c:pt>
                <c:pt idx="42">
                  <c:v>3177.5</c:v>
                </c:pt>
                <c:pt idx="43">
                  <c:v>3914</c:v>
                </c:pt>
                <c:pt idx="44">
                  <c:v>4740.5</c:v>
                </c:pt>
                <c:pt idx="45">
                  <c:v>28089</c:v>
                </c:pt>
                <c:pt idx="46">
                  <c:v>31138.5</c:v>
                </c:pt>
                <c:pt idx="47">
                  <c:v>31149</c:v>
                </c:pt>
                <c:pt idx="48">
                  <c:v>31157.5</c:v>
                </c:pt>
                <c:pt idx="49">
                  <c:v>31328.5</c:v>
                </c:pt>
                <c:pt idx="50">
                  <c:v>31330.5</c:v>
                </c:pt>
                <c:pt idx="51">
                  <c:v>32708</c:v>
                </c:pt>
                <c:pt idx="52">
                  <c:v>32761.5</c:v>
                </c:pt>
                <c:pt idx="53">
                  <c:v>32785</c:v>
                </c:pt>
                <c:pt idx="54">
                  <c:v>33556</c:v>
                </c:pt>
                <c:pt idx="55">
                  <c:v>33605</c:v>
                </c:pt>
                <c:pt idx="56">
                  <c:v>34220</c:v>
                </c:pt>
                <c:pt idx="57">
                  <c:v>35903</c:v>
                </c:pt>
                <c:pt idx="58">
                  <c:v>35975.5</c:v>
                </c:pt>
                <c:pt idx="59">
                  <c:v>36742</c:v>
                </c:pt>
                <c:pt idx="60">
                  <c:v>38337.5</c:v>
                </c:pt>
                <c:pt idx="61">
                  <c:v>38413</c:v>
                </c:pt>
                <c:pt idx="62">
                  <c:v>41387</c:v>
                </c:pt>
                <c:pt idx="63">
                  <c:v>41427.5</c:v>
                </c:pt>
                <c:pt idx="64">
                  <c:v>42921</c:v>
                </c:pt>
                <c:pt idx="65">
                  <c:v>42995</c:v>
                </c:pt>
                <c:pt idx="66">
                  <c:v>42995.5</c:v>
                </c:pt>
                <c:pt idx="67">
                  <c:v>43027</c:v>
                </c:pt>
                <c:pt idx="68">
                  <c:v>43036</c:v>
                </c:pt>
                <c:pt idx="69">
                  <c:v>43908</c:v>
                </c:pt>
                <c:pt idx="70">
                  <c:v>44607.5</c:v>
                </c:pt>
                <c:pt idx="71">
                  <c:v>44607.5</c:v>
                </c:pt>
                <c:pt idx="72">
                  <c:v>44607.5</c:v>
                </c:pt>
                <c:pt idx="73">
                  <c:v>44607.5</c:v>
                </c:pt>
                <c:pt idx="74">
                  <c:v>45167</c:v>
                </c:pt>
                <c:pt idx="75">
                  <c:v>45407</c:v>
                </c:pt>
                <c:pt idx="76">
                  <c:v>45449</c:v>
                </c:pt>
                <c:pt idx="77">
                  <c:v>45449</c:v>
                </c:pt>
                <c:pt idx="78">
                  <c:v>45449</c:v>
                </c:pt>
                <c:pt idx="79">
                  <c:v>45485.5</c:v>
                </c:pt>
                <c:pt idx="80">
                  <c:v>45485.5</c:v>
                </c:pt>
                <c:pt idx="81">
                  <c:v>45485.5</c:v>
                </c:pt>
                <c:pt idx="82">
                  <c:v>46228.5</c:v>
                </c:pt>
                <c:pt idx="83">
                  <c:v>46228.5</c:v>
                </c:pt>
                <c:pt idx="84">
                  <c:v>46228.5</c:v>
                </c:pt>
                <c:pt idx="85">
                  <c:v>46986.5</c:v>
                </c:pt>
                <c:pt idx="86">
                  <c:v>46986.5</c:v>
                </c:pt>
                <c:pt idx="87">
                  <c:v>46986.5</c:v>
                </c:pt>
                <c:pt idx="88">
                  <c:v>46991</c:v>
                </c:pt>
                <c:pt idx="89">
                  <c:v>46991</c:v>
                </c:pt>
                <c:pt idx="90">
                  <c:v>46991</c:v>
                </c:pt>
                <c:pt idx="91">
                  <c:v>46991</c:v>
                </c:pt>
              </c:numCache>
            </c:numRef>
          </c:xVal>
          <c:yVal>
            <c:numRef>
              <c:f>Active!$N$21:$N$979</c:f>
              <c:numCache>
                <c:formatCode>General</c:formatCode>
                <c:ptCount val="9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015-4DA1-8918-7502BB4CCCC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-11707.5</c:v>
                </c:pt>
                <c:pt idx="1">
                  <c:v>-11639</c:v>
                </c:pt>
                <c:pt idx="2">
                  <c:v>-10874.5</c:v>
                </c:pt>
                <c:pt idx="3">
                  <c:v>-10797.5</c:v>
                </c:pt>
                <c:pt idx="4">
                  <c:v>-10161.5</c:v>
                </c:pt>
                <c:pt idx="5">
                  <c:v>-10050</c:v>
                </c:pt>
                <c:pt idx="6">
                  <c:v>-10048</c:v>
                </c:pt>
                <c:pt idx="7">
                  <c:v>-8000.5</c:v>
                </c:pt>
                <c:pt idx="8">
                  <c:v>-7763</c:v>
                </c:pt>
                <c:pt idx="9">
                  <c:v>-6259.5</c:v>
                </c:pt>
                <c:pt idx="10">
                  <c:v>-6120.5</c:v>
                </c:pt>
                <c:pt idx="11">
                  <c:v>-5431</c:v>
                </c:pt>
                <c:pt idx="12">
                  <c:v>-4026</c:v>
                </c:pt>
                <c:pt idx="13">
                  <c:v>-3919</c:v>
                </c:pt>
                <c:pt idx="14">
                  <c:v>-3786.5</c:v>
                </c:pt>
                <c:pt idx="15">
                  <c:v>-3780</c:v>
                </c:pt>
                <c:pt idx="16">
                  <c:v>-3330</c:v>
                </c:pt>
                <c:pt idx="17">
                  <c:v>-2321.5</c:v>
                </c:pt>
                <c:pt idx="18">
                  <c:v>-1501.5</c:v>
                </c:pt>
                <c:pt idx="19">
                  <c:v>-1461</c:v>
                </c:pt>
                <c:pt idx="20">
                  <c:v>-4.5</c:v>
                </c:pt>
                <c:pt idx="21">
                  <c:v>-0.5</c:v>
                </c:pt>
                <c:pt idx="22">
                  <c:v>-0.5</c:v>
                </c:pt>
                <c:pt idx="23">
                  <c:v>1.5</c:v>
                </c:pt>
                <c:pt idx="24">
                  <c:v>6</c:v>
                </c:pt>
                <c:pt idx="25">
                  <c:v>14.5</c:v>
                </c:pt>
                <c:pt idx="26">
                  <c:v>23</c:v>
                </c:pt>
                <c:pt idx="27">
                  <c:v>85</c:v>
                </c:pt>
                <c:pt idx="28">
                  <c:v>89.5</c:v>
                </c:pt>
                <c:pt idx="29">
                  <c:v>661.5</c:v>
                </c:pt>
                <c:pt idx="30">
                  <c:v>723.5</c:v>
                </c:pt>
                <c:pt idx="31">
                  <c:v>770.5</c:v>
                </c:pt>
                <c:pt idx="32">
                  <c:v>775</c:v>
                </c:pt>
                <c:pt idx="33">
                  <c:v>837</c:v>
                </c:pt>
                <c:pt idx="34">
                  <c:v>839</c:v>
                </c:pt>
                <c:pt idx="35">
                  <c:v>843.5</c:v>
                </c:pt>
                <c:pt idx="36">
                  <c:v>845.5</c:v>
                </c:pt>
                <c:pt idx="37">
                  <c:v>847.5</c:v>
                </c:pt>
                <c:pt idx="38">
                  <c:v>890.5</c:v>
                </c:pt>
                <c:pt idx="39">
                  <c:v>892.5</c:v>
                </c:pt>
                <c:pt idx="40">
                  <c:v>1479.5</c:v>
                </c:pt>
                <c:pt idx="41">
                  <c:v>1535</c:v>
                </c:pt>
                <c:pt idx="42">
                  <c:v>3177.5</c:v>
                </c:pt>
                <c:pt idx="43">
                  <c:v>3914</c:v>
                </c:pt>
                <c:pt idx="44">
                  <c:v>4740.5</c:v>
                </c:pt>
                <c:pt idx="45">
                  <c:v>28089</c:v>
                </c:pt>
                <c:pt idx="46">
                  <c:v>31138.5</c:v>
                </c:pt>
                <c:pt idx="47">
                  <c:v>31149</c:v>
                </c:pt>
                <c:pt idx="48">
                  <c:v>31157.5</c:v>
                </c:pt>
                <c:pt idx="49">
                  <c:v>31328.5</c:v>
                </c:pt>
                <c:pt idx="50">
                  <c:v>31330.5</c:v>
                </c:pt>
                <c:pt idx="51">
                  <c:v>32708</c:v>
                </c:pt>
                <c:pt idx="52">
                  <c:v>32761.5</c:v>
                </c:pt>
                <c:pt idx="53">
                  <c:v>32785</c:v>
                </c:pt>
                <c:pt idx="54">
                  <c:v>33556</c:v>
                </c:pt>
                <c:pt idx="55">
                  <c:v>33605</c:v>
                </c:pt>
                <c:pt idx="56">
                  <c:v>34220</c:v>
                </c:pt>
                <c:pt idx="57">
                  <c:v>35903</c:v>
                </c:pt>
                <c:pt idx="58">
                  <c:v>35975.5</c:v>
                </c:pt>
                <c:pt idx="59">
                  <c:v>36742</c:v>
                </c:pt>
                <c:pt idx="60">
                  <c:v>38337.5</c:v>
                </c:pt>
                <c:pt idx="61">
                  <c:v>38413</c:v>
                </c:pt>
                <c:pt idx="62">
                  <c:v>41387</c:v>
                </c:pt>
                <c:pt idx="63">
                  <c:v>41427.5</c:v>
                </c:pt>
                <c:pt idx="64">
                  <c:v>42921</c:v>
                </c:pt>
                <c:pt idx="65">
                  <c:v>42995</c:v>
                </c:pt>
                <c:pt idx="66">
                  <c:v>42995.5</c:v>
                </c:pt>
                <c:pt idx="67">
                  <c:v>43027</c:v>
                </c:pt>
                <c:pt idx="68">
                  <c:v>43036</c:v>
                </c:pt>
                <c:pt idx="69">
                  <c:v>43908</c:v>
                </c:pt>
                <c:pt idx="70">
                  <c:v>44607.5</c:v>
                </c:pt>
                <c:pt idx="71">
                  <c:v>44607.5</c:v>
                </c:pt>
                <c:pt idx="72">
                  <c:v>44607.5</c:v>
                </c:pt>
                <c:pt idx="73">
                  <c:v>44607.5</c:v>
                </c:pt>
                <c:pt idx="74">
                  <c:v>45167</c:v>
                </c:pt>
                <c:pt idx="75">
                  <c:v>45407</c:v>
                </c:pt>
                <c:pt idx="76">
                  <c:v>45449</c:v>
                </c:pt>
                <c:pt idx="77">
                  <c:v>45449</c:v>
                </c:pt>
                <c:pt idx="78">
                  <c:v>45449</c:v>
                </c:pt>
                <c:pt idx="79">
                  <c:v>45485.5</c:v>
                </c:pt>
                <c:pt idx="80">
                  <c:v>45485.5</c:v>
                </c:pt>
                <c:pt idx="81">
                  <c:v>45485.5</c:v>
                </c:pt>
                <c:pt idx="82">
                  <c:v>46228.5</c:v>
                </c:pt>
                <c:pt idx="83">
                  <c:v>46228.5</c:v>
                </c:pt>
                <c:pt idx="84">
                  <c:v>46228.5</c:v>
                </c:pt>
                <c:pt idx="85">
                  <c:v>46986.5</c:v>
                </c:pt>
                <c:pt idx="86">
                  <c:v>46986.5</c:v>
                </c:pt>
                <c:pt idx="87">
                  <c:v>46986.5</c:v>
                </c:pt>
                <c:pt idx="88">
                  <c:v>46991</c:v>
                </c:pt>
                <c:pt idx="89">
                  <c:v>46991</c:v>
                </c:pt>
                <c:pt idx="90">
                  <c:v>46991</c:v>
                </c:pt>
                <c:pt idx="91">
                  <c:v>46991</c:v>
                </c:pt>
              </c:numCache>
            </c:numRef>
          </c:xVal>
          <c:yVal>
            <c:numRef>
              <c:f>Active!$O$21:$O$979</c:f>
              <c:numCache>
                <c:formatCode>General</c:formatCode>
                <c:ptCount val="959"/>
                <c:pt idx="0">
                  <c:v>0.28571442562606064</c:v>
                </c:pt>
                <c:pt idx="1">
                  <c:v>0.28535647475159825</c:v>
                </c:pt>
                <c:pt idx="2">
                  <c:v>0.28136153397018931</c:v>
                </c:pt>
                <c:pt idx="3">
                  <c:v>0.28095916583393227</c:v>
                </c:pt>
                <c:pt idx="4">
                  <c:v>0.27763570953965355</c:v>
                </c:pt>
                <c:pt idx="5">
                  <c:v>0.27705305957611254</c:v>
                </c:pt>
                <c:pt idx="6">
                  <c:v>0.27704260845569029</c:v>
                </c:pt>
                <c:pt idx="7">
                  <c:v>0.2663432739234014</c:v>
                </c:pt>
                <c:pt idx="8">
                  <c:v>0.26510220337325802</c:v>
                </c:pt>
                <c:pt idx="9">
                  <c:v>0.2572455735958239</c:v>
                </c:pt>
                <c:pt idx="10">
                  <c:v>0.25651922072647682</c:v>
                </c:pt>
                <c:pt idx="11">
                  <c:v>0.25291619696090262</c:v>
                </c:pt>
                <c:pt idx="12">
                  <c:v>0.24557428486426483</c:v>
                </c:pt>
                <c:pt idx="13">
                  <c:v>0.24501514992167392</c:v>
                </c:pt>
                <c:pt idx="14">
                  <c:v>0.24432276319369919</c:v>
                </c:pt>
                <c:pt idx="15">
                  <c:v>0.24428879705232684</c:v>
                </c:pt>
                <c:pt idx="16">
                  <c:v>0.24193729495731831</c:v>
                </c:pt>
                <c:pt idx="17">
                  <c:v>0.2366673174843936</c:v>
                </c:pt>
                <c:pt idx="18">
                  <c:v>0.23238235811126692</c:v>
                </c:pt>
                <c:pt idx="19">
                  <c:v>0.23217072292271615</c:v>
                </c:pt>
                <c:pt idx="20">
                  <c:v>0.22455969447520516</c:v>
                </c:pt>
                <c:pt idx="21">
                  <c:v>0.22453879223436066</c:v>
                </c:pt>
                <c:pt idx="22">
                  <c:v>0.22453879223436066</c:v>
                </c:pt>
                <c:pt idx="23">
                  <c:v>0.22452834111393838</c:v>
                </c:pt>
                <c:pt idx="24">
                  <c:v>0.2245048260929883</c:v>
                </c:pt>
                <c:pt idx="25">
                  <c:v>0.2244604088311937</c:v>
                </c:pt>
                <c:pt idx="26">
                  <c:v>0.22441599156939909</c:v>
                </c:pt>
                <c:pt idx="27">
                  <c:v>0.22409200683630903</c:v>
                </c:pt>
                <c:pt idx="28">
                  <c:v>0.22406849181535893</c:v>
                </c:pt>
                <c:pt idx="29">
                  <c:v>0.22107947137459252</c:v>
                </c:pt>
                <c:pt idx="30">
                  <c:v>0.22075548664150246</c:v>
                </c:pt>
                <c:pt idx="31">
                  <c:v>0.22050988531157933</c:v>
                </c:pt>
                <c:pt idx="32">
                  <c:v>0.22048637029062926</c:v>
                </c:pt>
                <c:pt idx="33">
                  <c:v>0.2201623855575392</c:v>
                </c:pt>
                <c:pt idx="34">
                  <c:v>0.22015193443711692</c:v>
                </c:pt>
                <c:pt idx="35">
                  <c:v>0.22012841941616684</c:v>
                </c:pt>
                <c:pt idx="36">
                  <c:v>0.22011796829574459</c:v>
                </c:pt>
                <c:pt idx="37">
                  <c:v>0.22010751717532231</c:v>
                </c:pt>
                <c:pt idx="38">
                  <c:v>0.21988281808624374</c:v>
                </c:pt>
                <c:pt idx="39">
                  <c:v>0.21987236696582146</c:v>
                </c:pt>
                <c:pt idx="40">
                  <c:v>0.2168049631218881</c:v>
                </c:pt>
                <c:pt idx="41">
                  <c:v>0.21651494453017039</c:v>
                </c:pt>
                <c:pt idx="42">
                  <c:v>0.20793196188338919</c:v>
                </c:pt>
                <c:pt idx="43">
                  <c:v>0.20408333678789189</c:v>
                </c:pt>
                <c:pt idx="44">
                  <c:v>0.19976441127339287</c:v>
                </c:pt>
                <c:pt idx="45">
                  <c:v>7.7755418683821853E-2</c:v>
                </c:pt>
                <c:pt idx="46">
                  <c:v>6.1820072819980643E-2</c:v>
                </c:pt>
                <c:pt idx="47">
                  <c:v>6.176520443776376E-2</c:v>
                </c:pt>
                <c:pt idx="48">
                  <c:v>6.1720787175969155E-2</c:v>
                </c:pt>
                <c:pt idx="49">
                  <c:v>6.0827216379865934E-2</c:v>
                </c:pt>
                <c:pt idx="50">
                  <c:v>6.0816765259443656E-2</c:v>
                </c:pt>
                <c:pt idx="51">
                  <c:v>5.3618556068611961E-2</c:v>
                </c:pt>
                <c:pt idx="52">
                  <c:v>5.3338988597316506E-2</c:v>
                </c:pt>
                <c:pt idx="53">
                  <c:v>5.3216187932354941E-2</c:v>
                </c:pt>
                <c:pt idx="54">
                  <c:v>4.9187281009573647E-2</c:v>
                </c:pt>
                <c:pt idx="55">
                  <c:v>4.8931228559228268E-2</c:v>
                </c:pt>
                <c:pt idx="56">
                  <c:v>4.5717509029383263E-2</c:v>
                </c:pt>
                <c:pt idx="57">
                  <c:v>3.6922891194051316E-2</c:v>
                </c:pt>
                <c:pt idx="58">
                  <c:v>3.6544038078744373E-2</c:v>
                </c:pt>
                <c:pt idx="59">
                  <c:v>3.2538646176913155E-2</c:v>
                </c:pt>
                <c:pt idx="60">
                  <c:v>2.4201264860055083E-2</c:v>
                </c:pt>
                <c:pt idx="61">
                  <c:v>2.3806735064114765E-2</c:v>
                </c:pt>
                <c:pt idx="62">
                  <c:v>8.2659189962138724E-3</c:v>
                </c:pt>
                <c:pt idx="63">
                  <c:v>8.0542838076630985E-3</c:v>
                </c:pt>
                <c:pt idx="64">
                  <c:v>2.499096323403116E-4</c:v>
                </c:pt>
                <c:pt idx="65">
                  <c:v>-1.3678182328333288E-4</c:v>
                </c:pt>
                <c:pt idx="66">
                  <c:v>-1.3939460338888154E-4</c:v>
                </c:pt>
                <c:pt idx="67">
                  <c:v>-3.0399975003947421E-4</c:v>
                </c:pt>
                <c:pt idx="68">
                  <c:v>-3.5102979193965544E-4</c:v>
                </c:pt>
                <c:pt idx="69">
                  <c:v>-4.9077182960451105E-3</c:v>
                </c:pt>
                <c:pt idx="70">
                  <c:v>-8.5629976637305871E-3</c:v>
                </c:pt>
                <c:pt idx="71">
                  <c:v>-8.5629976637305871E-3</c:v>
                </c:pt>
                <c:pt idx="72">
                  <c:v>-8.5629976637305871E-3</c:v>
                </c:pt>
                <c:pt idx="73">
                  <c:v>-8.5629976637305871E-3</c:v>
                </c:pt>
                <c:pt idx="74">
                  <c:v>-1.1486698601857886E-2</c:v>
                </c:pt>
                <c:pt idx="75">
                  <c:v>-1.2740833052529099E-2</c:v>
                </c:pt>
                <c:pt idx="76">
                  <c:v>-1.2960306581396575E-2</c:v>
                </c:pt>
                <c:pt idx="77">
                  <c:v>-1.2960306581396575E-2</c:v>
                </c:pt>
                <c:pt idx="78">
                  <c:v>-1.2960306581396575E-2</c:v>
                </c:pt>
                <c:pt idx="79">
                  <c:v>-1.315103952910282E-2</c:v>
                </c:pt>
                <c:pt idx="80">
                  <c:v>-1.315103952910282E-2</c:v>
                </c:pt>
                <c:pt idx="81">
                  <c:v>-1.315103952910282E-2</c:v>
                </c:pt>
                <c:pt idx="82">
                  <c:v>-1.7033630765972474E-2</c:v>
                </c:pt>
                <c:pt idx="83">
                  <c:v>-1.7033630765972474E-2</c:v>
                </c:pt>
                <c:pt idx="84">
                  <c:v>-1.7033630765972474E-2</c:v>
                </c:pt>
                <c:pt idx="85">
                  <c:v>-2.0994605406009087E-2</c:v>
                </c:pt>
                <c:pt idx="86">
                  <c:v>-2.0994605406009087E-2</c:v>
                </c:pt>
                <c:pt idx="87">
                  <c:v>-2.0994605406009087E-2</c:v>
                </c:pt>
                <c:pt idx="88">
                  <c:v>-2.1018120426959191E-2</c:v>
                </c:pt>
                <c:pt idx="89">
                  <c:v>-2.1018120426959191E-2</c:v>
                </c:pt>
                <c:pt idx="90">
                  <c:v>-2.1018120426959191E-2</c:v>
                </c:pt>
                <c:pt idx="91">
                  <c:v>-2.1018120426959191E-2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015-4DA1-8918-7502BB4CC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7611472"/>
        <c:axId val="1"/>
      </c:scatterChart>
      <c:valAx>
        <c:axId val="797611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76114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646616541353384"/>
          <c:y val="0.92024539877300615"/>
          <c:w val="0.71127819548872195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323849</xdr:colOff>
      <xdr:row>0</xdr:row>
      <xdr:rowOff>0</xdr:rowOff>
    </xdr:from>
    <xdr:to>
      <xdr:col>17</xdr:col>
      <xdr:colOff>409574</xdr:colOff>
      <xdr:row>18</xdr:row>
      <xdr:rowOff>38100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8282EEF6-B782-13CA-3497-03A99B4717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419100</xdr:colOff>
      <xdr:row>0</xdr:row>
      <xdr:rowOff>0</xdr:rowOff>
    </xdr:from>
    <xdr:to>
      <xdr:col>27</xdr:col>
      <xdr:colOff>161925</xdr:colOff>
      <xdr:row>18</xdr:row>
      <xdr:rowOff>95250</xdr:rowOff>
    </xdr:to>
    <xdr:graphicFrame macro="">
      <xdr:nvGraphicFramePr>
        <xdr:cNvPr id="50180" name="Chart 2">
          <a:extLst>
            <a:ext uri="{FF2B5EF4-FFF2-40B4-BE49-F238E27FC236}">
              <a16:creationId xmlns:a16="http://schemas.microsoft.com/office/drawing/2014/main" id="{9BC06518-CDCB-38A7-12F2-661CB2CB20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91" TargetMode="External"/><Relationship Id="rId13" Type="http://schemas.openxmlformats.org/officeDocument/2006/relationships/hyperlink" Target="http://www.konkoly.hu/cgi-bin/IBVS?5263" TargetMode="External"/><Relationship Id="rId18" Type="http://schemas.openxmlformats.org/officeDocument/2006/relationships/hyperlink" Target="http://www.bav-astro.de/sfs/BAVM_link.php?BAVMnr=186" TargetMode="External"/><Relationship Id="rId26" Type="http://schemas.openxmlformats.org/officeDocument/2006/relationships/hyperlink" Target="http://www.bav-astro.de/sfs/BAVM_link.php?BAVMnr=215" TargetMode="External"/><Relationship Id="rId39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www.bav-astro.de/sfs/BAVM_link.php?BAVMnr=68" TargetMode="External"/><Relationship Id="rId21" Type="http://schemas.openxmlformats.org/officeDocument/2006/relationships/hyperlink" Target="http://www.bav-astro.de/sfs/BAVM_link.php?BAVMnr=209" TargetMode="External"/><Relationship Id="rId34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www.bav-astro.de/sfs/BAVM_link.php?BAVMnr=91" TargetMode="External"/><Relationship Id="rId12" Type="http://schemas.openxmlformats.org/officeDocument/2006/relationships/hyperlink" Target="http://www.bav-astro.de/sfs/BAVM_link.php?BAVMnr=117" TargetMode="External"/><Relationship Id="rId17" Type="http://schemas.openxmlformats.org/officeDocument/2006/relationships/hyperlink" Target="http://www.konkoly.hu/cgi-bin/IBVS?5493" TargetMode="External"/><Relationship Id="rId25" Type="http://schemas.openxmlformats.org/officeDocument/2006/relationships/hyperlink" Target="http://www.konkoly.hu/cgi-bin/IBVS?5945" TargetMode="External"/><Relationship Id="rId33" Type="http://schemas.openxmlformats.org/officeDocument/2006/relationships/hyperlink" Target="http://var.astro.cz/oejv/issues/oejv0160.pdf" TargetMode="External"/><Relationship Id="rId38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bav-astro.de/sfs/BAVM_link.php?BAVMnr=68" TargetMode="External"/><Relationship Id="rId16" Type="http://schemas.openxmlformats.org/officeDocument/2006/relationships/hyperlink" Target="http://www.konkoly.hu/cgi-bin/IBVS?5583" TargetMode="External"/><Relationship Id="rId20" Type="http://schemas.openxmlformats.org/officeDocument/2006/relationships/hyperlink" Target="http://www.konkoly.hu/cgi-bin/IBVS?5871" TargetMode="External"/><Relationship Id="rId29" Type="http://schemas.openxmlformats.org/officeDocument/2006/relationships/hyperlink" Target="http://var.astro.cz/oejv/issues/oejv0160.pdf" TargetMode="External"/><Relationship Id="rId41" Type="http://schemas.openxmlformats.org/officeDocument/2006/relationships/hyperlink" Target="http://www.bav-astro.de/sfs/BAVM_link.php?BAVMnr=238" TargetMode="External"/><Relationship Id="rId1" Type="http://schemas.openxmlformats.org/officeDocument/2006/relationships/hyperlink" Target="http://www.bav-astro.de/sfs/BAVM_link.php?BAVMnr=56" TargetMode="External"/><Relationship Id="rId6" Type="http://schemas.openxmlformats.org/officeDocument/2006/relationships/hyperlink" Target="http://www.bav-astro.de/sfs/BAVM_link.php?BAVMnr=68" TargetMode="External"/><Relationship Id="rId11" Type="http://schemas.openxmlformats.org/officeDocument/2006/relationships/hyperlink" Target="http://www.bav-astro.de/sfs/BAVM_link.php?BAVMnr=102" TargetMode="External"/><Relationship Id="rId24" Type="http://schemas.openxmlformats.org/officeDocument/2006/relationships/hyperlink" Target="http://www.bav-astro.de/sfs/BAVM_link.php?BAVMnr=209" TargetMode="External"/><Relationship Id="rId32" Type="http://schemas.openxmlformats.org/officeDocument/2006/relationships/hyperlink" Target="http://var.astro.cz/oejv/issues/oejv0160.pdf" TargetMode="External"/><Relationship Id="rId37" Type="http://schemas.openxmlformats.org/officeDocument/2006/relationships/hyperlink" Target="http://var.astro.cz/oejv/issues/oejv0160.pdf" TargetMode="External"/><Relationship Id="rId40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www.bav-astro.de/sfs/BAVM_link.php?BAVMnr=68" TargetMode="External"/><Relationship Id="rId15" Type="http://schemas.openxmlformats.org/officeDocument/2006/relationships/hyperlink" Target="http://www.bav-astro.de/sfs/BAVM_link.php?BAVMnr=152" TargetMode="External"/><Relationship Id="rId23" Type="http://schemas.openxmlformats.org/officeDocument/2006/relationships/hyperlink" Target="http://www.bav-astro.de/sfs/BAVM_link.php?BAVMnr=209" TargetMode="External"/><Relationship Id="rId28" Type="http://schemas.openxmlformats.org/officeDocument/2006/relationships/hyperlink" Target="http://var.astro.cz/oejv/issues/oejv0160.pdf" TargetMode="External"/><Relationship Id="rId36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www.bav-astro.de/sfs/BAVM_link.php?BAVMnr=102" TargetMode="External"/><Relationship Id="rId19" Type="http://schemas.openxmlformats.org/officeDocument/2006/relationships/hyperlink" Target="http://www.bav-astro.de/sfs/BAVM_link.php?BAVMnr=201" TargetMode="External"/><Relationship Id="rId31" Type="http://schemas.openxmlformats.org/officeDocument/2006/relationships/hyperlink" Target="http://www.konkoly.hu/cgi-bin/IBVS?6029" TargetMode="External"/><Relationship Id="rId4" Type="http://schemas.openxmlformats.org/officeDocument/2006/relationships/hyperlink" Target="http://www.bav-astro.de/sfs/BAVM_link.php?BAVMnr=68" TargetMode="External"/><Relationship Id="rId9" Type="http://schemas.openxmlformats.org/officeDocument/2006/relationships/hyperlink" Target="http://www.bav-astro.de/sfs/BAVM_link.php?BAVMnr=91" TargetMode="External"/><Relationship Id="rId14" Type="http://schemas.openxmlformats.org/officeDocument/2006/relationships/hyperlink" Target="http://www.konkoly.hu/cgi-bin/IBVS?5287" TargetMode="External"/><Relationship Id="rId22" Type="http://schemas.openxmlformats.org/officeDocument/2006/relationships/hyperlink" Target="http://www.bav-astro.de/sfs/BAVM_link.php?BAVMnr=209" TargetMode="External"/><Relationship Id="rId27" Type="http://schemas.openxmlformats.org/officeDocument/2006/relationships/hyperlink" Target="http://var.astro.cz/oejv/issues/oejv0160.pdf" TargetMode="External"/><Relationship Id="rId30" Type="http://schemas.openxmlformats.org/officeDocument/2006/relationships/hyperlink" Target="http://www.bav-astro.de/sfs/BAVM_link.php?BAVMnr=228" TargetMode="External"/><Relationship Id="rId35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1"/>
  <sheetViews>
    <sheetView tabSelected="1" workbookViewId="0">
      <pane xSplit="14" ySplit="22" topLeftCell="O98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58</v>
      </c>
    </row>
    <row r="2" spans="1:7">
      <c r="A2" t="s">
        <v>24</v>
      </c>
      <c r="B2" s="10" t="s">
        <v>33</v>
      </c>
    </row>
    <row r="3" spans="1:7" ht="13.5" thickBot="1">
      <c r="C3" s="71" t="s">
        <v>362</v>
      </c>
    </row>
    <row r="4" spans="1:7" ht="14.25" thickTop="1" thickBot="1">
      <c r="A4" s="7" t="s">
        <v>0</v>
      </c>
      <c r="C4" s="3">
        <v>34769.346700000002</v>
      </c>
      <c r="D4" s="4">
        <v>0.46698469999999997</v>
      </c>
    </row>
    <row r="5" spans="1:7" ht="13.5" thickTop="1"/>
    <row r="6" spans="1:7">
      <c r="A6" s="7" t="s">
        <v>1</v>
      </c>
    </row>
    <row r="7" spans="1:7">
      <c r="A7" t="s">
        <v>2</v>
      </c>
      <c r="C7">
        <f>+C4</f>
        <v>34769.346700000002</v>
      </c>
    </row>
    <row r="8" spans="1:7">
      <c r="A8" t="s">
        <v>3</v>
      </c>
      <c r="C8">
        <f>+D4</f>
        <v>0.46698469999999997</v>
      </c>
    </row>
    <row r="9" spans="1:7">
      <c r="A9" s="19" t="s">
        <v>41</v>
      </c>
      <c r="B9" s="20"/>
      <c r="C9" s="21">
        <v>-9.5</v>
      </c>
      <c r="D9" s="20" t="s">
        <v>42</v>
      </c>
      <c r="E9" s="20"/>
    </row>
    <row r="10" spans="1:7" ht="13.5" thickBot="1">
      <c r="A10" s="20"/>
      <c r="B10" s="20"/>
      <c r="C10" s="6" t="s">
        <v>20</v>
      </c>
      <c r="D10" s="6" t="s">
        <v>21</v>
      </c>
      <c r="E10" s="20"/>
    </row>
    <row r="11" spans="1:7">
      <c r="A11" s="20" t="s">
        <v>16</v>
      </c>
      <c r="B11" s="20"/>
      <c r="C11" s="38">
        <f ca="1">INTERCEPT(INDIRECT($G$11):G990,INDIRECT($F$11):F990)</f>
        <v>0.22453617945425508</v>
      </c>
      <c r="D11" s="5"/>
      <c r="E11" s="20"/>
      <c r="F11" s="39" t="str">
        <f>"F"&amp;E19</f>
        <v>F21</v>
      </c>
      <c r="G11" s="18" t="str">
        <f>"G"&amp;E19</f>
        <v>G21</v>
      </c>
    </row>
    <row r="12" spans="1:7">
      <c r="A12" s="20" t="s">
        <v>17</v>
      </c>
      <c r="B12" s="20"/>
      <c r="C12" s="38">
        <f ca="1">SLOPE(INDIRECT($G$11):G990,INDIRECT($F$11):F990)</f>
        <v>-5.2255602111300943E-6</v>
      </c>
      <c r="D12" s="5"/>
      <c r="E12" s="20"/>
    </row>
    <row r="13" spans="1:7">
      <c r="A13" s="20" t="s">
        <v>19</v>
      </c>
      <c r="B13" s="20"/>
      <c r="C13" s="5" t="s">
        <v>14</v>
      </c>
      <c r="D13" s="24" t="s">
        <v>52</v>
      </c>
      <c r="E13" s="21">
        <v>1</v>
      </c>
    </row>
    <row r="14" spans="1:7">
      <c r="A14" s="20"/>
      <c r="B14" s="20"/>
      <c r="C14" s="20"/>
      <c r="D14" s="24" t="s">
        <v>43</v>
      </c>
      <c r="E14" s="25">
        <f ca="1">NOW()+15018.5+$C$9/24</f>
        <v>60365.709364120368</v>
      </c>
    </row>
    <row r="15" spans="1:7">
      <c r="A15" s="22" t="s">
        <v>18</v>
      </c>
      <c r="B15" s="20"/>
      <c r="C15" s="23">
        <f ca="1">(C7+C11)+(C8+C12)*INT(MAX(F21:F3531))</f>
        <v>56713.403719579575</v>
      </c>
      <c r="D15" s="24" t="s">
        <v>53</v>
      </c>
      <c r="E15" s="25">
        <f ca="1">ROUND(2*(E14-$C$7)/$C$8,0)/2+E13</f>
        <v>54813</v>
      </c>
    </row>
    <row r="16" spans="1:7">
      <c r="A16" s="26" t="s">
        <v>4</v>
      </c>
      <c r="B16" s="20"/>
      <c r="C16" s="27">
        <f ca="1">+C8+C12</f>
        <v>0.46697947443978882</v>
      </c>
      <c r="D16" s="24" t="s">
        <v>44</v>
      </c>
      <c r="E16" s="18">
        <f ca="1">ROUND(2*(E14-$C$15)/$C$16,0)/2+E13</f>
        <v>7822</v>
      </c>
    </row>
    <row r="17" spans="1:17" ht="13.5" thickBot="1">
      <c r="A17" s="24" t="s">
        <v>40</v>
      </c>
      <c r="B17" s="20"/>
      <c r="C17" s="20">
        <f>COUNT(C21:C2189)</f>
        <v>92</v>
      </c>
      <c r="D17" s="24" t="s">
        <v>45</v>
      </c>
      <c r="E17" s="28">
        <f ca="1">+$C$15+$C$16*E16-15018.5-$C$9/24</f>
        <v>45348.013001980937</v>
      </c>
    </row>
    <row r="18" spans="1:17">
      <c r="A18" s="26" t="s">
        <v>5</v>
      </c>
      <c r="B18" s="20"/>
      <c r="C18" s="29">
        <f ca="1">+C15</f>
        <v>56713.403719579575</v>
      </c>
      <c r="D18" s="30">
        <f ca="1">+C16</f>
        <v>0.46697947443978882</v>
      </c>
      <c r="E18" s="31" t="s">
        <v>46</v>
      </c>
    </row>
    <row r="19" spans="1:17" ht="13.5" thickTop="1">
      <c r="A19" s="40" t="s">
        <v>48</v>
      </c>
      <c r="E19" s="41">
        <v>21</v>
      </c>
    </row>
    <row r="20" spans="1:17" ht="13.5" thickBot="1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12</v>
      </c>
      <c r="I20" s="9" t="s">
        <v>65</v>
      </c>
      <c r="J20" s="9" t="s">
        <v>32</v>
      </c>
      <c r="K20" s="9" t="s">
        <v>365</v>
      </c>
      <c r="L20" s="9" t="s">
        <v>363</v>
      </c>
      <c r="M20" s="9" t="s">
        <v>25</v>
      </c>
      <c r="N20" s="9" t="s">
        <v>26</v>
      </c>
      <c r="O20" s="9" t="s">
        <v>23</v>
      </c>
      <c r="P20" s="8" t="s">
        <v>22</v>
      </c>
      <c r="Q20" s="6" t="s">
        <v>15</v>
      </c>
    </row>
    <row r="21" spans="1:17">
      <c r="A21" s="68" t="s">
        <v>81</v>
      </c>
      <c r="B21" s="69" t="s">
        <v>28</v>
      </c>
      <c r="C21" s="68">
        <v>29302.355</v>
      </c>
      <c r="E21">
        <f t="shared" ref="E21:E52" si="0">+(C21-C$7)/C$8</f>
        <v>-11707.003891133912</v>
      </c>
      <c r="F21" s="70">
        <f t="shared" ref="F21:F65" si="1">ROUND(2*E21,0)/2-0.5</f>
        <v>-11707.5</v>
      </c>
      <c r="G21">
        <f t="shared" ref="G21:G52" si="2">+C21-(C$7+F21*C$8)</f>
        <v>0.23167524999735178</v>
      </c>
      <c r="L21">
        <f t="shared" ref="L21:L41" si="3">G21</f>
        <v>0.23167524999735178</v>
      </c>
      <c r="O21">
        <f t="shared" ref="O21:O52" ca="1" si="4">+C$11+C$12*F21</f>
        <v>0.28571442562606064</v>
      </c>
      <c r="Q21" s="2">
        <f t="shared" ref="Q21:Q52" si="5">+C21-15018.5</f>
        <v>14283.855</v>
      </c>
    </row>
    <row r="22" spans="1:17">
      <c r="A22" s="68" t="s">
        <v>81</v>
      </c>
      <c r="B22" s="69" t="s">
        <v>36</v>
      </c>
      <c r="C22" s="68">
        <v>29334.375</v>
      </c>
      <c r="E22">
        <f t="shared" si="0"/>
        <v>-11638.436334209669</v>
      </c>
      <c r="F22" s="70">
        <f t="shared" si="1"/>
        <v>-11639</v>
      </c>
      <c r="G22">
        <f t="shared" si="2"/>
        <v>0.26322329999675276</v>
      </c>
      <c r="L22">
        <f t="shared" si="3"/>
        <v>0.26322329999675276</v>
      </c>
      <c r="O22">
        <f t="shared" ca="1" si="4"/>
        <v>0.28535647475159825</v>
      </c>
      <c r="Q22" s="2">
        <f t="shared" si="5"/>
        <v>14315.875</v>
      </c>
    </row>
    <row r="23" spans="1:17">
      <c r="A23" s="68" t="s">
        <v>81</v>
      </c>
      <c r="B23" s="69" t="s">
        <v>28</v>
      </c>
      <c r="C23" s="68">
        <v>29691.360000000001</v>
      </c>
      <c r="E23">
        <f t="shared" si="0"/>
        <v>-10873.989447620022</v>
      </c>
      <c r="F23" s="70">
        <f t="shared" si="1"/>
        <v>-10874.5</v>
      </c>
      <c r="G23">
        <f t="shared" si="2"/>
        <v>0.2384201499990013</v>
      </c>
      <c r="L23">
        <f t="shared" si="3"/>
        <v>0.2384201499990013</v>
      </c>
      <c r="O23">
        <f t="shared" ca="1" si="4"/>
        <v>0.28136153397018931</v>
      </c>
      <c r="Q23" s="2">
        <f t="shared" si="5"/>
        <v>14672.86</v>
      </c>
    </row>
    <row r="24" spans="1:17">
      <c r="A24" s="68" t="s">
        <v>81</v>
      </c>
      <c r="B24" s="69" t="s">
        <v>28</v>
      </c>
      <c r="C24" s="68">
        <v>29727.325000000001</v>
      </c>
      <c r="E24">
        <f t="shared" si="0"/>
        <v>-10796.974076452614</v>
      </c>
      <c r="F24" s="70">
        <f t="shared" si="1"/>
        <v>-10797.5</v>
      </c>
      <c r="G24">
        <f t="shared" si="2"/>
        <v>0.24559824999960256</v>
      </c>
      <c r="L24">
        <f t="shared" si="3"/>
        <v>0.24559824999960256</v>
      </c>
      <c r="O24">
        <f t="shared" ca="1" si="4"/>
        <v>0.28095916583393227</v>
      </c>
      <c r="Q24" s="2">
        <f t="shared" si="5"/>
        <v>14708.825000000001</v>
      </c>
    </row>
    <row r="25" spans="1:17">
      <c r="A25" s="68" t="s">
        <v>81</v>
      </c>
      <c r="B25" s="69" t="s">
        <v>28</v>
      </c>
      <c r="C25" s="68">
        <v>30024.32</v>
      </c>
      <c r="E25">
        <f t="shared" si="0"/>
        <v>-10160.989642701361</v>
      </c>
      <c r="F25" s="70">
        <f t="shared" si="1"/>
        <v>-10161.5</v>
      </c>
      <c r="G25">
        <f t="shared" si="2"/>
        <v>0.23832904999653692</v>
      </c>
      <c r="L25">
        <f t="shared" si="3"/>
        <v>0.23832904999653692</v>
      </c>
      <c r="O25">
        <f t="shared" ca="1" si="4"/>
        <v>0.27763570953965355</v>
      </c>
      <c r="Q25" s="2">
        <f t="shared" si="5"/>
        <v>15005.82</v>
      </c>
    </row>
    <row r="26" spans="1:17">
      <c r="A26" s="68" t="s">
        <v>81</v>
      </c>
      <c r="B26" s="69" t="s">
        <v>36</v>
      </c>
      <c r="C26" s="68">
        <v>30076.386999999999</v>
      </c>
      <c r="E26">
        <f t="shared" si="0"/>
        <v>-10049.49348447605</v>
      </c>
      <c r="F26" s="70">
        <f t="shared" si="1"/>
        <v>-10050</v>
      </c>
      <c r="G26">
        <f t="shared" si="2"/>
        <v>0.23653499999636551</v>
      </c>
      <c r="L26">
        <f t="shared" si="3"/>
        <v>0.23653499999636551</v>
      </c>
      <c r="O26">
        <f t="shared" ca="1" si="4"/>
        <v>0.27705305957611254</v>
      </c>
      <c r="Q26" s="2">
        <f t="shared" si="5"/>
        <v>15057.886999999999</v>
      </c>
    </row>
    <row r="27" spans="1:17">
      <c r="A27" s="68" t="s">
        <v>81</v>
      </c>
      <c r="B27" s="69" t="s">
        <v>36</v>
      </c>
      <c r="C27" s="68">
        <v>30077.305</v>
      </c>
      <c r="E27">
        <f t="shared" si="0"/>
        <v>-10047.527681313761</v>
      </c>
      <c r="F27" s="70">
        <f t="shared" si="1"/>
        <v>-10048</v>
      </c>
      <c r="G27">
        <f t="shared" si="2"/>
        <v>0.22056559999691672</v>
      </c>
      <c r="L27">
        <f t="shared" si="3"/>
        <v>0.22056559999691672</v>
      </c>
      <c r="O27">
        <f t="shared" ca="1" si="4"/>
        <v>0.27704260845569029</v>
      </c>
      <c r="Q27" s="2">
        <f t="shared" si="5"/>
        <v>15058.805</v>
      </c>
    </row>
    <row r="28" spans="1:17">
      <c r="A28" s="68" t="s">
        <v>81</v>
      </c>
      <c r="B28" s="69" t="s">
        <v>28</v>
      </c>
      <c r="C28" s="68">
        <v>31033.474999999999</v>
      </c>
      <c r="E28">
        <f t="shared" si="0"/>
        <v>-7999.9873657531043</v>
      </c>
      <c r="F28" s="70">
        <f t="shared" si="1"/>
        <v>-8000.5</v>
      </c>
      <c r="G28">
        <f t="shared" si="2"/>
        <v>0.2393923499948869</v>
      </c>
      <c r="L28">
        <f t="shared" si="3"/>
        <v>0.2393923499948869</v>
      </c>
      <c r="O28">
        <f t="shared" ca="1" si="4"/>
        <v>0.2663432739234014</v>
      </c>
      <c r="Q28" s="2">
        <f t="shared" si="5"/>
        <v>16014.974999999999</v>
      </c>
    </row>
    <row r="29" spans="1:17">
      <c r="A29" s="68" t="s">
        <v>81</v>
      </c>
      <c r="B29" s="69" t="s">
        <v>36</v>
      </c>
      <c r="C29" s="68">
        <v>31144.384999999998</v>
      </c>
      <c r="E29">
        <f t="shared" si="0"/>
        <v>-7762.4849379433708</v>
      </c>
      <c r="F29" s="70">
        <f t="shared" si="1"/>
        <v>-7763</v>
      </c>
      <c r="G29">
        <f t="shared" si="2"/>
        <v>0.24052609999489505</v>
      </c>
      <c r="L29">
        <f t="shared" si="3"/>
        <v>0.24052609999489505</v>
      </c>
      <c r="O29">
        <f t="shared" ca="1" si="4"/>
        <v>0.26510220337325802</v>
      </c>
      <c r="Q29" s="2">
        <f t="shared" si="5"/>
        <v>16125.884999999998</v>
      </c>
    </row>
    <row r="30" spans="1:17">
      <c r="A30" s="68" t="s">
        <v>81</v>
      </c>
      <c r="B30" s="69" t="s">
        <v>28</v>
      </c>
      <c r="C30" s="68">
        <v>31846.494999999999</v>
      </c>
      <c r="E30">
        <f t="shared" si="0"/>
        <v>-6258.9881424380783</v>
      </c>
      <c r="F30" s="70">
        <f t="shared" si="1"/>
        <v>-6259.5</v>
      </c>
      <c r="G30">
        <f t="shared" si="2"/>
        <v>0.23902964999797405</v>
      </c>
      <c r="L30">
        <f t="shared" si="3"/>
        <v>0.23902964999797405</v>
      </c>
      <c r="O30">
        <f t="shared" ca="1" si="4"/>
        <v>0.2572455735958239</v>
      </c>
      <c r="Q30" s="2">
        <f t="shared" si="5"/>
        <v>16827.994999999999</v>
      </c>
    </row>
    <row r="31" spans="1:17">
      <c r="A31" s="68" t="s">
        <v>81</v>
      </c>
      <c r="B31" s="69" t="s">
        <v>28</v>
      </c>
      <c r="C31" s="68">
        <v>31911.384999999998</v>
      </c>
      <c r="E31">
        <f t="shared" si="0"/>
        <v>-6120.0328404763659</v>
      </c>
      <c r="F31" s="70">
        <f t="shared" si="1"/>
        <v>-6120.5</v>
      </c>
      <c r="G31">
        <f t="shared" si="2"/>
        <v>0.21815634999438771</v>
      </c>
      <c r="L31">
        <f t="shared" si="3"/>
        <v>0.21815634999438771</v>
      </c>
      <c r="O31">
        <f t="shared" ca="1" si="4"/>
        <v>0.25651922072647682</v>
      </c>
      <c r="Q31" s="2">
        <f t="shared" si="5"/>
        <v>16892.884999999998</v>
      </c>
    </row>
    <row r="32" spans="1:17">
      <c r="A32" s="68" t="s">
        <v>81</v>
      </c>
      <c r="B32" s="69" t="s">
        <v>36</v>
      </c>
      <c r="C32" s="68">
        <v>32233.39</v>
      </c>
      <c r="E32">
        <f t="shared" si="0"/>
        <v>-5430.4920482405578</v>
      </c>
      <c r="F32" s="70">
        <f t="shared" si="1"/>
        <v>-5431</v>
      </c>
      <c r="G32">
        <f t="shared" si="2"/>
        <v>0.23720569999568397</v>
      </c>
      <c r="L32">
        <f t="shared" si="3"/>
        <v>0.23720569999568397</v>
      </c>
      <c r="O32">
        <f t="shared" ca="1" si="4"/>
        <v>0.25291619696090262</v>
      </c>
      <c r="Q32" s="2">
        <f t="shared" si="5"/>
        <v>17214.89</v>
      </c>
    </row>
    <row r="33" spans="1:17">
      <c r="A33" s="68" t="s">
        <v>81</v>
      </c>
      <c r="B33" s="69" t="s">
        <v>36</v>
      </c>
      <c r="C33" s="68">
        <v>32889.493999999999</v>
      </c>
      <c r="E33">
        <f t="shared" si="0"/>
        <v>-4025.5123990143643</v>
      </c>
      <c r="F33" s="70">
        <f t="shared" si="1"/>
        <v>-4026</v>
      </c>
      <c r="G33">
        <f t="shared" si="2"/>
        <v>0.22770219999802066</v>
      </c>
      <c r="L33">
        <f t="shared" si="3"/>
        <v>0.22770219999802066</v>
      </c>
      <c r="O33">
        <f t="shared" ca="1" si="4"/>
        <v>0.24557428486426483</v>
      </c>
      <c r="Q33" s="2">
        <f t="shared" si="5"/>
        <v>17870.993999999999</v>
      </c>
    </row>
    <row r="34" spans="1:17">
      <c r="A34" s="68" t="s">
        <v>81</v>
      </c>
      <c r="B34" s="69" t="s">
        <v>36</v>
      </c>
      <c r="C34" s="68">
        <v>32939.472000000002</v>
      </c>
      <c r="E34">
        <f t="shared" si="0"/>
        <v>-3918.4896207520296</v>
      </c>
      <c r="F34" s="70">
        <f t="shared" si="1"/>
        <v>-3919</v>
      </c>
      <c r="G34">
        <f t="shared" si="2"/>
        <v>0.23833929999818793</v>
      </c>
      <c r="L34">
        <f t="shared" si="3"/>
        <v>0.23833929999818793</v>
      </c>
      <c r="O34">
        <f t="shared" ca="1" si="4"/>
        <v>0.24501514992167392</v>
      </c>
      <c r="Q34" s="2">
        <f t="shared" si="5"/>
        <v>17920.972000000002</v>
      </c>
    </row>
    <row r="35" spans="1:17">
      <c r="A35" s="68" t="s">
        <v>81</v>
      </c>
      <c r="B35" s="69" t="s">
        <v>28</v>
      </c>
      <c r="C35" s="68">
        <v>33001.356</v>
      </c>
      <c r="E35">
        <f t="shared" si="0"/>
        <v>-3785.9713605178117</v>
      </c>
      <c r="F35" s="70">
        <f t="shared" si="1"/>
        <v>-3786.5</v>
      </c>
      <c r="G35">
        <f t="shared" si="2"/>
        <v>0.24686654999823077</v>
      </c>
      <c r="L35">
        <f t="shared" si="3"/>
        <v>0.24686654999823077</v>
      </c>
      <c r="O35">
        <f t="shared" ca="1" si="4"/>
        <v>0.24432276319369919</v>
      </c>
      <c r="Q35" s="2">
        <f t="shared" si="5"/>
        <v>17982.856</v>
      </c>
    </row>
    <row r="36" spans="1:17">
      <c r="A36" s="68" t="s">
        <v>81</v>
      </c>
      <c r="B36" s="69" t="s">
        <v>36</v>
      </c>
      <c r="C36" s="68">
        <v>33004.362999999998</v>
      </c>
      <c r="E36">
        <f t="shared" si="0"/>
        <v>-3779.5321773925452</v>
      </c>
      <c r="F36" s="70">
        <f t="shared" si="1"/>
        <v>-3780</v>
      </c>
      <c r="G36">
        <f t="shared" si="2"/>
        <v>0.21846599999844329</v>
      </c>
      <c r="L36">
        <f t="shared" si="3"/>
        <v>0.21846599999844329</v>
      </c>
      <c r="O36">
        <f t="shared" ca="1" si="4"/>
        <v>0.24428879705232684</v>
      </c>
      <c r="Q36" s="2">
        <f t="shared" si="5"/>
        <v>17985.862999999998</v>
      </c>
    </row>
    <row r="37" spans="1:17">
      <c r="A37" s="68" t="s">
        <v>81</v>
      </c>
      <c r="B37" s="69" t="s">
        <v>36</v>
      </c>
      <c r="C37" s="68">
        <v>33214.527999999998</v>
      </c>
      <c r="E37">
        <f t="shared" si="0"/>
        <v>-3329.4853129021221</v>
      </c>
      <c r="F37" s="70">
        <f t="shared" si="1"/>
        <v>-3330</v>
      </c>
      <c r="G37">
        <f t="shared" si="2"/>
        <v>0.2403509999930975</v>
      </c>
      <c r="L37">
        <f t="shared" si="3"/>
        <v>0.2403509999930975</v>
      </c>
      <c r="O37">
        <f t="shared" ca="1" si="4"/>
        <v>0.24193729495731831</v>
      </c>
      <c r="Q37" s="2">
        <f t="shared" si="5"/>
        <v>18196.027999999998</v>
      </c>
    </row>
    <row r="38" spans="1:17">
      <c r="A38" s="68" t="s">
        <v>81</v>
      </c>
      <c r="B38" s="69" t="s">
        <v>28</v>
      </c>
      <c r="C38" s="68">
        <v>33685.466999999997</v>
      </c>
      <c r="E38">
        <f t="shared" si="0"/>
        <v>-2321.017583659604</v>
      </c>
      <c r="F38" s="70">
        <f t="shared" si="1"/>
        <v>-2321.5</v>
      </c>
      <c r="G38">
        <f t="shared" si="2"/>
        <v>0.22528104999219067</v>
      </c>
      <c r="L38">
        <f t="shared" si="3"/>
        <v>0.22528104999219067</v>
      </c>
      <c r="O38">
        <f t="shared" ca="1" si="4"/>
        <v>0.2366673174843936</v>
      </c>
      <c r="Q38" s="2">
        <f t="shared" si="5"/>
        <v>18666.966999999997</v>
      </c>
    </row>
    <row r="39" spans="1:17">
      <c r="A39" s="68" t="s">
        <v>81</v>
      </c>
      <c r="B39" s="69" t="s">
        <v>28</v>
      </c>
      <c r="C39" s="68">
        <v>34068.398000000001</v>
      </c>
      <c r="E39">
        <f t="shared" si="0"/>
        <v>-1501.0099902630661</v>
      </c>
      <c r="F39" s="70">
        <f t="shared" si="1"/>
        <v>-1501.5</v>
      </c>
      <c r="G39">
        <f t="shared" si="2"/>
        <v>0.22882704999938142</v>
      </c>
      <c r="L39">
        <f t="shared" si="3"/>
        <v>0.22882704999938142</v>
      </c>
      <c r="O39">
        <f t="shared" ca="1" si="4"/>
        <v>0.23238235811126692</v>
      </c>
      <c r="Q39" s="2">
        <f t="shared" si="5"/>
        <v>19049.898000000001</v>
      </c>
    </row>
    <row r="40" spans="1:17">
      <c r="A40" s="68" t="s">
        <v>81</v>
      </c>
      <c r="B40" s="69" t="s">
        <v>36</v>
      </c>
      <c r="C40" s="68">
        <v>34087.307000000001</v>
      </c>
      <c r="E40">
        <f t="shared" si="0"/>
        <v>-1460.5182996359435</v>
      </c>
      <c r="F40" s="70">
        <f t="shared" si="1"/>
        <v>-1461</v>
      </c>
      <c r="G40">
        <f t="shared" si="2"/>
        <v>0.22494670000014594</v>
      </c>
      <c r="L40">
        <f t="shared" si="3"/>
        <v>0.22494670000014594</v>
      </c>
      <c r="O40">
        <f t="shared" ca="1" si="4"/>
        <v>0.23217072292271615</v>
      </c>
      <c r="Q40" s="2">
        <f t="shared" si="5"/>
        <v>19068.807000000001</v>
      </c>
    </row>
    <row r="41" spans="1:17">
      <c r="A41" s="68" t="s">
        <v>81</v>
      </c>
      <c r="B41" s="69" t="s">
        <v>28</v>
      </c>
      <c r="C41" s="68">
        <v>34767.482000000004</v>
      </c>
      <c r="E41">
        <f t="shared" si="0"/>
        <v>-3.9930644408655476</v>
      </c>
      <c r="F41" s="70">
        <f t="shared" si="1"/>
        <v>-4.5</v>
      </c>
      <c r="G41">
        <f t="shared" si="2"/>
        <v>0.23673114999837708</v>
      </c>
      <c r="L41">
        <f t="shared" si="3"/>
        <v>0.23673114999837708</v>
      </c>
      <c r="O41">
        <f t="shared" ca="1" si="4"/>
        <v>0.22455969447520516</v>
      </c>
      <c r="Q41" s="2">
        <f t="shared" si="5"/>
        <v>19748.982000000004</v>
      </c>
    </row>
    <row r="42" spans="1:17">
      <c r="A42" s="14" t="s">
        <v>12</v>
      </c>
      <c r="C42" s="32">
        <v>34769.346700000002</v>
      </c>
      <c r="D42" s="32" t="s">
        <v>14</v>
      </c>
      <c r="E42">
        <f t="shared" si="0"/>
        <v>0</v>
      </c>
      <c r="F42" s="70">
        <f t="shared" si="1"/>
        <v>-0.5</v>
      </c>
      <c r="G42">
        <f t="shared" si="2"/>
        <v>0.23349235000205226</v>
      </c>
      <c r="H42" s="18">
        <f>G42</f>
        <v>0.23349235000205226</v>
      </c>
      <c r="O42">
        <f t="shared" ca="1" si="4"/>
        <v>0.22453879223436066</v>
      </c>
      <c r="Q42" s="2">
        <f t="shared" si="5"/>
        <v>19750.846700000002</v>
      </c>
    </row>
    <row r="43" spans="1:17">
      <c r="A43" s="68" t="s">
        <v>81</v>
      </c>
      <c r="B43" s="69" t="s">
        <v>28</v>
      </c>
      <c r="C43" s="68">
        <v>34769.351999999999</v>
      </c>
      <c r="E43">
        <f t="shared" si="0"/>
        <v>1.1349408229173194E-2</v>
      </c>
      <c r="F43" s="70">
        <f t="shared" si="1"/>
        <v>-0.5</v>
      </c>
      <c r="G43">
        <f t="shared" si="2"/>
        <v>0.23879234999913024</v>
      </c>
      <c r="L43">
        <f t="shared" ref="L43:L71" si="6">G43</f>
        <v>0.23879234999913024</v>
      </c>
      <c r="O43">
        <f t="shared" ca="1" si="4"/>
        <v>0.22453879223436066</v>
      </c>
      <c r="Q43" s="2">
        <f t="shared" si="5"/>
        <v>19750.851999999999</v>
      </c>
    </row>
    <row r="44" spans="1:17">
      <c r="A44" s="68" t="s">
        <v>81</v>
      </c>
      <c r="B44" s="69" t="s">
        <v>28</v>
      </c>
      <c r="C44" s="68">
        <v>34770.296999999999</v>
      </c>
      <c r="E44">
        <f t="shared" si="0"/>
        <v>2.0349703105835952</v>
      </c>
      <c r="F44" s="70">
        <f t="shared" si="1"/>
        <v>1.5</v>
      </c>
      <c r="G44">
        <f t="shared" si="2"/>
        <v>0.24982294999790611</v>
      </c>
      <c r="L44">
        <f t="shared" si="6"/>
        <v>0.24982294999790611</v>
      </c>
      <c r="O44">
        <f t="shared" ca="1" si="4"/>
        <v>0.22452834111393838</v>
      </c>
      <c r="Q44" s="2">
        <f t="shared" si="5"/>
        <v>19751.796999999999</v>
      </c>
    </row>
    <row r="45" spans="1:17">
      <c r="A45" s="68" t="s">
        <v>81</v>
      </c>
      <c r="B45" s="69" t="s">
        <v>36</v>
      </c>
      <c r="C45" s="68">
        <v>34772.375999999997</v>
      </c>
      <c r="E45">
        <f t="shared" si="0"/>
        <v>6.4869362957602075</v>
      </c>
      <c r="F45" s="70">
        <f t="shared" si="1"/>
        <v>6</v>
      </c>
      <c r="G45">
        <f t="shared" si="2"/>
        <v>0.22739179999189219</v>
      </c>
      <c r="L45">
        <f t="shared" si="6"/>
        <v>0.22739179999189219</v>
      </c>
      <c r="O45">
        <f t="shared" ca="1" si="4"/>
        <v>0.2245048260929883</v>
      </c>
      <c r="Q45" s="2">
        <f t="shared" si="5"/>
        <v>19753.875999999997</v>
      </c>
    </row>
    <row r="46" spans="1:17">
      <c r="A46" s="68" t="s">
        <v>81</v>
      </c>
      <c r="B46" s="69" t="s">
        <v>28</v>
      </c>
      <c r="C46" s="68">
        <v>34776.341999999997</v>
      </c>
      <c r="E46">
        <f t="shared" si="0"/>
        <v>14.979719892311335</v>
      </c>
      <c r="F46" s="70">
        <f t="shared" si="1"/>
        <v>14.5</v>
      </c>
      <c r="G46">
        <f t="shared" si="2"/>
        <v>0.22402184999373276</v>
      </c>
      <c r="L46">
        <f t="shared" si="6"/>
        <v>0.22402184999373276</v>
      </c>
      <c r="O46">
        <f t="shared" ca="1" si="4"/>
        <v>0.2244604088311937</v>
      </c>
      <c r="Q46" s="2">
        <f t="shared" si="5"/>
        <v>19757.841999999997</v>
      </c>
    </row>
    <row r="47" spans="1:17">
      <c r="A47" s="68" t="s">
        <v>81</v>
      </c>
      <c r="B47" s="69" t="s">
        <v>36</v>
      </c>
      <c r="C47" s="68">
        <v>34780.324999999997</v>
      </c>
      <c r="E47">
        <f t="shared" si="0"/>
        <v>23.508907251126676</v>
      </c>
      <c r="F47" s="70">
        <f t="shared" si="1"/>
        <v>23</v>
      </c>
      <c r="G47">
        <f t="shared" si="2"/>
        <v>0.23765189999539871</v>
      </c>
      <c r="L47">
        <f t="shared" si="6"/>
        <v>0.23765189999539871</v>
      </c>
      <c r="O47">
        <f t="shared" ca="1" si="4"/>
        <v>0.22441599156939909</v>
      </c>
      <c r="Q47" s="2">
        <f t="shared" si="5"/>
        <v>19761.824999999997</v>
      </c>
    </row>
    <row r="48" spans="1:17">
      <c r="A48" s="68" t="s">
        <v>81</v>
      </c>
      <c r="B48" s="69" t="s">
        <v>36</v>
      </c>
      <c r="C48" s="68">
        <v>34809.288</v>
      </c>
      <c r="E48">
        <f t="shared" si="0"/>
        <v>85.530211161090705</v>
      </c>
      <c r="F48" s="70">
        <f t="shared" si="1"/>
        <v>85</v>
      </c>
      <c r="G48">
        <f t="shared" si="2"/>
        <v>0.24760049999895273</v>
      </c>
      <c r="L48">
        <f t="shared" si="6"/>
        <v>0.24760049999895273</v>
      </c>
      <c r="O48">
        <f t="shared" ca="1" si="4"/>
        <v>0.22409200683630903</v>
      </c>
      <c r="Q48" s="2">
        <f t="shared" si="5"/>
        <v>19790.788</v>
      </c>
    </row>
    <row r="49" spans="1:17">
      <c r="A49" s="68" t="s">
        <v>81</v>
      </c>
      <c r="B49" s="69" t="s">
        <v>28</v>
      </c>
      <c r="C49" s="68">
        <v>34811.379999999997</v>
      </c>
      <c r="E49">
        <f t="shared" si="0"/>
        <v>90.010015317408701</v>
      </c>
      <c r="F49" s="70">
        <f t="shared" si="1"/>
        <v>89.5</v>
      </c>
      <c r="G49">
        <f t="shared" si="2"/>
        <v>0.23816934999194928</v>
      </c>
      <c r="L49">
        <f t="shared" si="6"/>
        <v>0.23816934999194928</v>
      </c>
      <c r="O49">
        <f t="shared" ca="1" si="4"/>
        <v>0.22406849181535893</v>
      </c>
      <c r="Q49" s="2">
        <f t="shared" si="5"/>
        <v>19792.879999999997</v>
      </c>
    </row>
    <row r="50" spans="1:17">
      <c r="A50" s="68" t="s">
        <v>81</v>
      </c>
      <c r="B50" s="69" t="s">
        <v>28</v>
      </c>
      <c r="C50" s="68">
        <v>35078.499000000003</v>
      </c>
      <c r="E50">
        <f t="shared" si="0"/>
        <v>662.01804898533419</v>
      </c>
      <c r="F50" s="70">
        <f t="shared" si="1"/>
        <v>661.5</v>
      </c>
      <c r="G50">
        <f t="shared" si="2"/>
        <v>0.24192095000034897</v>
      </c>
      <c r="L50">
        <f t="shared" si="6"/>
        <v>0.24192095000034897</v>
      </c>
      <c r="O50">
        <f t="shared" ca="1" si="4"/>
        <v>0.22107947137459252</v>
      </c>
      <c r="Q50" s="2">
        <f t="shared" si="5"/>
        <v>20059.999000000003</v>
      </c>
    </row>
    <row r="51" spans="1:17">
      <c r="A51" s="68" t="s">
        <v>81</v>
      </c>
      <c r="B51" s="69" t="s">
        <v>28</v>
      </c>
      <c r="C51" s="68">
        <v>35107.447999999997</v>
      </c>
      <c r="E51">
        <f t="shared" si="0"/>
        <v>724.00937332635272</v>
      </c>
      <c r="F51" s="70">
        <f t="shared" si="1"/>
        <v>723.5</v>
      </c>
      <c r="G51">
        <f t="shared" si="2"/>
        <v>0.23786954999377485</v>
      </c>
      <c r="L51">
        <f t="shared" si="6"/>
        <v>0.23786954999377485</v>
      </c>
      <c r="O51">
        <f t="shared" ca="1" si="4"/>
        <v>0.22075548664150246</v>
      </c>
      <c r="Q51" s="2">
        <f t="shared" si="5"/>
        <v>20088.947999999997</v>
      </c>
    </row>
    <row r="52" spans="1:17">
      <c r="A52" s="68" t="s">
        <v>81</v>
      </c>
      <c r="B52" s="69" t="s">
        <v>28</v>
      </c>
      <c r="C52" s="68">
        <v>35129.398000000001</v>
      </c>
      <c r="E52">
        <f t="shared" si="0"/>
        <v>771.01305460328615</v>
      </c>
      <c r="F52" s="70">
        <f t="shared" si="1"/>
        <v>770.5</v>
      </c>
      <c r="G52">
        <f t="shared" si="2"/>
        <v>0.23958865000167862</v>
      </c>
      <c r="L52">
        <f t="shared" si="6"/>
        <v>0.23958865000167862</v>
      </c>
      <c r="O52">
        <f t="shared" ca="1" si="4"/>
        <v>0.22050988531157933</v>
      </c>
      <c r="Q52" s="2">
        <f t="shared" si="5"/>
        <v>20110.898000000001</v>
      </c>
    </row>
    <row r="53" spans="1:17">
      <c r="A53" s="68" t="s">
        <v>81</v>
      </c>
      <c r="B53" s="69" t="s">
        <v>36</v>
      </c>
      <c r="C53" s="68">
        <v>35131.49</v>
      </c>
      <c r="E53">
        <f t="shared" ref="E53:E84" si="7">+(C53-C$7)/C$8</f>
        <v>775.49285875960413</v>
      </c>
      <c r="F53" s="70">
        <f t="shared" si="1"/>
        <v>775</v>
      </c>
      <c r="G53">
        <f t="shared" ref="G53:G84" si="8">+C53-(C$7+F53*C$8)</f>
        <v>0.23015749999467516</v>
      </c>
      <c r="L53">
        <f t="shared" si="6"/>
        <v>0.23015749999467516</v>
      </c>
      <c r="O53">
        <f t="shared" ref="O53:O84" ca="1" si="9">+C$11+C$12*F53</f>
        <v>0.22048637029062926</v>
      </c>
      <c r="Q53" s="2">
        <f t="shared" ref="Q53:Q84" si="10">+C53-15018.5</f>
        <v>20112.989999999998</v>
      </c>
    </row>
    <row r="54" spans="1:17">
      <c r="A54" s="68" t="s">
        <v>81</v>
      </c>
      <c r="B54" s="69" t="s">
        <v>36</v>
      </c>
      <c r="C54" s="68">
        <v>35160.449999999997</v>
      </c>
      <c r="E54">
        <f t="shared" si="7"/>
        <v>837.50773847621826</v>
      </c>
      <c r="F54" s="70">
        <f t="shared" si="1"/>
        <v>837</v>
      </c>
      <c r="G54">
        <f t="shared" si="8"/>
        <v>0.23710609999398002</v>
      </c>
      <c r="L54">
        <f t="shared" si="6"/>
        <v>0.23710609999398002</v>
      </c>
      <c r="O54">
        <f t="shared" ca="1" si="9"/>
        <v>0.2201623855575392</v>
      </c>
      <c r="Q54" s="2">
        <f t="shared" si="10"/>
        <v>20141.949999999997</v>
      </c>
    </row>
    <row r="55" spans="1:17">
      <c r="A55" s="68" t="s">
        <v>81</v>
      </c>
      <c r="B55" s="69" t="s">
        <v>36</v>
      </c>
      <c r="C55" s="68">
        <v>35161.375</v>
      </c>
      <c r="E55">
        <f t="shared" si="7"/>
        <v>839.48853142297412</v>
      </c>
      <c r="F55" s="70">
        <f t="shared" si="1"/>
        <v>839</v>
      </c>
      <c r="G55">
        <f t="shared" si="8"/>
        <v>0.22813669999595731</v>
      </c>
      <c r="L55">
        <f t="shared" si="6"/>
        <v>0.22813669999595731</v>
      </c>
      <c r="O55">
        <f t="shared" ca="1" si="9"/>
        <v>0.22015193443711692</v>
      </c>
      <c r="Q55" s="2">
        <f t="shared" si="10"/>
        <v>20142.875</v>
      </c>
    </row>
    <row r="56" spans="1:17">
      <c r="A56" s="68" t="s">
        <v>81</v>
      </c>
      <c r="B56" s="69" t="s">
        <v>28</v>
      </c>
      <c r="C56" s="68">
        <v>35163.482000000004</v>
      </c>
      <c r="E56">
        <f t="shared" si="7"/>
        <v>844.00045654601047</v>
      </c>
      <c r="F56" s="70">
        <f t="shared" si="1"/>
        <v>843.5</v>
      </c>
      <c r="G56">
        <f t="shared" si="8"/>
        <v>0.2337055500029237</v>
      </c>
      <c r="L56">
        <f t="shared" si="6"/>
        <v>0.2337055500029237</v>
      </c>
      <c r="O56">
        <f t="shared" ca="1" si="9"/>
        <v>0.22012841941616684</v>
      </c>
      <c r="Q56" s="2">
        <f t="shared" si="10"/>
        <v>20144.982000000004</v>
      </c>
    </row>
    <row r="57" spans="1:17">
      <c r="A57" s="68" t="s">
        <v>81</v>
      </c>
      <c r="B57" s="69" t="s">
        <v>28</v>
      </c>
      <c r="C57" s="68">
        <v>35164.423000000003</v>
      </c>
      <c r="E57">
        <f t="shared" si="7"/>
        <v>846.01551185724213</v>
      </c>
      <c r="F57" s="70">
        <f t="shared" si="1"/>
        <v>845.5</v>
      </c>
      <c r="G57">
        <f t="shared" si="8"/>
        <v>0.24073615000088466</v>
      </c>
      <c r="L57">
        <f t="shared" si="6"/>
        <v>0.24073615000088466</v>
      </c>
      <c r="O57">
        <f t="shared" ca="1" si="9"/>
        <v>0.22011796829574459</v>
      </c>
      <c r="Q57" s="2">
        <f t="shared" si="10"/>
        <v>20145.923000000003</v>
      </c>
    </row>
    <row r="58" spans="1:17">
      <c r="A58" s="68" t="s">
        <v>81</v>
      </c>
      <c r="B58" s="69" t="s">
        <v>28</v>
      </c>
      <c r="C58" s="68">
        <v>35165.358999999997</v>
      </c>
      <c r="E58">
        <f t="shared" si="7"/>
        <v>848.01986017956244</v>
      </c>
      <c r="F58" s="70">
        <f t="shared" si="1"/>
        <v>847.5</v>
      </c>
      <c r="G58">
        <f t="shared" si="8"/>
        <v>0.24276674999418901</v>
      </c>
      <c r="L58">
        <f t="shared" si="6"/>
        <v>0.24276674999418901</v>
      </c>
      <c r="O58">
        <f t="shared" ca="1" si="9"/>
        <v>0.22010751717532231</v>
      </c>
      <c r="Q58" s="2">
        <f t="shared" si="10"/>
        <v>20146.858999999997</v>
      </c>
    </row>
    <row r="59" spans="1:17">
      <c r="A59" s="68" t="s">
        <v>81</v>
      </c>
      <c r="B59" s="69" t="s">
        <v>28</v>
      </c>
      <c r="C59" s="68">
        <v>35185.42</v>
      </c>
      <c r="E59">
        <f t="shared" si="7"/>
        <v>890.97844104955982</v>
      </c>
      <c r="F59" s="70">
        <f t="shared" si="1"/>
        <v>890.5</v>
      </c>
      <c r="G59">
        <f t="shared" si="8"/>
        <v>0.22342464999383083</v>
      </c>
      <c r="L59">
        <f t="shared" si="6"/>
        <v>0.22342464999383083</v>
      </c>
      <c r="O59">
        <f t="shared" ca="1" si="9"/>
        <v>0.21988281808624374</v>
      </c>
      <c r="Q59" s="2">
        <f t="shared" si="10"/>
        <v>20166.919999999998</v>
      </c>
    </row>
    <row r="60" spans="1:17">
      <c r="A60" s="68" t="s">
        <v>81</v>
      </c>
      <c r="B60" s="69" t="s">
        <v>28</v>
      </c>
      <c r="C60" s="68">
        <v>35186.36</v>
      </c>
      <c r="E60">
        <f t="shared" si="7"/>
        <v>892.99135496301858</v>
      </c>
      <c r="F60" s="70">
        <f t="shared" si="1"/>
        <v>892.5</v>
      </c>
      <c r="G60">
        <f t="shared" si="8"/>
        <v>0.22945524999522604</v>
      </c>
      <c r="L60">
        <f t="shared" si="6"/>
        <v>0.22945524999522604</v>
      </c>
      <c r="O60">
        <f t="shared" ca="1" si="9"/>
        <v>0.21987236696582146</v>
      </c>
      <c r="Q60" s="2">
        <f t="shared" si="10"/>
        <v>20167.86</v>
      </c>
    </row>
    <row r="61" spans="1:17">
      <c r="A61" s="68" t="s">
        <v>81</v>
      </c>
      <c r="B61" s="69" t="s">
        <v>28</v>
      </c>
      <c r="C61" s="68">
        <v>35460.47</v>
      </c>
      <c r="E61">
        <f t="shared" si="7"/>
        <v>1479.9699005127991</v>
      </c>
      <c r="F61" s="70">
        <f t="shared" si="1"/>
        <v>1479.5</v>
      </c>
      <c r="G61">
        <f t="shared" si="8"/>
        <v>0.21943635000206996</v>
      </c>
      <c r="L61">
        <f t="shared" si="6"/>
        <v>0.21943635000206996</v>
      </c>
      <c r="O61">
        <f t="shared" ca="1" si="9"/>
        <v>0.2168049631218881</v>
      </c>
      <c r="Q61" s="2">
        <f t="shared" si="10"/>
        <v>20441.97</v>
      </c>
    </row>
    <row r="62" spans="1:17">
      <c r="A62" s="68" t="s">
        <v>81</v>
      </c>
      <c r="B62" s="69" t="s">
        <v>36</v>
      </c>
      <c r="C62" s="68">
        <v>35486.417000000001</v>
      </c>
      <c r="E62">
        <f t="shared" si="7"/>
        <v>1535.5327487174623</v>
      </c>
      <c r="F62" s="70">
        <f t="shared" si="1"/>
        <v>1535</v>
      </c>
      <c r="G62">
        <f t="shared" si="8"/>
        <v>0.24878549999993993</v>
      </c>
      <c r="L62">
        <f t="shared" si="6"/>
        <v>0.24878549999993993</v>
      </c>
      <c r="O62">
        <f t="shared" ca="1" si="9"/>
        <v>0.21651494453017039</v>
      </c>
      <c r="Q62" s="2">
        <f t="shared" si="10"/>
        <v>20467.917000000001</v>
      </c>
    </row>
    <row r="63" spans="1:17">
      <c r="A63" s="68" t="s">
        <v>81</v>
      </c>
      <c r="B63" s="69" t="s">
        <v>28</v>
      </c>
      <c r="C63" s="68">
        <v>36253.449999999997</v>
      </c>
      <c r="E63">
        <f t="shared" si="7"/>
        <v>3178.0555123112072</v>
      </c>
      <c r="F63" s="70">
        <f t="shared" si="1"/>
        <v>3177.5</v>
      </c>
      <c r="G63">
        <f t="shared" si="8"/>
        <v>0.25941574999887962</v>
      </c>
      <c r="L63">
        <f t="shared" si="6"/>
        <v>0.25941574999887962</v>
      </c>
      <c r="O63">
        <f t="shared" ca="1" si="9"/>
        <v>0.20793196188338919</v>
      </c>
      <c r="Q63" s="2">
        <f t="shared" si="10"/>
        <v>21234.949999999997</v>
      </c>
    </row>
    <row r="64" spans="1:17">
      <c r="A64" s="68" t="s">
        <v>81</v>
      </c>
      <c r="B64" s="69" t="s">
        <v>36</v>
      </c>
      <c r="C64" s="68">
        <v>36597.362999999998</v>
      </c>
      <c r="E64">
        <f t="shared" si="7"/>
        <v>3914.5100471171663</v>
      </c>
      <c r="F64" s="70">
        <f t="shared" si="1"/>
        <v>3914</v>
      </c>
      <c r="G64">
        <f t="shared" si="8"/>
        <v>0.23818419999588514</v>
      </c>
      <c r="L64">
        <f t="shared" si="6"/>
        <v>0.23818419999588514</v>
      </c>
      <c r="O64">
        <f t="shared" ca="1" si="9"/>
        <v>0.20408333678789189</v>
      </c>
      <c r="Q64" s="2">
        <f t="shared" si="10"/>
        <v>21578.862999999998</v>
      </c>
    </row>
    <row r="65" spans="1:17">
      <c r="A65" s="68" t="s">
        <v>81</v>
      </c>
      <c r="B65" s="69" t="s">
        <v>28</v>
      </c>
      <c r="C65" s="68">
        <v>36983.315000000002</v>
      </c>
      <c r="E65">
        <f t="shared" si="7"/>
        <v>4740.9868032079012</v>
      </c>
      <c r="F65" s="70">
        <f t="shared" si="1"/>
        <v>4740.5</v>
      </c>
      <c r="G65">
        <f t="shared" si="8"/>
        <v>0.22732964999886462</v>
      </c>
      <c r="L65">
        <f t="shared" si="6"/>
        <v>0.22732964999886462</v>
      </c>
      <c r="O65">
        <f t="shared" ca="1" si="9"/>
        <v>0.19976441127339287</v>
      </c>
      <c r="Q65" s="2">
        <f t="shared" si="10"/>
        <v>21964.815000000002</v>
      </c>
    </row>
    <row r="66" spans="1:17">
      <c r="A66" s="68" t="s">
        <v>196</v>
      </c>
      <c r="B66" s="69" t="s">
        <v>36</v>
      </c>
      <c r="C66" s="68">
        <v>47886.610999999997</v>
      </c>
      <c r="E66">
        <f t="shared" si="7"/>
        <v>28089.280655233451</v>
      </c>
      <c r="F66" s="70">
        <f>ROUND(2*E66,0)/2-0.5</f>
        <v>28089</v>
      </c>
      <c r="G66">
        <f t="shared" si="8"/>
        <v>0.13106169999809936</v>
      </c>
      <c r="L66">
        <f t="shared" si="6"/>
        <v>0.13106169999809936</v>
      </c>
      <c r="O66">
        <f t="shared" ca="1" si="9"/>
        <v>7.7755418683821853E-2</v>
      </c>
      <c r="Q66" s="2">
        <f t="shared" si="10"/>
        <v>32868.110999999997</v>
      </c>
    </row>
    <row r="67" spans="1:17">
      <c r="A67" s="68" t="s">
        <v>203</v>
      </c>
      <c r="B67" s="69" t="s">
        <v>28</v>
      </c>
      <c r="C67" s="68">
        <v>49310.654399999999</v>
      </c>
      <c r="E67">
        <f t="shared" si="7"/>
        <v>31138.724031001442</v>
      </c>
      <c r="F67">
        <f t="shared" ref="F67:F112" si="11">ROUND(2*E67,0)/2</f>
        <v>31138.5</v>
      </c>
      <c r="G67">
        <f t="shared" si="8"/>
        <v>0.1046190499982913</v>
      </c>
      <c r="L67">
        <f t="shared" si="6"/>
        <v>0.1046190499982913</v>
      </c>
      <c r="O67">
        <f t="shared" ca="1" si="9"/>
        <v>6.1820072819980643E-2</v>
      </c>
      <c r="Q67" s="2">
        <f t="shared" si="10"/>
        <v>34292.154399999999</v>
      </c>
    </row>
    <row r="68" spans="1:17">
      <c r="A68" s="68" t="s">
        <v>203</v>
      </c>
      <c r="B68" s="69" t="s">
        <v>36</v>
      </c>
      <c r="C68" s="68">
        <v>49315.5576</v>
      </c>
      <c r="E68">
        <f t="shared" si="7"/>
        <v>31149.22373259766</v>
      </c>
      <c r="F68">
        <f t="shared" si="11"/>
        <v>31149</v>
      </c>
      <c r="G68">
        <f t="shared" si="8"/>
        <v>0.10447969999950146</v>
      </c>
      <c r="L68">
        <f t="shared" si="6"/>
        <v>0.10447969999950146</v>
      </c>
      <c r="O68">
        <f t="shared" ca="1" si="9"/>
        <v>6.176520443776376E-2</v>
      </c>
      <c r="Q68" s="2">
        <f t="shared" si="10"/>
        <v>34297.0576</v>
      </c>
    </row>
    <row r="69" spans="1:17">
      <c r="A69" s="68" t="s">
        <v>203</v>
      </c>
      <c r="B69" s="69" t="s">
        <v>28</v>
      </c>
      <c r="C69" s="68">
        <v>49319.522199999999</v>
      </c>
      <c r="E69">
        <f t="shared" si="7"/>
        <v>31157.713518237317</v>
      </c>
      <c r="F69">
        <f t="shared" si="11"/>
        <v>31157.5</v>
      </c>
      <c r="G69">
        <f t="shared" si="8"/>
        <v>9.9709750000329223E-2</v>
      </c>
      <c r="L69">
        <f t="shared" si="6"/>
        <v>9.9709750000329223E-2</v>
      </c>
      <c r="O69">
        <f t="shared" ca="1" si="9"/>
        <v>6.1720787175969155E-2</v>
      </c>
      <c r="Q69" s="2">
        <f t="shared" si="10"/>
        <v>34301.022199999999</v>
      </c>
    </row>
    <row r="70" spans="1:17">
      <c r="A70" s="68" t="s">
        <v>203</v>
      </c>
      <c r="B70" s="69" t="s">
        <v>28</v>
      </c>
      <c r="C70" s="68">
        <v>49399.382299999997</v>
      </c>
      <c r="E70">
        <f t="shared" si="7"/>
        <v>31328.725759109446</v>
      </c>
      <c r="F70">
        <f t="shared" si="11"/>
        <v>31328.5</v>
      </c>
      <c r="G70">
        <f t="shared" si="8"/>
        <v>0.10542604999500327</v>
      </c>
      <c r="L70">
        <f t="shared" si="6"/>
        <v>0.10542604999500327</v>
      </c>
      <c r="O70">
        <f t="shared" ca="1" si="9"/>
        <v>6.0827216379865934E-2</v>
      </c>
      <c r="Q70" s="2">
        <f t="shared" si="10"/>
        <v>34380.882299999997</v>
      </c>
    </row>
    <row r="71" spans="1:17">
      <c r="A71" s="68" t="s">
        <v>203</v>
      </c>
      <c r="B71" s="69" t="s">
        <v>28</v>
      </c>
      <c r="C71" s="68">
        <v>49400.315300000002</v>
      </c>
      <c r="E71">
        <f t="shared" si="7"/>
        <v>31330.723683238448</v>
      </c>
      <c r="F71">
        <f t="shared" si="11"/>
        <v>31330.5</v>
      </c>
      <c r="G71">
        <f t="shared" si="8"/>
        <v>0.10445664999861037</v>
      </c>
      <c r="L71">
        <f t="shared" si="6"/>
        <v>0.10445664999861037</v>
      </c>
      <c r="O71">
        <f t="shared" ca="1" si="9"/>
        <v>6.0816765259443656E-2</v>
      </c>
      <c r="Q71" s="2">
        <f t="shared" si="10"/>
        <v>34381.815300000002</v>
      </c>
    </row>
    <row r="72" spans="1:17">
      <c r="A72" s="15" t="s">
        <v>35</v>
      </c>
      <c r="B72" s="5" t="s">
        <v>28</v>
      </c>
      <c r="C72" s="11">
        <v>50043.572899999999</v>
      </c>
      <c r="D72" s="11"/>
      <c r="E72">
        <f t="shared" si="7"/>
        <v>32708.194080020177</v>
      </c>
      <c r="F72">
        <f t="shared" si="11"/>
        <v>32708</v>
      </c>
      <c r="G72">
        <f t="shared" si="8"/>
        <v>9.0632399995229207E-2</v>
      </c>
      <c r="I72">
        <f t="shared" ref="I72:I81" si="12">G72</f>
        <v>9.0632399995229207E-2</v>
      </c>
      <c r="O72">
        <f t="shared" ca="1" si="9"/>
        <v>5.3618556068611961E-2</v>
      </c>
      <c r="Q72" s="2">
        <f t="shared" si="10"/>
        <v>35025.072899999999</v>
      </c>
    </row>
    <row r="73" spans="1:17">
      <c r="A73" s="15" t="s">
        <v>35</v>
      </c>
      <c r="B73" s="12" t="s">
        <v>36</v>
      </c>
      <c r="C73" s="11">
        <v>50068.554900000003</v>
      </c>
      <c r="D73" s="11"/>
      <c r="E73">
        <f t="shared" si="7"/>
        <v>32761.690479366887</v>
      </c>
      <c r="F73">
        <f t="shared" si="11"/>
        <v>32761.5</v>
      </c>
      <c r="G73">
        <f t="shared" si="8"/>
        <v>8.8950949997524731E-2</v>
      </c>
      <c r="I73">
        <f t="shared" si="12"/>
        <v>8.8950949997524731E-2</v>
      </c>
      <c r="O73">
        <f t="shared" ca="1" si="9"/>
        <v>5.3338988597316506E-2</v>
      </c>
      <c r="Q73" s="2">
        <f t="shared" si="10"/>
        <v>35050.054900000003</v>
      </c>
    </row>
    <row r="74" spans="1:17">
      <c r="A74" s="15" t="s">
        <v>35</v>
      </c>
      <c r="B74" s="5" t="s">
        <v>28</v>
      </c>
      <c r="C74" s="11">
        <v>50079.528899999998</v>
      </c>
      <c r="D74" s="11"/>
      <c r="E74">
        <f t="shared" si="7"/>
        <v>32785.190178607554</v>
      </c>
      <c r="F74">
        <f t="shared" si="11"/>
        <v>32785</v>
      </c>
      <c r="G74">
        <f t="shared" si="8"/>
        <v>8.8810499997634906E-2</v>
      </c>
      <c r="I74">
        <f t="shared" si="12"/>
        <v>8.8810499997634906E-2</v>
      </c>
      <c r="O74">
        <f t="shared" ca="1" si="9"/>
        <v>5.3216187932354941E-2</v>
      </c>
      <c r="Q74" s="2">
        <f t="shared" si="10"/>
        <v>35061.028899999998</v>
      </c>
    </row>
    <row r="75" spans="1:17">
      <c r="A75" s="14" t="s">
        <v>31</v>
      </c>
      <c r="B75" s="5" t="s">
        <v>28</v>
      </c>
      <c r="C75" s="32">
        <v>50439.565999999999</v>
      </c>
      <c r="D75" s="32">
        <v>1.1000000000000001E-3</v>
      </c>
      <c r="E75">
        <f t="shared" si="7"/>
        <v>33556.172825362366</v>
      </c>
      <c r="F75">
        <f t="shared" si="11"/>
        <v>33556</v>
      </c>
      <c r="G75">
        <f t="shared" si="8"/>
        <v>8.0706799999461509E-2</v>
      </c>
      <c r="I75">
        <f t="shared" si="12"/>
        <v>8.0706799999461509E-2</v>
      </c>
      <c r="O75">
        <f t="shared" ca="1" si="9"/>
        <v>4.9187281009573647E-2</v>
      </c>
      <c r="Q75" s="2">
        <f t="shared" si="10"/>
        <v>35421.065999999999</v>
      </c>
    </row>
    <row r="76" spans="1:17">
      <c r="A76" s="14" t="s">
        <v>31</v>
      </c>
      <c r="B76" s="5" t="s">
        <v>28</v>
      </c>
      <c r="C76" s="32">
        <v>50462.449200000003</v>
      </c>
      <c r="D76" s="32">
        <v>1.5E-3</v>
      </c>
      <c r="E76">
        <f t="shared" si="7"/>
        <v>33605.174859047846</v>
      </c>
      <c r="F76">
        <f t="shared" si="11"/>
        <v>33605</v>
      </c>
      <c r="G76">
        <f t="shared" si="8"/>
        <v>8.1656499998643994E-2</v>
      </c>
      <c r="I76">
        <f t="shared" si="12"/>
        <v>8.1656499998643994E-2</v>
      </c>
      <c r="O76">
        <f t="shared" ca="1" si="9"/>
        <v>4.8931228559228268E-2</v>
      </c>
      <c r="Q76" s="2">
        <f t="shared" si="10"/>
        <v>35443.949200000003</v>
      </c>
    </row>
    <row r="77" spans="1:17">
      <c r="A77" s="16" t="s">
        <v>30</v>
      </c>
      <c r="B77" s="12"/>
      <c r="C77" s="33">
        <v>50749.640399999997</v>
      </c>
      <c r="D77" s="33">
        <v>1.1000000000000001E-3</v>
      </c>
      <c r="E77">
        <f t="shared" si="7"/>
        <v>34220.165457240881</v>
      </c>
      <c r="F77">
        <f t="shared" si="11"/>
        <v>34220</v>
      </c>
      <c r="G77">
        <f t="shared" si="8"/>
        <v>7.7265999992960133E-2</v>
      </c>
      <c r="I77">
        <f t="shared" si="12"/>
        <v>7.7265999992960133E-2</v>
      </c>
      <c r="O77">
        <f t="shared" ca="1" si="9"/>
        <v>4.5717509029383263E-2</v>
      </c>
      <c r="Q77" s="2">
        <f t="shared" si="10"/>
        <v>35731.140399999997</v>
      </c>
    </row>
    <row r="78" spans="1:17">
      <c r="A78" s="14" t="s">
        <v>27</v>
      </c>
      <c r="B78" s="5" t="s">
        <v>28</v>
      </c>
      <c r="C78" s="32">
        <v>51535.564599999998</v>
      </c>
      <c r="D78" s="32">
        <v>9.1999999999999998E-3</v>
      </c>
      <c r="E78">
        <f t="shared" si="7"/>
        <v>35903.141794581272</v>
      </c>
      <c r="F78">
        <f t="shared" si="11"/>
        <v>35903</v>
      </c>
      <c r="G78">
        <f t="shared" si="8"/>
        <v>6.6215899998496752E-2</v>
      </c>
      <c r="I78">
        <f t="shared" si="12"/>
        <v>6.6215899998496752E-2</v>
      </c>
      <c r="O78">
        <f t="shared" ca="1" si="9"/>
        <v>3.6922891194051316E-2</v>
      </c>
      <c r="Q78" s="2">
        <f t="shared" si="10"/>
        <v>36517.064599999998</v>
      </c>
    </row>
    <row r="79" spans="1:17">
      <c r="A79" s="14" t="s">
        <v>29</v>
      </c>
      <c r="B79" s="5" t="s">
        <v>28</v>
      </c>
      <c r="C79" s="32">
        <v>51569.414900000003</v>
      </c>
      <c r="D79" s="32">
        <v>5.1999999999999998E-3</v>
      </c>
      <c r="E79">
        <f t="shared" si="7"/>
        <v>35975.628751862751</v>
      </c>
      <c r="F79">
        <f t="shared" si="11"/>
        <v>35975.5</v>
      </c>
      <c r="G79">
        <f t="shared" si="8"/>
        <v>6.0125150004751049E-2</v>
      </c>
      <c r="I79">
        <f t="shared" si="12"/>
        <v>6.0125150004751049E-2</v>
      </c>
      <c r="O79">
        <f t="shared" ca="1" si="9"/>
        <v>3.6544038078744373E-2</v>
      </c>
      <c r="Q79" s="2">
        <f t="shared" si="10"/>
        <v>36550.914900000003</v>
      </c>
    </row>
    <row r="80" spans="1:17">
      <c r="A80" s="16" t="s">
        <v>37</v>
      </c>
      <c r="B80" s="12"/>
      <c r="C80" s="13">
        <v>51927.352800000001</v>
      </c>
      <c r="D80" s="13">
        <v>2.9999999999999997E-4</v>
      </c>
      <c r="E80">
        <f t="shared" si="7"/>
        <v>36742.116176397212</v>
      </c>
      <c r="F80">
        <f t="shared" si="11"/>
        <v>36742</v>
      </c>
      <c r="G80">
        <f t="shared" si="8"/>
        <v>5.4252599999017548E-2</v>
      </c>
      <c r="I80">
        <f t="shared" si="12"/>
        <v>5.4252599999017548E-2</v>
      </c>
      <c r="O80">
        <f t="shared" ca="1" si="9"/>
        <v>3.2538646176913155E-2</v>
      </c>
      <c r="Q80" s="2">
        <f t="shared" si="10"/>
        <v>36908.852800000001</v>
      </c>
    </row>
    <row r="81" spans="1:25">
      <c r="A81" s="15" t="s">
        <v>38</v>
      </c>
      <c r="B81" s="12" t="s">
        <v>39</v>
      </c>
      <c r="C81" s="11">
        <v>52672.416599999997</v>
      </c>
      <c r="D81" s="37">
        <v>8.3999999999999995E-3</v>
      </c>
      <c r="E81">
        <f t="shared" si="7"/>
        <v>38337.594143876653</v>
      </c>
      <c r="F81">
        <f t="shared" si="11"/>
        <v>38337.5</v>
      </c>
      <c r="G81">
        <f t="shared" si="8"/>
        <v>4.3963749994873069E-2</v>
      </c>
      <c r="I81">
        <f t="shared" si="12"/>
        <v>4.3963749994873069E-2</v>
      </c>
      <c r="O81">
        <f t="shared" ca="1" si="9"/>
        <v>2.4201264860055083E-2</v>
      </c>
      <c r="Q81" s="2">
        <f t="shared" si="10"/>
        <v>37653.916599999997</v>
      </c>
    </row>
    <row r="82" spans="1:25">
      <c r="A82" s="17" t="s">
        <v>34</v>
      </c>
      <c r="C82" s="32">
        <v>52707.668899999997</v>
      </c>
      <c r="D82" s="32">
        <v>2.0000000000000001E-4</v>
      </c>
      <c r="E82">
        <f t="shared" si="7"/>
        <v>38413.08334084606</v>
      </c>
      <c r="F82">
        <f t="shared" si="11"/>
        <v>38413</v>
      </c>
      <c r="G82">
        <f t="shared" si="8"/>
        <v>3.8918899990676437E-2</v>
      </c>
      <c r="I82">
        <f>G82</f>
        <v>3.8918899990676437E-2</v>
      </c>
      <c r="O82">
        <f t="shared" ca="1" si="9"/>
        <v>2.3806735064114765E-2</v>
      </c>
      <c r="Q82" s="2">
        <f t="shared" si="10"/>
        <v>37689.168899999997</v>
      </c>
      <c r="Y82" t="s">
        <v>364</v>
      </c>
    </row>
    <row r="83" spans="1:25">
      <c r="A83" s="36" t="s">
        <v>47</v>
      </c>
      <c r="B83" s="34"/>
      <c r="C83" s="32">
        <v>54096.4545</v>
      </c>
      <c r="D83" s="35">
        <v>2.9999999999999997E-4</v>
      </c>
      <c r="E83">
        <f t="shared" si="7"/>
        <v>41387.025741956852</v>
      </c>
      <c r="F83">
        <f t="shared" si="11"/>
        <v>41387</v>
      </c>
      <c r="G83">
        <f t="shared" si="8"/>
        <v>1.2021099995763507E-2</v>
      </c>
      <c r="I83">
        <f t="shared" ref="I83:I91" si="13">G83</f>
        <v>1.2021099995763507E-2</v>
      </c>
      <c r="O83">
        <f t="shared" ca="1" si="9"/>
        <v>8.2659189962138724E-3</v>
      </c>
      <c r="Q83" s="2">
        <f t="shared" si="10"/>
        <v>39077.9545</v>
      </c>
    </row>
    <row r="84" spans="1:25">
      <c r="A84" s="42" t="s">
        <v>50</v>
      </c>
      <c r="B84" s="43" t="s">
        <v>36</v>
      </c>
      <c r="C84" s="42">
        <v>54115.367700000003</v>
      </c>
      <c r="D84" s="42">
        <v>2.9999999999999997E-4</v>
      </c>
      <c r="E84">
        <f t="shared" si="7"/>
        <v>41427.526426454664</v>
      </c>
      <c r="F84">
        <f t="shared" si="11"/>
        <v>41427.5</v>
      </c>
      <c r="G84">
        <f t="shared" si="8"/>
        <v>1.2340750006842427E-2</v>
      </c>
      <c r="I84">
        <f t="shared" si="13"/>
        <v>1.2340750006842427E-2</v>
      </c>
      <c r="O84">
        <f t="shared" ca="1" si="9"/>
        <v>8.0542838076630985E-3</v>
      </c>
      <c r="Q84" s="2">
        <f t="shared" si="10"/>
        <v>39096.867700000003</v>
      </c>
    </row>
    <row r="85" spans="1:25">
      <c r="A85" s="42" t="s">
        <v>49</v>
      </c>
      <c r="B85" s="43" t="s">
        <v>28</v>
      </c>
      <c r="C85" s="42">
        <v>54812.792999999998</v>
      </c>
      <c r="D85" s="42">
        <v>2E-3</v>
      </c>
      <c r="E85">
        <f t="shared" ref="E85:E112" si="14">+(C85-C$7)/C$8</f>
        <v>42920.991415778713</v>
      </c>
      <c r="F85">
        <f t="shared" si="11"/>
        <v>42921</v>
      </c>
      <c r="G85">
        <f t="shared" ref="G85:G112" si="15">+C85-(C$7+F85*C$8)</f>
        <v>-4.008700001577381E-3</v>
      </c>
      <c r="I85">
        <f t="shared" si="13"/>
        <v>-4.008700001577381E-3</v>
      </c>
      <c r="O85">
        <f t="shared" ref="O85:O112" ca="1" si="16">+C$11+C$12*F85</f>
        <v>2.499096323403116E-4</v>
      </c>
      <c r="Q85" s="2">
        <f t="shared" ref="Q85:Q112" si="17">+C85-15018.5</f>
        <v>39794.292999999998</v>
      </c>
    </row>
    <row r="86" spans="1:25">
      <c r="A86" s="16" t="s">
        <v>54</v>
      </c>
      <c r="B86" s="44" t="s">
        <v>28</v>
      </c>
      <c r="C86" s="16">
        <v>54847.351199999997</v>
      </c>
      <c r="D86" s="16">
        <v>1.1999999999999999E-3</v>
      </c>
      <c r="E86">
        <f t="shared" si="14"/>
        <v>42994.994268548835</v>
      </c>
      <c r="F86">
        <f t="shared" si="11"/>
        <v>42995</v>
      </c>
      <c r="G86">
        <f t="shared" si="15"/>
        <v>-2.6765000002342276E-3</v>
      </c>
      <c r="I86">
        <f t="shared" si="13"/>
        <v>-2.6765000002342276E-3</v>
      </c>
      <c r="O86">
        <f t="shared" ca="1" si="16"/>
        <v>-1.3678182328333288E-4</v>
      </c>
      <c r="Q86" s="2">
        <f t="shared" si="17"/>
        <v>39828.851199999997</v>
      </c>
    </row>
    <row r="87" spans="1:25">
      <c r="A87" s="16" t="s">
        <v>54</v>
      </c>
      <c r="B87" s="44" t="s">
        <v>36</v>
      </c>
      <c r="C87" s="16">
        <v>54847.578999999998</v>
      </c>
      <c r="D87" s="16">
        <v>1.6999999999999999E-3</v>
      </c>
      <c r="E87">
        <f t="shared" si="14"/>
        <v>42995.482078963178</v>
      </c>
      <c r="F87">
        <f t="shared" si="11"/>
        <v>42995.5</v>
      </c>
      <c r="G87">
        <f t="shared" si="15"/>
        <v>-8.368850001716055E-3</v>
      </c>
      <c r="I87">
        <f t="shared" si="13"/>
        <v>-8.368850001716055E-3</v>
      </c>
      <c r="O87">
        <f t="shared" ca="1" si="16"/>
        <v>-1.3939460338888154E-4</v>
      </c>
      <c r="Q87" s="2">
        <f t="shared" si="17"/>
        <v>39829.078999999998</v>
      </c>
    </row>
    <row r="88" spans="1:25">
      <c r="A88" s="16" t="s">
        <v>54</v>
      </c>
      <c r="B88" s="44" t="s">
        <v>28</v>
      </c>
      <c r="C88" s="16">
        <v>54862.292500000003</v>
      </c>
      <c r="D88" s="16">
        <v>2.0000000000000001E-4</v>
      </c>
      <c r="E88">
        <f t="shared" si="14"/>
        <v>43026.989535203196</v>
      </c>
      <c r="F88">
        <f t="shared" si="11"/>
        <v>43027</v>
      </c>
      <c r="G88">
        <f t="shared" si="15"/>
        <v>-4.8868999947444536E-3</v>
      </c>
      <c r="I88">
        <f t="shared" si="13"/>
        <v>-4.8868999947444536E-3</v>
      </c>
      <c r="O88">
        <f t="shared" ca="1" si="16"/>
        <v>-3.0399975003947421E-4</v>
      </c>
      <c r="Q88" s="2">
        <f t="shared" si="17"/>
        <v>39843.792500000003</v>
      </c>
    </row>
    <row r="89" spans="1:25">
      <c r="A89" s="16" t="s">
        <v>54</v>
      </c>
      <c r="B89" s="44" t="s">
        <v>28</v>
      </c>
      <c r="C89" s="16">
        <v>54866.495600000002</v>
      </c>
      <c r="D89" s="16">
        <v>6.9999999999999999E-4</v>
      </c>
      <c r="E89">
        <f t="shared" si="14"/>
        <v>43035.990044213446</v>
      </c>
      <c r="F89">
        <f t="shared" si="11"/>
        <v>43036</v>
      </c>
      <c r="G89">
        <f t="shared" si="15"/>
        <v>-4.6492000037687831E-3</v>
      </c>
      <c r="I89">
        <f t="shared" si="13"/>
        <v>-4.6492000037687831E-3</v>
      </c>
      <c r="O89">
        <f t="shared" ca="1" si="16"/>
        <v>-3.5102979193965544E-4</v>
      </c>
      <c r="Q89" s="2">
        <f t="shared" si="17"/>
        <v>39847.995600000002</v>
      </c>
    </row>
    <row r="90" spans="1:25">
      <c r="A90" s="16" t="s">
        <v>51</v>
      </c>
      <c r="B90" s="44" t="s">
        <v>28</v>
      </c>
      <c r="C90" s="16">
        <v>55273.692300000002</v>
      </c>
      <c r="D90" s="16">
        <v>8.0000000000000004E-4</v>
      </c>
      <c r="E90">
        <f t="shared" si="14"/>
        <v>43907.960153726664</v>
      </c>
      <c r="F90">
        <f t="shared" si="11"/>
        <v>43908</v>
      </c>
      <c r="G90">
        <f t="shared" si="15"/>
        <v>-1.8607600002724212E-2</v>
      </c>
      <c r="I90">
        <f t="shared" si="13"/>
        <v>-1.8607600002724212E-2</v>
      </c>
      <c r="O90">
        <f t="shared" ca="1" si="16"/>
        <v>-4.9077182960451105E-3</v>
      </c>
      <c r="Q90" s="2">
        <f t="shared" si="17"/>
        <v>40255.192300000002</v>
      </c>
    </row>
    <row r="91" spans="1:25">
      <c r="A91" s="48" t="s">
        <v>59</v>
      </c>
      <c r="B91" s="48"/>
      <c r="C91" s="49">
        <v>55600.343699999998</v>
      </c>
      <c r="D91" s="49">
        <v>1.6000000000000001E-3</v>
      </c>
      <c r="E91">
        <f t="shared" si="14"/>
        <v>44607.450736608705</v>
      </c>
      <c r="F91">
        <f t="shared" si="11"/>
        <v>44607.5</v>
      </c>
      <c r="G91">
        <f t="shared" si="15"/>
        <v>-2.300525000464404E-2</v>
      </c>
      <c r="I91">
        <f t="shared" si="13"/>
        <v>-2.300525000464404E-2</v>
      </c>
      <c r="O91">
        <f t="shared" ca="1" si="16"/>
        <v>-8.5629976637305871E-3</v>
      </c>
      <c r="Q91" s="2">
        <f t="shared" si="17"/>
        <v>40581.843699999998</v>
      </c>
    </row>
    <row r="92" spans="1:25">
      <c r="A92" s="45" t="s">
        <v>56</v>
      </c>
      <c r="B92" s="46" t="s">
        <v>28</v>
      </c>
      <c r="C92" s="47">
        <v>55600.344369999999</v>
      </c>
      <c r="D92" s="47">
        <v>5.0000000000000001E-4</v>
      </c>
      <c r="E92">
        <f t="shared" si="14"/>
        <v>44607.452171345227</v>
      </c>
      <c r="F92">
        <f t="shared" si="11"/>
        <v>44607.5</v>
      </c>
      <c r="G92">
        <f t="shared" si="15"/>
        <v>-2.233525000337977E-2</v>
      </c>
      <c r="I92">
        <f>G92</f>
        <v>-2.233525000337977E-2</v>
      </c>
      <c r="O92">
        <f t="shared" ca="1" si="16"/>
        <v>-8.5629976637305871E-3</v>
      </c>
      <c r="Q92" s="2">
        <f t="shared" si="17"/>
        <v>40581.844369999999</v>
      </c>
    </row>
    <row r="93" spans="1:25">
      <c r="A93" s="45" t="s">
        <v>56</v>
      </c>
      <c r="B93" s="46" t="s">
        <v>28</v>
      </c>
      <c r="C93" s="47">
        <v>55600.344620000003</v>
      </c>
      <c r="D93" s="47">
        <v>1E-4</v>
      </c>
      <c r="E93">
        <f t="shared" si="14"/>
        <v>44607.452706694676</v>
      </c>
      <c r="F93">
        <f t="shared" si="11"/>
        <v>44607.5</v>
      </c>
      <c r="G93">
        <f t="shared" si="15"/>
        <v>-2.2085249998781364E-2</v>
      </c>
      <c r="I93">
        <f>G93</f>
        <v>-2.2085249998781364E-2</v>
      </c>
      <c r="O93">
        <f t="shared" ca="1" si="16"/>
        <v>-8.5629976637305871E-3</v>
      </c>
      <c r="Q93" s="2">
        <f t="shared" si="17"/>
        <v>40581.844620000003</v>
      </c>
    </row>
    <row r="94" spans="1:25">
      <c r="A94" s="45" t="s">
        <v>56</v>
      </c>
      <c r="B94" s="46" t="s">
        <v>28</v>
      </c>
      <c r="C94" s="47">
        <v>55600.344830000002</v>
      </c>
      <c r="D94" s="47">
        <v>6.9999999999999999E-4</v>
      </c>
      <c r="E94">
        <f t="shared" si="14"/>
        <v>44607.453156388212</v>
      </c>
      <c r="F94">
        <f t="shared" si="11"/>
        <v>44607.5</v>
      </c>
      <c r="G94">
        <f t="shared" si="15"/>
        <v>-2.1875250000448432E-2</v>
      </c>
      <c r="I94">
        <f>G94</f>
        <v>-2.1875250000448432E-2</v>
      </c>
      <c r="O94">
        <f t="shared" ca="1" si="16"/>
        <v>-8.5629976637305871E-3</v>
      </c>
      <c r="Q94" s="2">
        <f t="shared" si="17"/>
        <v>40581.844830000002</v>
      </c>
    </row>
    <row r="95" spans="1:25">
      <c r="A95" s="45" t="s">
        <v>57</v>
      </c>
      <c r="B95" s="46" t="s">
        <v>28</v>
      </c>
      <c r="C95" s="47">
        <v>55861.614399999999</v>
      </c>
      <c r="D95" s="47">
        <v>8.9999999999999998E-4</v>
      </c>
      <c r="E95">
        <f t="shared" si="14"/>
        <v>45166.935233638273</v>
      </c>
      <c r="F95">
        <f t="shared" si="11"/>
        <v>45167</v>
      </c>
      <c r="G95">
        <f t="shared" si="15"/>
        <v>-3.0244900000980124E-2</v>
      </c>
      <c r="I95">
        <f>G95</f>
        <v>-3.0244900000980124E-2</v>
      </c>
      <c r="O95">
        <f t="shared" ca="1" si="16"/>
        <v>-1.1486698601857886E-2</v>
      </c>
      <c r="Q95" s="2">
        <f t="shared" si="17"/>
        <v>40843.114399999999</v>
      </c>
    </row>
    <row r="96" spans="1:25">
      <c r="A96" s="42" t="s">
        <v>55</v>
      </c>
      <c r="B96" s="43" t="s">
        <v>28</v>
      </c>
      <c r="C96" s="42">
        <v>55973.691299999999</v>
      </c>
      <c r="D96" s="42">
        <v>5.0000000000000001E-4</v>
      </c>
      <c r="E96">
        <f t="shared" si="14"/>
        <v>45406.936458517805</v>
      </c>
      <c r="F96">
        <f t="shared" si="11"/>
        <v>45407</v>
      </c>
      <c r="G96">
        <f t="shared" si="15"/>
        <v>-2.9672900003788527E-2</v>
      </c>
      <c r="I96">
        <f>G96</f>
        <v>-2.9672900003788527E-2</v>
      </c>
      <c r="O96">
        <f t="shared" ca="1" si="16"/>
        <v>-1.2740833052529099E-2</v>
      </c>
      <c r="Q96" s="2">
        <f t="shared" si="17"/>
        <v>40955.191299999999</v>
      </c>
    </row>
    <row r="97" spans="1:17">
      <c r="A97" s="45" t="s">
        <v>56</v>
      </c>
      <c r="B97" s="46" t="s">
        <v>36</v>
      </c>
      <c r="C97" s="47">
        <v>55993.30156</v>
      </c>
      <c r="D97" s="47">
        <v>8.9999999999999998E-4</v>
      </c>
      <c r="E97">
        <f t="shared" si="14"/>
        <v>45448.929825752319</v>
      </c>
      <c r="F97">
        <f t="shared" si="11"/>
        <v>45449</v>
      </c>
      <c r="G97">
        <f t="shared" si="15"/>
        <v>-3.2770300000265706E-2</v>
      </c>
      <c r="I97">
        <f>G97</f>
        <v>-3.2770300000265706E-2</v>
      </c>
      <c r="O97">
        <f t="shared" ca="1" si="16"/>
        <v>-1.2960306581396575E-2</v>
      </c>
      <c r="Q97" s="2">
        <f t="shared" si="17"/>
        <v>40974.80156</v>
      </c>
    </row>
    <row r="98" spans="1:17">
      <c r="A98" s="45" t="s">
        <v>56</v>
      </c>
      <c r="B98" s="46" t="s">
        <v>36</v>
      </c>
      <c r="C98" s="47">
        <v>55993.303870000003</v>
      </c>
      <c r="D98" s="47">
        <v>5.9999999999999995E-4</v>
      </c>
      <c r="E98">
        <f t="shared" si="14"/>
        <v>45448.934772381202</v>
      </c>
      <c r="F98">
        <f t="shared" si="11"/>
        <v>45449</v>
      </c>
      <c r="G98">
        <f t="shared" si="15"/>
        <v>-3.0460299996775575E-2</v>
      </c>
      <c r="I98">
        <f>G98</f>
        <v>-3.0460299996775575E-2</v>
      </c>
      <c r="O98">
        <f t="shared" ca="1" si="16"/>
        <v>-1.2960306581396575E-2</v>
      </c>
      <c r="Q98" s="2">
        <f t="shared" si="17"/>
        <v>40974.803870000003</v>
      </c>
    </row>
    <row r="99" spans="1:17">
      <c r="A99" s="45" t="s">
        <v>56</v>
      </c>
      <c r="B99" s="46" t="s">
        <v>36</v>
      </c>
      <c r="C99" s="47">
        <v>55993.304060000002</v>
      </c>
      <c r="D99" s="47">
        <v>8.9999999999999998E-4</v>
      </c>
      <c r="E99">
        <f t="shared" si="14"/>
        <v>45448.935179246771</v>
      </c>
      <c r="F99">
        <f t="shared" si="11"/>
        <v>45449</v>
      </c>
      <c r="G99">
        <f t="shared" si="15"/>
        <v>-3.02702999979374E-2</v>
      </c>
      <c r="I99">
        <f>G99</f>
        <v>-3.02702999979374E-2</v>
      </c>
      <c r="O99">
        <f t="shared" ca="1" si="16"/>
        <v>-1.2960306581396575E-2</v>
      </c>
      <c r="Q99" s="2">
        <f t="shared" si="17"/>
        <v>40974.804060000002</v>
      </c>
    </row>
    <row r="100" spans="1:17">
      <c r="A100" s="45" t="s">
        <v>56</v>
      </c>
      <c r="B100" s="46" t="s">
        <v>28</v>
      </c>
      <c r="C100" s="47">
        <v>56010.343970000002</v>
      </c>
      <c r="D100" s="47">
        <v>6.9999999999999999E-4</v>
      </c>
      <c r="E100">
        <f t="shared" si="14"/>
        <v>45485.424404696772</v>
      </c>
      <c r="F100">
        <f t="shared" si="11"/>
        <v>45485.5</v>
      </c>
      <c r="G100">
        <f t="shared" si="15"/>
        <v>-3.5301850002724677E-2</v>
      </c>
      <c r="I100">
        <f>G100</f>
        <v>-3.5301850002724677E-2</v>
      </c>
      <c r="O100">
        <f t="shared" ca="1" si="16"/>
        <v>-1.315103952910282E-2</v>
      </c>
      <c r="Q100" s="2">
        <f t="shared" si="17"/>
        <v>40991.843970000002</v>
      </c>
    </row>
    <row r="101" spans="1:17">
      <c r="A101" s="45" t="s">
        <v>56</v>
      </c>
      <c r="B101" s="46" t="s">
        <v>28</v>
      </c>
      <c r="C101" s="47">
        <v>56010.344700000001</v>
      </c>
      <c r="D101" s="47">
        <v>2.9999999999999997E-4</v>
      </c>
      <c r="E101">
        <f t="shared" si="14"/>
        <v>45485.425967917152</v>
      </c>
      <c r="F101">
        <f t="shared" si="11"/>
        <v>45485.5</v>
      </c>
      <c r="G101">
        <f t="shared" si="15"/>
        <v>-3.4571850002976134E-2</v>
      </c>
      <c r="I101">
        <f>G101</f>
        <v>-3.4571850002976134E-2</v>
      </c>
      <c r="O101">
        <f t="shared" ca="1" si="16"/>
        <v>-1.315103952910282E-2</v>
      </c>
      <c r="Q101" s="2">
        <f t="shared" si="17"/>
        <v>40991.844700000001</v>
      </c>
    </row>
    <row r="102" spans="1:17">
      <c r="A102" s="45" t="s">
        <v>56</v>
      </c>
      <c r="B102" s="46" t="s">
        <v>28</v>
      </c>
      <c r="C102" s="47">
        <v>56010.345759999997</v>
      </c>
      <c r="D102" s="47">
        <v>2.9999999999999997E-4</v>
      </c>
      <c r="E102">
        <f t="shared" si="14"/>
        <v>45485.428237798791</v>
      </c>
      <c r="F102">
        <f t="shared" si="11"/>
        <v>45485.5</v>
      </c>
      <c r="G102">
        <f t="shared" si="15"/>
        <v>-3.3511850007926114E-2</v>
      </c>
      <c r="I102">
        <f>G102</f>
        <v>-3.3511850007926114E-2</v>
      </c>
      <c r="O102">
        <f t="shared" ca="1" si="16"/>
        <v>-1.315103952910282E-2</v>
      </c>
      <c r="Q102" s="2">
        <f t="shared" si="17"/>
        <v>40991.845759999997</v>
      </c>
    </row>
    <row r="103" spans="1:17">
      <c r="A103" s="49" t="s">
        <v>61</v>
      </c>
      <c r="B103" s="52"/>
      <c r="C103" s="49">
        <v>56357.308120000002</v>
      </c>
      <c r="D103" s="49">
        <v>2.7999999999999998E-4</v>
      </c>
      <c r="E103">
        <f t="shared" si="14"/>
        <v>46228.412665340002</v>
      </c>
      <c r="F103">
        <f t="shared" si="11"/>
        <v>46228.5</v>
      </c>
      <c r="G103">
        <f t="shared" si="15"/>
        <v>-4.0783949996693991E-2</v>
      </c>
      <c r="I103">
        <f>G103</f>
        <v>-4.0783949996693991E-2</v>
      </c>
      <c r="O103">
        <f t="shared" ca="1" si="16"/>
        <v>-1.7033630765972474E-2</v>
      </c>
      <c r="Q103" s="2">
        <f t="shared" si="17"/>
        <v>41338.808120000002</v>
      </c>
    </row>
    <row r="104" spans="1:17">
      <c r="A104" s="49" t="s">
        <v>61</v>
      </c>
      <c r="B104" s="52"/>
      <c r="C104" s="49">
        <v>56357.308490000003</v>
      </c>
      <c r="D104" s="49">
        <v>2.5999999999999998E-4</v>
      </c>
      <c r="E104">
        <f t="shared" si="14"/>
        <v>46228.413457657181</v>
      </c>
      <c r="F104">
        <f t="shared" si="11"/>
        <v>46228.5</v>
      </c>
      <c r="G104">
        <f t="shared" si="15"/>
        <v>-4.0413949995127041E-2</v>
      </c>
      <c r="I104">
        <f>G104</f>
        <v>-4.0413949995127041E-2</v>
      </c>
      <c r="O104">
        <f t="shared" ca="1" si="16"/>
        <v>-1.7033630765972474E-2</v>
      </c>
      <c r="Q104" s="2">
        <f t="shared" si="17"/>
        <v>41338.808490000003</v>
      </c>
    </row>
    <row r="105" spans="1:17">
      <c r="A105" s="45" t="s">
        <v>56</v>
      </c>
      <c r="B105" s="46" t="s">
        <v>28</v>
      </c>
      <c r="C105" s="47">
        <v>56357.308819999998</v>
      </c>
      <c r="D105" s="47">
        <v>2.9999999999999997E-4</v>
      </c>
      <c r="E105">
        <f t="shared" si="14"/>
        <v>46228.414164318441</v>
      </c>
      <c r="F105">
        <f t="shared" si="11"/>
        <v>46228.5</v>
      </c>
      <c r="G105">
        <f t="shared" si="15"/>
        <v>-4.0083949999825563E-2</v>
      </c>
      <c r="I105">
        <f>G105</f>
        <v>-4.0083949999825563E-2</v>
      </c>
      <c r="O105">
        <f t="shared" ca="1" si="16"/>
        <v>-1.7033630765972474E-2</v>
      </c>
      <c r="Q105" s="2">
        <f t="shared" si="17"/>
        <v>41338.808819999998</v>
      </c>
    </row>
    <row r="106" spans="1:17">
      <c r="A106" s="49" t="s">
        <v>62</v>
      </c>
      <c r="B106" s="52" t="s">
        <v>28</v>
      </c>
      <c r="C106" s="53">
        <v>56711.272230000002</v>
      </c>
      <c r="D106" s="49">
        <v>8.0000000000000004E-4</v>
      </c>
      <c r="E106">
        <f t="shared" si="14"/>
        <v>46986.390624789208</v>
      </c>
      <c r="F106">
        <f t="shared" si="11"/>
        <v>46986.5</v>
      </c>
      <c r="G106">
        <f t="shared" si="15"/>
        <v>-5.1076549993013032E-2</v>
      </c>
      <c r="I106">
        <f>G106</f>
        <v>-5.1076549993013032E-2</v>
      </c>
      <c r="O106">
        <f t="shared" ca="1" si="16"/>
        <v>-2.0994605406009087E-2</v>
      </c>
      <c r="Q106" s="2">
        <f t="shared" si="17"/>
        <v>41692.772230000002</v>
      </c>
    </row>
    <row r="107" spans="1:17">
      <c r="A107" s="49" t="s">
        <v>62</v>
      </c>
      <c r="B107" s="52" t="s">
        <v>28</v>
      </c>
      <c r="C107" s="53">
        <v>56711.273869999997</v>
      </c>
      <c r="D107" s="49">
        <v>1.1999999999999999E-3</v>
      </c>
      <c r="E107">
        <f t="shared" si="14"/>
        <v>46986.394136681556</v>
      </c>
      <c r="F107">
        <f t="shared" si="11"/>
        <v>46986.5</v>
      </c>
      <c r="G107">
        <f t="shared" si="15"/>
        <v>-4.9436549998063128E-2</v>
      </c>
      <c r="I107">
        <f>G107</f>
        <v>-4.9436549998063128E-2</v>
      </c>
      <c r="O107">
        <f t="shared" ca="1" si="16"/>
        <v>-2.0994605406009087E-2</v>
      </c>
      <c r="Q107" s="2">
        <f t="shared" si="17"/>
        <v>41692.773869999997</v>
      </c>
    </row>
    <row r="108" spans="1:17">
      <c r="A108" s="49" t="s">
        <v>62</v>
      </c>
      <c r="B108" s="52" t="s">
        <v>28</v>
      </c>
      <c r="C108" s="53">
        <v>56711.275309999997</v>
      </c>
      <c r="D108" s="49">
        <v>8.0000000000000004E-4</v>
      </c>
      <c r="E108">
        <f t="shared" si="14"/>
        <v>46986.397220294362</v>
      </c>
      <c r="F108">
        <f t="shared" si="11"/>
        <v>46986.5</v>
      </c>
      <c r="G108">
        <f t="shared" si="15"/>
        <v>-4.79965499980608E-2</v>
      </c>
      <c r="I108">
        <f>G108</f>
        <v>-4.79965499980608E-2</v>
      </c>
      <c r="O108">
        <f t="shared" ca="1" si="16"/>
        <v>-2.0994605406009087E-2</v>
      </c>
      <c r="Q108" s="2">
        <f t="shared" si="17"/>
        <v>41692.775309999997</v>
      </c>
    </row>
    <row r="109" spans="1:17">
      <c r="A109" s="49" t="s">
        <v>62</v>
      </c>
      <c r="B109" s="52" t="s">
        <v>36</v>
      </c>
      <c r="C109" s="53">
        <v>56713.371610000002</v>
      </c>
      <c r="D109" s="49">
        <v>2.9999999999999997E-4</v>
      </c>
      <c r="E109">
        <f t="shared" si="14"/>
        <v>46990.886232461155</v>
      </c>
      <c r="F109">
        <f t="shared" si="11"/>
        <v>46991</v>
      </c>
      <c r="G109">
        <f t="shared" si="15"/>
        <v>-5.3127699997276068E-2</v>
      </c>
      <c r="I109">
        <f>G109</f>
        <v>-5.3127699997276068E-2</v>
      </c>
      <c r="O109">
        <f t="shared" ca="1" si="16"/>
        <v>-2.1018120426959191E-2</v>
      </c>
      <c r="Q109" s="2">
        <f t="shared" si="17"/>
        <v>41694.871610000002</v>
      </c>
    </row>
    <row r="110" spans="1:17">
      <c r="A110" s="49" t="s">
        <v>62</v>
      </c>
      <c r="B110" s="52" t="s">
        <v>36</v>
      </c>
      <c r="C110" s="53">
        <v>56713.372929999998</v>
      </c>
      <c r="D110" s="49">
        <v>2.9999999999999997E-4</v>
      </c>
      <c r="E110">
        <f t="shared" si="14"/>
        <v>46990.889059106215</v>
      </c>
      <c r="F110">
        <f t="shared" si="11"/>
        <v>46991</v>
      </c>
      <c r="G110">
        <f t="shared" si="15"/>
        <v>-5.1807700001518242E-2</v>
      </c>
      <c r="I110">
        <f>G110</f>
        <v>-5.1807700001518242E-2</v>
      </c>
      <c r="O110">
        <f t="shared" ca="1" si="16"/>
        <v>-2.1018120426959191E-2</v>
      </c>
      <c r="Q110" s="2">
        <f t="shared" si="17"/>
        <v>41694.872929999998</v>
      </c>
    </row>
    <row r="111" spans="1:17">
      <c r="A111" s="49" t="s">
        <v>62</v>
      </c>
      <c r="B111" s="52" t="s">
        <v>36</v>
      </c>
      <c r="C111" s="53">
        <v>56713.373619999998</v>
      </c>
      <c r="D111" s="49">
        <v>2.9999999999999997E-4</v>
      </c>
      <c r="E111">
        <f t="shared" si="14"/>
        <v>46990.890536670682</v>
      </c>
      <c r="F111">
        <f t="shared" si="11"/>
        <v>46991</v>
      </c>
      <c r="G111">
        <f t="shared" si="15"/>
        <v>-5.1117700000759214E-2</v>
      </c>
      <c r="I111">
        <f>G111</f>
        <v>-5.1117700000759214E-2</v>
      </c>
      <c r="O111">
        <f t="shared" ca="1" si="16"/>
        <v>-2.1018120426959191E-2</v>
      </c>
      <c r="Q111" s="2">
        <f t="shared" si="17"/>
        <v>41694.873619999998</v>
      </c>
    </row>
    <row r="112" spans="1:17">
      <c r="A112" s="50" t="s">
        <v>60</v>
      </c>
      <c r="B112" s="51" t="s">
        <v>28</v>
      </c>
      <c r="C112" s="50">
        <v>56713.3753</v>
      </c>
      <c r="D112" s="50">
        <v>3.3999999999999998E-3</v>
      </c>
      <c r="E112">
        <f t="shared" si="14"/>
        <v>46990.894134218957</v>
      </c>
      <c r="F112">
        <f t="shared" si="11"/>
        <v>46991</v>
      </c>
      <c r="G112">
        <f t="shared" si="15"/>
        <v>-4.9437699999543838E-2</v>
      </c>
      <c r="I112">
        <f>G112</f>
        <v>-4.9437699999543838E-2</v>
      </c>
      <c r="O112">
        <f t="shared" ca="1" si="16"/>
        <v>-2.1018120426959191E-2</v>
      </c>
      <c r="Q112" s="2">
        <f t="shared" si="17"/>
        <v>41694.8753</v>
      </c>
    </row>
    <row r="113" spans="2:2">
      <c r="B113" s="5"/>
    </row>
    <row r="114" spans="2:2">
      <c r="B114" s="5"/>
    </row>
    <row r="115" spans="2:2">
      <c r="B115" s="5"/>
    </row>
    <row r="116" spans="2:2">
      <c r="B116" s="5"/>
    </row>
    <row r="117" spans="2:2">
      <c r="B117" s="5"/>
    </row>
    <row r="118" spans="2:2">
      <c r="B118" s="5"/>
    </row>
    <row r="119" spans="2:2">
      <c r="B119" s="5"/>
    </row>
    <row r="120" spans="2:2">
      <c r="B120" s="5"/>
    </row>
    <row r="121" spans="2:2">
      <c r="B121" s="5"/>
    </row>
    <row r="122" spans="2:2">
      <c r="B122" s="5"/>
    </row>
    <row r="123" spans="2:2">
      <c r="B123" s="5"/>
    </row>
    <row r="124" spans="2:2">
      <c r="B124" s="5"/>
    </row>
    <row r="125" spans="2:2">
      <c r="B125" s="5"/>
    </row>
    <row r="126" spans="2:2">
      <c r="B126" s="5"/>
    </row>
    <row r="127" spans="2:2">
      <c r="B127" s="5"/>
    </row>
    <row r="128" spans="2:2">
      <c r="B128" s="5"/>
    </row>
    <row r="129" spans="2:2">
      <c r="B129" s="5"/>
    </row>
    <row r="130" spans="2:2">
      <c r="B130" s="5"/>
    </row>
    <row r="131" spans="2:2">
      <c r="B131" s="5"/>
    </row>
    <row r="132" spans="2:2">
      <c r="B132" s="5"/>
    </row>
    <row r="133" spans="2:2">
      <c r="B133" s="5"/>
    </row>
    <row r="134" spans="2:2">
      <c r="B134" s="5"/>
    </row>
    <row r="135" spans="2:2">
      <c r="B135" s="5"/>
    </row>
    <row r="136" spans="2:2">
      <c r="B136" s="5"/>
    </row>
    <row r="137" spans="2:2">
      <c r="B137" s="5"/>
    </row>
    <row r="138" spans="2:2">
      <c r="B138" s="5"/>
    </row>
    <row r="139" spans="2:2">
      <c r="B139" s="5"/>
    </row>
    <row r="140" spans="2:2">
      <c r="B140" s="5"/>
    </row>
    <row r="141" spans="2:2">
      <c r="B141" s="5"/>
    </row>
    <row r="142" spans="2:2">
      <c r="B142" s="5"/>
    </row>
    <row r="143" spans="2:2">
      <c r="B143" s="5"/>
    </row>
    <row r="144" spans="2:2">
      <c r="B144" s="5"/>
    </row>
    <row r="145" spans="2:2">
      <c r="B145" s="5"/>
    </row>
    <row r="146" spans="2:2">
      <c r="B146" s="5"/>
    </row>
    <row r="147" spans="2:2">
      <c r="B147" s="5"/>
    </row>
    <row r="148" spans="2:2">
      <c r="B148" s="5"/>
    </row>
    <row r="149" spans="2:2">
      <c r="B149" s="5"/>
    </row>
    <row r="150" spans="2:2">
      <c r="B150" s="5"/>
    </row>
    <row r="151" spans="2:2">
      <c r="B151" s="5"/>
    </row>
    <row r="152" spans="2:2">
      <c r="B152" s="5"/>
    </row>
    <row r="153" spans="2:2">
      <c r="B153" s="5"/>
    </row>
    <row r="154" spans="2:2">
      <c r="B154" s="5"/>
    </row>
    <row r="155" spans="2:2">
      <c r="B155" s="5"/>
    </row>
    <row r="156" spans="2:2">
      <c r="B156" s="5"/>
    </row>
    <row r="157" spans="2:2">
      <c r="B157" s="5"/>
    </row>
    <row r="158" spans="2:2">
      <c r="B158" s="5"/>
    </row>
    <row r="159" spans="2:2">
      <c r="B159" s="5"/>
    </row>
    <row r="160" spans="2:2">
      <c r="B160" s="5"/>
    </row>
    <row r="161" spans="2:2">
      <c r="B161" s="5"/>
    </row>
    <row r="162" spans="2:2">
      <c r="B162" s="5"/>
    </row>
    <row r="163" spans="2:2">
      <c r="B163" s="5"/>
    </row>
    <row r="164" spans="2:2">
      <c r="B164" s="5"/>
    </row>
    <row r="165" spans="2:2">
      <c r="B165" s="5"/>
    </row>
    <row r="166" spans="2:2">
      <c r="B166" s="5"/>
    </row>
    <row r="167" spans="2:2">
      <c r="B167" s="5"/>
    </row>
    <row r="168" spans="2:2">
      <c r="B168" s="5"/>
    </row>
    <row r="169" spans="2:2">
      <c r="B169" s="5"/>
    </row>
    <row r="170" spans="2:2">
      <c r="B170" s="5"/>
    </row>
    <row r="171" spans="2:2">
      <c r="B171" s="5"/>
    </row>
    <row r="172" spans="2:2">
      <c r="B172" s="5"/>
    </row>
    <row r="173" spans="2:2">
      <c r="B173" s="5"/>
    </row>
    <row r="174" spans="2:2">
      <c r="B174" s="5"/>
    </row>
    <row r="175" spans="2:2">
      <c r="B175" s="5"/>
    </row>
    <row r="176" spans="2:2">
      <c r="B176" s="5"/>
    </row>
    <row r="177" spans="2:2">
      <c r="B177" s="5"/>
    </row>
    <row r="178" spans="2:2">
      <c r="B178" s="5"/>
    </row>
    <row r="179" spans="2:2">
      <c r="B179" s="5"/>
    </row>
    <row r="180" spans="2:2">
      <c r="B180" s="5"/>
    </row>
    <row r="181" spans="2:2">
      <c r="B181" s="5"/>
    </row>
    <row r="182" spans="2:2">
      <c r="B182" s="5"/>
    </row>
    <row r="183" spans="2:2">
      <c r="B183" s="5"/>
    </row>
    <row r="184" spans="2:2">
      <c r="B184" s="5"/>
    </row>
    <row r="185" spans="2:2">
      <c r="B185" s="5"/>
    </row>
    <row r="186" spans="2:2">
      <c r="B186" s="5"/>
    </row>
    <row r="187" spans="2:2">
      <c r="B187" s="5"/>
    </row>
    <row r="188" spans="2:2">
      <c r="B188" s="5"/>
    </row>
    <row r="189" spans="2:2">
      <c r="B189" s="5"/>
    </row>
    <row r="190" spans="2:2">
      <c r="B190" s="5"/>
    </row>
    <row r="191" spans="2:2">
      <c r="B191" s="5"/>
    </row>
    <row r="192" spans="2:2">
      <c r="B192" s="5"/>
    </row>
    <row r="193" spans="2:2">
      <c r="B193" s="5"/>
    </row>
    <row r="194" spans="2:2">
      <c r="B194" s="5"/>
    </row>
    <row r="195" spans="2:2">
      <c r="B195" s="5"/>
    </row>
    <row r="196" spans="2:2">
      <c r="B196" s="5"/>
    </row>
    <row r="197" spans="2:2">
      <c r="B197" s="5"/>
    </row>
    <row r="198" spans="2:2">
      <c r="B198" s="5"/>
    </row>
    <row r="199" spans="2:2">
      <c r="B199" s="5"/>
    </row>
    <row r="200" spans="2:2">
      <c r="B200" s="5"/>
    </row>
    <row r="201" spans="2:2">
      <c r="B201" s="5"/>
    </row>
    <row r="202" spans="2:2">
      <c r="B202" s="5"/>
    </row>
    <row r="203" spans="2:2">
      <c r="B203" s="5"/>
    </row>
    <row r="204" spans="2:2">
      <c r="B204" s="5"/>
    </row>
    <row r="205" spans="2:2">
      <c r="B205" s="5"/>
    </row>
    <row r="206" spans="2:2">
      <c r="B206" s="5"/>
    </row>
    <row r="207" spans="2:2">
      <c r="B207" s="5"/>
    </row>
    <row r="208" spans="2:2">
      <c r="B208" s="5"/>
    </row>
    <row r="209" spans="2:2">
      <c r="B209" s="5"/>
    </row>
    <row r="210" spans="2:2">
      <c r="B210" s="5"/>
    </row>
    <row r="211" spans="2:2">
      <c r="B211" s="5"/>
    </row>
    <row r="212" spans="2:2">
      <c r="B212" s="5"/>
    </row>
    <row r="213" spans="2:2">
      <c r="B213" s="5"/>
    </row>
    <row r="214" spans="2:2">
      <c r="B214" s="5"/>
    </row>
    <row r="215" spans="2:2">
      <c r="B215" s="5"/>
    </row>
    <row r="216" spans="2:2">
      <c r="B216" s="5"/>
    </row>
    <row r="217" spans="2:2">
      <c r="B217" s="5"/>
    </row>
    <row r="218" spans="2:2">
      <c r="B218" s="5"/>
    </row>
    <row r="219" spans="2:2">
      <c r="B219" s="5"/>
    </row>
    <row r="220" spans="2:2">
      <c r="B220" s="5"/>
    </row>
    <row r="221" spans="2:2">
      <c r="B221" s="5"/>
    </row>
    <row r="222" spans="2:2">
      <c r="B222" s="5"/>
    </row>
    <row r="223" spans="2:2">
      <c r="B223" s="5"/>
    </row>
    <row r="224" spans="2:2">
      <c r="B224" s="5"/>
    </row>
    <row r="225" spans="2:2">
      <c r="B225" s="5"/>
    </row>
    <row r="226" spans="2:2">
      <c r="B226" s="5"/>
    </row>
    <row r="227" spans="2:2">
      <c r="B227" s="5"/>
    </row>
    <row r="228" spans="2:2">
      <c r="B228" s="5"/>
    </row>
    <row r="229" spans="2:2">
      <c r="B229" s="5"/>
    </row>
    <row r="230" spans="2:2">
      <c r="B230" s="5"/>
    </row>
    <row r="231" spans="2:2">
      <c r="B231" s="5"/>
    </row>
    <row r="232" spans="2:2">
      <c r="B232" s="5"/>
    </row>
    <row r="233" spans="2:2">
      <c r="B233" s="5"/>
    </row>
    <row r="234" spans="2:2">
      <c r="B234" s="5"/>
    </row>
    <row r="235" spans="2:2">
      <c r="B235" s="5"/>
    </row>
    <row r="236" spans="2:2">
      <c r="B236" s="5"/>
    </row>
    <row r="237" spans="2:2">
      <c r="B237" s="5"/>
    </row>
    <row r="238" spans="2:2">
      <c r="B238" s="5"/>
    </row>
    <row r="239" spans="2:2">
      <c r="B239" s="5"/>
    </row>
    <row r="240" spans="2:2">
      <c r="B240" s="5"/>
    </row>
    <row r="241" spans="2:2">
      <c r="B241" s="5"/>
    </row>
    <row r="242" spans="2:2">
      <c r="B242" s="5"/>
    </row>
    <row r="243" spans="2:2">
      <c r="B243" s="5"/>
    </row>
    <row r="244" spans="2:2">
      <c r="B244" s="5"/>
    </row>
    <row r="245" spans="2:2">
      <c r="B245" s="5"/>
    </row>
    <row r="246" spans="2:2">
      <c r="B246" s="5"/>
    </row>
    <row r="247" spans="2:2">
      <c r="B247" s="5"/>
    </row>
    <row r="248" spans="2:2">
      <c r="B248" s="5"/>
    </row>
    <row r="249" spans="2:2">
      <c r="B249" s="5"/>
    </row>
    <row r="250" spans="2:2">
      <c r="B250" s="5"/>
    </row>
    <row r="251" spans="2:2">
      <c r="B251" s="5"/>
    </row>
    <row r="252" spans="2:2">
      <c r="B252" s="5"/>
    </row>
    <row r="253" spans="2:2">
      <c r="B253" s="5"/>
    </row>
    <row r="254" spans="2:2">
      <c r="B254" s="5"/>
    </row>
    <row r="255" spans="2:2">
      <c r="B255" s="5"/>
    </row>
    <row r="256" spans="2:2">
      <c r="B256" s="5"/>
    </row>
    <row r="257" spans="2:2">
      <c r="B257" s="5"/>
    </row>
    <row r="258" spans="2:2">
      <c r="B258" s="5"/>
    </row>
    <row r="259" spans="2:2">
      <c r="B259" s="5"/>
    </row>
    <row r="260" spans="2:2">
      <c r="B260" s="5"/>
    </row>
    <row r="261" spans="2:2">
      <c r="B261" s="5"/>
    </row>
    <row r="262" spans="2:2">
      <c r="B262" s="5"/>
    </row>
    <row r="263" spans="2:2">
      <c r="B263" s="5"/>
    </row>
    <row r="264" spans="2:2">
      <c r="B264" s="5"/>
    </row>
    <row r="265" spans="2:2">
      <c r="B265" s="5"/>
    </row>
    <row r="266" spans="2:2">
      <c r="B266" s="5"/>
    </row>
    <row r="267" spans="2:2">
      <c r="B267" s="5"/>
    </row>
    <row r="268" spans="2:2">
      <c r="B268" s="5"/>
    </row>
    <row r="269" spans="2:2">
      <c r="B269" s="5"/>
    </row>
    <row r="270" spans="2:2">
      <c r="B270" s="5"/>
    </row>
    <row r="271" spans="2:2">
      <c r="B271" s="5"/>
    </row>
    <row r="272" spans="2:2">
      <c r="B272" s="5"/>
    </row>
    <row r="273" spans="2:2">
      <c r="B273" s="5"/>
    </row>
    <row r="274" spans="2:2">
      <c r="B274" s="5"/>
    </row>
    <row r="275" spans="2:2">
      <c r="B275" s="5"/>
    </row>
    <row r="276" spans="2:2">
      <c r="B276" s="5"/>
    </row>
    <row r="277" spans="2:2">
      <c r="B277" s="5"/>
    </row>
    <row r="278" spans="2:2">
      <c r="B278" s="5"/>
    </row>
    <row r="279" spans="2:2">
      <c r="B279" s="5"/>
    </row>
    <row r="280" spans="2:2">
      <c r="B280" s="5"/>
    </row>
    <row r="281" spans="2:2">
      <c r="B281" s="5"/>
    </row>
    <row r="282" spans="2:2">
      <c r="B282" s="5"/>
    </row>
    <row r="283" spans="2:2">
      <c r="B283" s="5"/>
    </row>
    <row r="284" spans="2:2">
      <c r="B284" s="5"/>
    </row>
    <row r="285" spans="2:2">
      <c r="B285" s="5"/>
    </row>
    <row r="286" spans="2:2">
      <c r="B286" s="5"/>
    </row>
    <row r="287" spans="2:2">
      <c r="B287" s="5"/>
    </row>
    <row r="288" spans="2:2">
      <c r="B288" s="5"/>
    </row>
    <row r="289" spans="2:2">
      <c r="B289" s="5"/>
    </row>
    <row r="290" spans="2:2">
      <c r="B290" s="5"/>
    </row>
    <row r="291" spans="2:2">
      <c r="B291" s="5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9"/>
  <sheetViews>
    <sheetView topLeftCell="A55" workbookViewId="0">
      <selection activeCell="A46" sqref="A46:C95"/>
    </sheetView>
  </sheetViews>
  <sheetFormatPr defaultRowHeight="12.75"/>
  <cols>
    <col min="1" max="1" width="19.7109375" style="35" customWidth="1"/>
    <col min="2" max="2" width="4.42578125" style="20" customWidth="1"/>
    <col min="3" max="3" width="12.7109375" style="35" customWidth="1"/>
    <col min="4" max="4" width="5.42578125" style="20" customWidth="1"/>
    <col min="5" max="5" width="14.85546875" style="20" customWidth="1"/>
    <col min="6" max="6" width="9.140625" style="20"/>
    <col min="7" max="7" width="12" style="20" customWidth="1"/>
    <col min="8" max="8" width="14.140625" style="35" customWidth="1"/>
    <col min="9" max="9" width="22.5703125" style="20" customWidth="1"/>
    <col min="10" max="10" width="25.140625" style="20" customWidth="1"/>
    <col min="11" max="11" width="15.7109375" style="20" customWidth="1"/>
    <col min="12" max="12" width="14.140625" style="20" customWidth="1"/>
    <col min="13" max="13" width="9.5703125" style="20" customWidth="1"/>
    <col min="14" max="14" width="14.140625" style="20" customWidth="1"/>
    <col min="15" max="15" width="23.42578125" style="20" customWidth="1"/>
    <col min="16" max="16" width="16.5703125" style="20" customWidth="1"/>
    <col min="17" max="17" width="41" style="20" customWidth="1"/>
    <col min="18" max="16384" width="9.140625" style="20"/>
  </cols>
  <sheetData>
    <row r="1" spans="1:16" ht="15.75">
      <c r="A1" s="54" t="s">
        <v>63</v>
      </c>
      <c r="I1" s="55" t="s">
        <v>64</v>
      </c>
      <c r="J1" s="56" t="s">
        <v>65</v>
      </c>
    </row>
    <row r="2" spans="1:16">
      <c r="I2" s="57" t="s">
        <v>66</v>
      </c>
      <c r="J2" s="58" t="s">
        <v>67</v>
      </c>
    </row>
    <row r="3" spans="1:16">
      <c r="A3" s="59" t="s">
        <v>68</v>
      </c>
      <c r="I3" s="57" t="s">
        <v>69</v>
      </c>
      <c r="J3" s="58" t="s">
        <v>70</v>
      </c>
    </row>
    <row r="4" spans="1:16">
      <c r="I4" s="57" t="s">
        <v>71</v>
      </c>
      <c r="J4" s="58" t="s">
        <v>70</v>
      </c>
    </row>
    <row r="5" spans="1:16" ht="13.5" thickBot="1">
      <c r="I5" s="60" t="s">
        <v>72</v>
      </c>
      <c r="J5" s="61" t="s">
        <v>73</v>
      </c>
    </row>
    <row r="10" spans="1:16" ht="13.5" thickBot="1"/>
    <row r="11" spans="1:16" ht="12.75" customHeight="1" thickBot="1">
      <c r="A11" s="35" t="str">
        <f t="shared" ref="A11:A42" si="0">P11</f>
        <v>BAVM 91 </v>
      </c>
      <c r="B11" s="5" t="str">
        <f t="shared" ref="B11:B42" si="1">IF(H11=INT(H11),"I","II")</f>
        <v>II</v>
      </c>
      <c r="C11" s="35">
        <f t="shared" ref="C11:C42" si="2">1*G11</f>
        <v>50043.572899999999</v>
      </c>
      <c r="D11" s="20" t="str">
        <f t="shared" ref="D11:D42" si="3">VLOOKUP(F11,I$1:J$5,2,FALSE)</f>
        <v>vis</v>
      </c>
      <c r="E11" s="62">
        <f>VLOOKUP(C11,Active!C$21:E$971,3,FALSE)</f>
        <v>32708.194080020177</v>
      </c>
      <c r="F11" s="5" t="s">
        <v>72</v>
      </c>
      <c r="G11" s="20" t="str">
        <f t="shared" ref="G11:G42" si="4">MID(I11,3,LEN(I11)-3)</f>
        <v>50043.5729</v>
      </c>
      <c r="H11" s="35">
        <f t="shared" ref="H11:H42" si="5">1*K11</f>
        <v>32708.5</v>
      </c>
      <c r="I11" s="63" t="s">
        <v>215</v>
      </c>
      <c r="J11" s="64" t="s">
        <v>216</v>
      </c>
      <c r="K11" s="63">
        <v>32708.5</v>
      </c>
      <c r="L11" s="63" t="s">
        <v>217</v>
      </c>
      <c r="M11" s="64" t="s">
        <v>200</v>
      </c>
      <c r="N11" s="64" t="s">
        <v>201</v>
      </c>
      <c r="O11" s="65" t="s">
        <v>202</v>
      </c>
      <c r="P11" s="66" t="s">
        <v>218</v>
      </c>
    </row>
    <row r="12" spans="1:16" ht="12.75" customHeight="1" thickBot="1">
      <c r="A12" s="35" t="str">
        <f t="shared" si="0"/>
        <v>BAVM 91 </v>
      </c>
      <c r="B12" s="5" t="str">
        <f t="shared" si="1"/>
        <v>I</v>
      </c>
      <c r="C12" s="35">
        <f t="shared" si="2"/>
        <v>50068.554900000003</v>
      </c>
      <c r="D12" s="20" t="str">
        <f t="shared" si="3"/>
        <v>vis</v>
      </c>
      <c r="E12" s="62">
        <f>VLOOKUP(C12,Active!C$21:E$971,3,FALSE)</f>
        <v>32761.690479366887</v>
      </c>
      <c r="F12" s="5" t="s">
        <v>72</v>
      </c>
      <c r="G12" s="20" t="str">
        <f t="shared" si="4"/>
        <v>50068.5549</v>
      </c>
      <c r="H12" s="35">
        <f t="shared" si="5"/>
        <v>32762</v>
      </c>
      <c r="I12" s="63" t="s">
        <v>219</v>
      </c>
      <c r="J12" s="64" t="s">
        <v>220</v>
      </c>
      <c r="K12" s="63">
        <v>32762</v>
      </c>
      <c r="L12" s="63" t="s">
        <v>221</v>
      </c>
      <c r="M12" s="64" t="s">
        <v>200</v>
      </c>
      <c r="N12" s="64" t="s">
        <v>201</v>
      </c>
      <c r="O12" s="65" t="s">
        <v>202</v>
      </c>
      <c r="P12" s="66" t="s">
        <v>218</v>
      </c>
    </row>
    <row r="13" spans="1:16" ht="12.75" customHeight="1" thickBot="1">
      <c r="A13" s="35" t="str">
        <f t="shared" si="0"/>
        <v>BAVM 91 </v>
      </c>
      <c r="B13" s="5" t="str">
        <f t="shared" si="1"/>
        <v>II</v>
      </c>
      <c r="C13" s="35">
        <f t="shared" si="2"/>
        <v>50079.528899999998</v>
      </c>
      <c r="D13" s="20" t="str">
        <f t="shared" si="3"/>
        <v>vis</v>
      </c>
      <c r="E13" s="62">
        <f>VLOOKUP(C13,Active!C$21:E$971,3,FALSE)</f>
        <v>32785.190178607554</v>
      </c>
      <c r="F13" s="5" t="s">
        <v>72</v>
      </c>
      <c r="G13" s="20" t="str">
        <f t="shared" si="4"/>
        <v>50079.5289</v>
      </c>
      <c r="H13" s="35">
        <f t="shared" si="5"/>
        <v>32785.5</v>
      </c>
      <c r="I13" s="63" t="s">
        <v>222</v>
      </c>
      <c r="J13" s="64" t="s">
        <v>223</v>
      </c>
      <c r="K13" s="63">
        <v>32785.5</v>
      </c>
      <c r="L13" s="63" t="s">
        <v>224</v>
      </c>
      <c r="M13" s="64" t="s">
        <v>200</v>
      </c>
      <c r="N13" s="64" t="s">
        <v>201</v>
      </c>
      <c r="O13" s="65" t="s">
        <v>202</v>
      </c>
      <c r="P13" s="66" t="s">
        <v>218</v>
      </c>
    </row>
    <row r="14" spans="1:16" ht="12.75" customHeight="1" thickBot="1">
      <c r="A14" s="35" t="str">
        <f t="shared" si="0"/>
        <v>BAVM 102 </v>
      </c>
      <c r="B14" s="5" t="str">
        <f t="shared" si="1"/>
        <v>II</v>
      </c>
      <c r="C14" s="35">
        <f t="shared" si="2"/>
        <v>50439.565999999999</v>
      </c>
      <c r="D14" s="20" t="str">
        <f t="shared" si="3"/>
        <v>vis</v>
      </c>
      <c r="E14" s="62">
        <f>VLOOKUP(C14,Active!C$21:E$971,3,FALSE)</f>
        <v>33556.172825362366</v>
      </c>
      <c r="F14" s="5" t="s">
        <v>72</v>
      </c>
      <c r="G14" s="20" t="str">
        <f t="shared" si="4"/>
        <v>50439.5660</v>
      </c>
      <c r="H14" s="35">
        <f t="shared" si="5"/>
        <v>33556.5</v>
      </c>
      <c r="I14" s="63" t="s">
        <v>225</v>
      </c>
      <c r="J14" s="64" t="s">
        <v>226</v>
      </c>
      <c r="K14" s="63">
        <v>33556.5</v>
      </c>
      <c r="L14" s="63" t="s">
        <v>227</v>
      </c>
      <c r="M14" s="64" t="s">
        <v>200</v>
      </c>
      <c r="N14" s="64" t="s">
        <v>201</v>
      </c>
      <c r="O14" s="65" t="s">
        <v>202</v>
      </c>
      <c r="P14" s="66" t="s">
        <v>228</v>
      </c>
    </row>
    <row r="15" spans="1:16" ht="12.75" customHeight="1" thickBot="1">
      <c r="A15" s="35" t="str">
        <f t="shared" si="0"/>
        <v>BAVM 102 </v>
      </c>
      <c r="B15" s="5" t="str">
        <f t="shared" si="1"/>
        <v>II</v>
      </c>
      <c r="C15" s="35">
        <f t="shared" si="2"/>
        <v>50462.449200000003</v>
      </c>
      <c r="D15" s="20" t="str">
        <f t="shared" si="3"/>
        <v>vis</v>
      </c>
      <c r="E15" s="62">
        <f>VLOOKUP(C15,Active!C$21:E$971,3,FALSE)</f>
        <v>33605.174859047846</v>
      </c>
      <c r="F15" s="5" t="s">
        <v>72</v>
      </c>
      <c r="G15" s="20" t="str">
        <f t="shared" si="4"/>
        <v>50462.4492</v>
      </c>
      <c r="H15" s="35">
        <f t="shared" si="5"/>
        <v>33605.5</v>
      </c>
      <c r="I15" s="63" t="s">
        <v>229</v>
      </c>
      <c r="J15" s="64" t="s">
        <v>230</v>
      </c>
      <c r="K15" s="63">
        <v>33605.5</v>
      </c>
      <c r="L15" s="63" t="s">
        <v>231</v>
      </c>
      <c r="M15" s="64" t="s">
        <v>200</v>
      </c>
      <c r="N15" s="64" t="s">
        <v>201</v>
      </c>
      <c r="O15" s="65" t="s">
        <v>202</v>
      </c>
      <c r="P15" s="66" t="s">
        <v>228</v>
      </c>
    </row>
    <row r="16" spans="1:16" ht="12.75" customHeight="1" thickBot="1">
      <c r="A16" s="35" t="str">
        <f t="shared" si="0"/>
        <v>BAVM 117 </v>
      </c>
      <c r="B16" s="5" t="str">
        <f t="shared" si="1"/>
        <v>II</v>
      </c>
      <c r="C16" s="35">
        <f t="shared" si="2"/>
        <v>50749.640399999997</v>
      </c>
      <c r="D16" s="20" t="str">
        <f t="shared" si="3"/>
        <v>vis</v>
      </c>
      <c r="E16" s="62">
        <f>VLOOKUP(C16,Active!C$21:E$971,3,FALSE)</f>
        <v>34220.165457240881</v>
      </c>
      <c r="F16" s="5" t="s">
        <v>72</v>
      </c>
      <c r="G16" s="20" t="str">
        <f t="shared" si="4"/>
        <v>50749.6404</v>
      </c>
      <c r="H16" s="35">
        <f t="shared" si="5"/>
        <v>34220.5</v>
      </c>
      <c r="I16" s="63" t="s">
        <v>232</v>
      </c>
      <c r="J16" s="64" t="s">
        <v>233</v>
      </c>
      <c r="K16" s="63">
        <v>34220.5</v>
      </c>
      <c r="L16" s="63" t="s">
        <v>234</v>
      </c>
      <c r="M16" s="64" t="s">
        <v>200</v>
      </c>
      <c r="N16" s="64" t="s">
        <v>201</v>
      </c>
      <c r="O16" s="65" t="s">
        <v>202</v>
      </c>
      <c r="P16" s="66" t="s">
        <v>235</v>
      </c>
    </row>
    <row r="17" spans="1:16" ht="12.75" customHeight="1" thickBot="1">
      <c r="A17" s="35" t="str">
        <f t="shared" si="0"/>
        <v>IBVS 5263 </v>
      </c>
      <c r="B17" s="5" t="str">
        <f t="shared" si="1"/>
        <v>II</v>
      </c>
      <c r="C17" s="35">
        <f t="shared" si="2"/>
        <v>51535.564599999998</v>
      </c>
      <c r="D17" s="20" t="str">
        <f t="shared" si="3"/>
        <v>vis</v>
      </c>
      <c r="E17" s="62">
        <f>VLOOKUP(C17,Active!C$21:E$971,3,FALSE)</f>
        <v>35903.141794581272</v>
      </c>
      <c r="F17" s="5" t="s">
        <v>72</v>
      </c>
      <c r="G17" s="20" t="str">
        <f t="shared" si="4"/>
        <v>51535.5646</v>
      </c>
      <c r="H17" s="35">
        <f t="shared" si="5"/>
        <v>35903.5</v>
      </c>
      <c r="I17" s="63" t="s">
        <v>236</v>
      </c>
      <c r="J17" s="64" t="s">
        <v>237</v>
      </c>
      <c r="K17" s="63">
        <v>35903.5</v>
      </c>
      <c r="L17" s="63" t="s">
        <v>238</v>
      </c>
      <c r="M17" s="64" t="s">
        <v>200</v>
      </c>
      <c r="N17" s="64" t="s">
        <v>239</v>
      </c>
      <c r="O17" s="65" t="s">
        <v>240</v>
      </c>
      <c r="P17" s="66" t="s">
        <v>241</v>
      </c>
    </row>
    <row r="18" spans="1:16" ht="12.75" customHeight="1" thickBot="1">
      <c r="A18" s="35" t="str">
        <f t="shared" si="0"/>
        <v>IBVS 5287 </v>
      </c>
      <c r="B18" s="5" t="str">
        <f t="shared" si="1"/>
        <v>I</v>
      </c>
      <c r="C18" s="35">
        <f t="shared" si="2"/>
        <v>51569.414900000003</v>
      </c>
      <c r="D18" s="20" t="str">
        <f t="shared" si="3"/>
        <v>vis</v>
      </c>
      <c r="E18" s="62">
        <f>VLOOKUP(C18,Active!C$21:E$971,3,FALSE)</f>
        <v>35975.628751862751</v>
      </c>
      <c r="F18" s="5" t="s">
        <v>72</v>
      </c>
      <c r="G18" s="20" t="str">
        <f t="shared" si="4"/>
        <v>51569.4149</v>
      </c>
      <c r="H18" s="35">
        <f t="shared" si="5"/>
        <v>35976</v>
      </c>
      <c r="I18" s="63" t="s">
        <v>242</v>
      </c>
      <c r="J18" s="64" t="s">
        <v>243</v>
      </c>
      <c r="K18" s="63">
        <v>35976</v>
      </c>
      <c r="L18" s="63" t="s">
        <v>244</v>
      </c>
      <c r="M18" s="64" t="s">
        <v>200</v>
      </c>
      <c r="N18" s="64" t="s">
        <v>239</v>
      </c>
      <c r="O18" s="65" t="s">
        <v>240</v>
      </c>
      <c r="P18" s="66" t="s">
        <v>245</v>
      </c>
    </row>
    <row r="19" spans="1:16" ht="12.75" customHeight="1" thickBot="1">
      <c r="A19" s="35" t="str">
        <f t="shared" si="0"/>
        <v>BAVM 152 </v>
      </c>
      <c r="B19" s="5" t="str">
        <f t="shared" si="1"/>
        <v>II</v>
      </c>
      <c r="C19" s="35">
        <f t="shared" si="2"/>
        <v>51927.352800000001</v>
      </c>
      <c r="D19" s="20" t="str">
        <f t="shared" si="3"/>
        <v>vis</v>
      </c>
      <c r="E19" s="62">
        <f>VLOOKUP(C19,Active!C$21:E$971,3,FALSE)</f>
        <v>36742.116176397212</v>
      </c>
      <c r="F19" s="5" t="s">
        <v>72</v>
      </c>
      <c r="G19" s="20" t="str">
        <f t="shared" si="4"/>
        <v>51927.3528</v>
      </c>
      <c r="H19" s="35">
        <f t="shared" si="5"/>
        <v>36742.5</v>
      </c>
      <c r="I19" s="63" t="s">
        <v>246</v>
      </c>
      <c r="J19" s="64" t="s">
        <v>247</v>
      </c>
      <c r="K19" s="63">
        <v>36742.5</v>
      </c>
      <c r="L19" s="63" t="s">
        <v>248</v>
      </c>
      <c r="M19" s="64" t="s">
        <v>200</v>
      </c>
      <c r="N19" s="64" t="s">
        <v>201</v>
      </c>
      <c r="O19" s="65" t="s">
        <v>249</v>
      </c>
      <c r="P19" s="66" t="s">
        <v>250</v>
      </c>
    </row>
    <row r="20" spans="1:16" ht="12.75" customHeight="1" thickBot="1">
      <c r="A20" s="35" t="str">
        <f t="shared" si="0"/>
        <v>IBVS 5583 </v>
      </c>
      <c r="B20" s="5" t="str">
        <f t="shared" si="1"/>
        <v>I</v>
      </c>
      <c r="C20" s="35">
        <f t="shared" si="2"/>
        <v>52672.416599999997</v>
      </c>
      <c r="D20" s="20" t="str">
        <f t="shared" si="3"/>
        <v>vis</v>
      </c>
      <c r="E20" s="62">
        <f>VLOOKUP(C20,Active!C$21:E$971,3,FALSE)</f>
        <v>38337.594143876653</v>
      </c>
      <c r="F20" s="5" t="s">
        <v>72</v>
      </c>
      <c r="G20" s="20" t="str">
        <f t="shared" si="4"/>
        <v>52672.4166</v>
      </c>
      <c r="H20" s="35">
        <f t="shared" si="5"/>
        <v>38338</v>
      </c>
      <c r="I20" s="63" t="s">
        <v>251</v>
      </c>
      <c r="J20" s="64" t="s">
        <v>252</v>
      </c>
      <c r="K20" s="63">
        <v>38338</v>
      </c>
      <c r="L20" s="63" t="s">
        <v>253</v>
      </c>
      <c r="M20" s="64" t="s">
        <v>200</v>
      </c>
      <c r="N20" s="64" t="s">
        <v>239</v>
      </c>
      <c r="O20" s="65" t="s">
        <v>240</v>
      </c>
      <c r="P20" s="66" t="s">
        <v>254</v>
      </c>
    </row>
    <row r="21" spans="1:16" ht="12.75" customHeight="1" thickBot="1">
      <c r="A21" s="35" t="str">
        <f t="shared" si="0"/>
        <v>IBVS 5493 </v>
      </c>
      <c r="B21" s="5" t="str">
        <f t="shared" si="1"/>
        <v>II</v>
      </c>
      <c r="C21" s="35">
        <f t="shared" si="2"/>
        <v>52707.668899999997</v>
      </c>
      <c r="D21" s="20" t="str">
        <f t="shared" si="3"/>
        <v>vis</v>
      </c>
      <c r="E21" s="62">
        <f>VLOOKUP(C21,Active!C$21:E$971,3,FALSE)</f>
        <v>38413.08334084606</v>
      </c>
      <c r="F21" s="5" t="s">
        <v>72</v>
      </c>
      <c r="G21" s="20" t="str">
        <f t="shared" si="4"/>
        <v>52707.6689</v>
      </c>
      <c r="H21" s="35">
        <f t="shared" si="5"/>
        <v>38413.5</v>
      </c>
      <c r="I21" s="63" t="s">
        <v>255</v>
      </c>
      <c r="J21" s="64" t="s">
        <v>256</v>
      </c>
      <c r="K21" s="63">
        <v>38413.5</v>
      </c>
      <c r="L21" s="63" t="s">
        <v>257</v>
      </c>
      <c r="M21" s="64" t="s">
        <v>200</v>
      </c>
      <c r="N21" s="64" t="s">
        <v>239</v>
      </c>
      <c r="O21" s="65" t="s">
        <v>258</v>
      </c>
      <c r="P21" s="66" t="s">
        <v>259</v>
      </c>
    </row>
    <row r="22" spans="1:16" ht="12.75" customHeight="1" thickBot="1">
      <c r="A22" s="35" t="str">
        <f t="shared" si="0"/>
        <v>BAVM 186 </v>
      </c>
      <c r="B22" s="5" t="str">
        <f t="shared" si="1"/>
        <v>II</v>
      </c>
      <c r="C22" s="35">
        <f t="shared" si="2"/>
        <v>54096.4545</v>
      </c>
      <c r="D22" s="20" t="str">
        <f t="shared" si="3"/>
        <v>vis</v>
      </c>
      <c r="E22" s="62">
        <f>VLOOKUP(C22,Active!C$21:E$971,3,FALSE)</f>
        <v>41387.025741956852</v>
      </c>
      <c r="F22" s="5" t="s">
        <v>72</v>
      </c>
      <c r="G22" s="20" t="str">
        <f t="shared" si="4"/>
        <v>54096.4545</v>
      </c>
      <c r="H22" s="35">
        <f t="shared" si="5"/>
        <v>41387.5</v>
      </c>
      <c r="I22" s="63" t="s">
        <v>260</v>
      </c>
      <c r="J22" s="64" t="s">
        <v>261</v>
      </c>
      <c r="K22" s="63">
        <v>41387.5</v>
      </c>
      <c r="L22" s="63" t="s">
        <v>262</v>
      </c>
      <c r="M22" s="64" t="s">
        <v>263</v>
      </c>
      <c r="N22" s="64" t="s">
        <v>264</v>
      </c>
      <c r="O22" s="65" t="s">
        <v>265</v>
      </c>
      <c r="P22" s="66" t="s">
        <v>266</v>
      </c>
    </row>
    <row r="23" spans="1:16" ht="12.75" customHeight="1" thickBot="1">
      <c r="A23" s="35" t="str">
        <f t="shared" si="0"/>
        <v>BAVM 201 </v>
      </c>
      <c r="B23" s="5" t="str">
        <f t="shared" si="1"/>
        <v>I</v>
      </c>
      <c r="C23" s="35">
        <f t="shared" si="2"/>
        <v>54115.367700000003</v>
      </c>
      <c r="D23" s="20" t="str">
        <f t="shared" si="3"/>
        <v>vis</v>
      </c>
      <c r="E23" s="62">
        <f>VLOOKUP(C23,Active!C$21:E$971,3,FALSE)</f>
        <v>41427.526426454664</v>
      </c>
      <c r="F23" s="5" t="s">
        <v>72</v>
      </c>
      <c r="G23" s="20" t="str">
        <f t="shared" si="4"/>
        <v>54115.3677</v>
      </c>
      <c r="H23" s="35">
        <f t="shared" si="5"/>
        <v>41428</v>
      </c>
      <c r="I23" s="63" t="s">
        <v>267</v>
      </c>
      <c r="J23" s="64" t="s">
        <v>268</v>
      </c>
      <c r="K23" s="63" t="s">
        <v>269</v>
      </c>
      <c r="L23" s="63" t="s">
        <v>270</v>
      </c>
      <c r="M23" s="64" t="s">
        <v>263</v>
      </c>
      <c r="N23" s="64" t="s">
        <v>264</v>
      </c>
      <c r="O23" s="65" t="s">
        <v>271</v>
      </c>
      <c r="P23" s="66" t="s">
        <v>272</v>
      </c>
    </row>
    <row r="24" spans="1:16" ht="12.75" customHeight="1" thickBot="1">
      <c r="A24" s="35" t="str">
        <f t="shared" si="0"/>
        <v>IBVS 5871 </v>
      </c>
      <c r="B24" s="5" t="str">
        <f t="shared" si="1"/>
        <v>II</v>
      </c>
      <c r="C24" s="35">
        <f t="shared" si="2"/>
        <v>54812.792999999998</v>
      </c>
      <c r="D24" s="20" t="str">
        <f t="shared" si="3"/>
        <v>vis</v>
      </c>
      <c r="E24" s="62">
        <f>VLOOKUP(C24,Active!C$21:E$971,3,FALSE)</f>
        <v>42920.991415778713</v>
      </c>
      <c r="F24" s="5" t="s">
        <v>72</v>
      </c>
      <c r="G24" s="20" t="str">
        <f t="shared" si="4"/>
        <v>54812.793</v>
      </c>
      <c r="H24" s="35">
        <f t="shared" si="5"/>
        <v>42921.5</v>
      </c>
      <c r="I24" s="63" t="s">
        <v>273</v>
      </c>
      <c r="J24" s="64" t="s">
        <v>274</v>
      </c>
      <c r="K24" s="63" t="s">
        <v>275</v>
      </c>
      <c r="L24" s="63" t="s">
        <v>276</v>
      </c>
      <c r="M24" s="64" t="s">
        <v>263</v>
      </c>
      <c r="N24" s="64" t="s">
        <v>72</v>
      </c>
      <c r="O24" s="65" t="s">
        <v>277</v>
      </c>
      <c r="P24" s="66" t="s">
        <v>278</v>
      </c>
    </row>
    <row r="25" spans="1:16" ht="12.75" customHeight="1" thickBot="1">
      <c r="A25" s="35" t="str">
        <f t="shared" si="0"/>
        <v>BAVM 209 </v>
      </c>
      <c r="B25" s="5" t="str">
        <f t="shared" si="1"/>
        <v>II</v>
      </c>
      <c r="C25" s="35">
        <f t="shared" si="2"/>
        <v>54847.351199999997</v>
      </c>
      <c r="D25" s="20" t="str">
        <f t="shared" si="3"/>
        <v>vis</v>
      </c>
      <c r="E25" s="62">
        <f>VLOOKUP(C25,Active!C$21:E$971,3,FALSE)</f>
        <v>42994.994268548835</v>
      </c>
      <c r="F25" s="5" t="s">
        <v>72</v>
      </c>
      <c r="G25" s="20" t="str">
        <f t="shared" si="4"/>
        <v>54847.3512</v>
      </c>
      <c r="H25" s="35">
        <f t="shared" si="5"/>
        <v>42995.5</v>
      </c>
      <c r="I25" s="63" t="s">
        <v>279</v>
      </c>
      <c r="J25" s="64" t="s">
        <v>280</v>
      </c>
      <c r="K25" s="63" t="s">
        <v>281</v>
      </c>
      <c r="L25" s="63" t="s">
        <v>282</v>
      </c>
      <c r="M25" s="64" t="s">
        <v>263</v>
      </c>
      <c r="N25" s="64" t="s">
        <v>264</v>
      </c>
      <c r="O25" s="65" t="s">
        <v>283</v>
      </c>
      <c r="P25" s="66" t="s">
        <v>284</v>
      </c>
    </row>
    <row r="26" spans="1:16" ht="12.75" customHeight="1" thickBot="1">
      <c r="A26" s="35" t="str">
        <f t="shared" si="0"/>
        <v>BAVM 209 </v>
      </c>
      <c r="B26" s="5" t="str">
        <f t="shared" si="1"/>
        <v>I</v>
      </c>
      <c r="C26" s="35">
        <f t="shared" si="2"/>
        <v>54847.578999999998</v>
      </c>
      <c r="D26" s="20" t="str">
        <f t="shared" si="3"/>
        <v>vis</v>
      </c>
      <c r="E26" s="62">
        <f>VLOOKUP(C26,Active!C$21:E$971,3,FALSE)</f>
        <v>42995.482078963178</v>
      </c>
      <c r="F26" s="5" t="s">
        <v>72</v>
      </c>
      <c r="G26" s="20" t="str">
        <f t="shared" si="4"/>
        <v>54847.5790</v>
      </c>
      <c r="H26" s="35">
        <f t="shared" si="5"/>
        <v>42996</v>
      </c>
      <c r="I26" s="63" t="s">
        <v>285</v>
      </c>
      <c r="J26" s="64" t="s">
        <v>286</v>
      </c>
      <c r="K26" s="63" t="s">
        <v>287</v>
      </c>
      <c r="L26" s="63" t="s">
        <v>288</v>
      </c>
      <c r="M26" s="64" t="s">
        <v>263</v>
      </c>
      <c r="N26" s="64" t="s">
        <v>264</v>
      </c>
      <c r="O26" s="65" t="s">
        <v>283</v>
      </c>
      <c r="P26" s="66" t="s">
        <v>284</v>
      </c>
    </row>
    <row r="27" spans="1:16" ht="12.75" customHeight="1" thickBot="1">
      <c r="A27" s="35" t="str">
        <f t="shared" si="0"/>
        <v>BAVM 209 </v>
      </c>
      <c r="B27" s="5" t="str">
        <f t="shared" si="1"/>
        <v>II</v>
      </c>
      <c r="C27" s="35">
        <f t="shared" si="2"/>
        <v>54862.292500000003</v>
      </c>
      <c r="D27" s="20" t="str">
        <f t="shared" si="3"/>
        <v>vis</v>
      </c>
      <c r="E27" s="62">
        <f>VLOOKUP(C27,Active!C$21:E$971,3,FALSE)</f>
        <v>43026.989535203196</v>
      </c>
      <c r="F27" s="5" t="s">
        <v>72</v>
      </c>
      <c r="G27" s="20" t="str">
        <f t="shared" si="4"/>
        <v>54862.2925</v>
      </c>
      <c r="H27" s="35">
        <f t="shared" si="5"/>
        <v>43027.5</v>
      </c>
      <c r="I27" s="63" t="s">
        <v>289</v>
      </c>
      <c r="J27" s="64" t="s">
        <v>290</v>
      </c>
      <c r="K27" s="63" t="s">
        <v>291</v>
      </c>
      <c r="L27" s="63" t="s">
        <v>292</v>
      </c>
      <c r="M27" s="64" t="s">
        <v>263</v>
      </c>
      <c r="N27" s="64" t="s">
        <v>201</v>
      </c>
      <c r="O27" s="65" t="s">
        <v>293</v>
      </c>
      <c r="P27" s="66" t="s">
        <v>284</v>
      </c>
    </row>
    <row r="28" spans="1:16" ht="12.75" customHeight="1" thickBot="1">
      <c r="A28" s="35" t="str">
        <f t="shared" si="0"/>
        <v>BAVM 209 </v>
      </c>
      <c r="B28" s="5" t="str">
        <f t="shared" si="1"/>
        <v>II</v>
      </c>
      <c r="C28" s="35">
        <f t="shared" si="2"/>
        <v>54866.495600000002</v>
      </c>
      <c r="D28" s="20" t="str">
        <f t="shared" si="3"/>
        <v>CCD</v>
      </c>
      <c r="E28" s="62">
        <f>VLOOKUP(C28,Active!C$21:E$971,3,FALSE)</f>
        <v>43035.990044213446</v>
      </c>
      <c r="F28" s="5" t="str">
        <f>LEFT(M28,1)</f>
        <v>C</v>
      </c>
      <c r="G28" s="20" t="str">
        <f t="shared" si="4"/>
        <v>54866.4956</v>
      </c>
      <c r="H28" s="35">
        <f t="shared" si="5"/>
        <v>43036.5</v>
      </c>
      <c r="I28" s="63" t="s">
        <v>294</v>
      </c>
      <c r="J28" s="64" t="s">
        <v>295</v>
      </c>
      <c r="K28" s="63" t="s">
        <v>296</v>
      </c>
      <c r="L28" s="63" t="s">
        <v>297</v>
      </c>
      <c r="M28" s="64" t="s">
        <v>263</v>
      </c>
      <c r="N28" s="64" t="s">
        <v>264</v>
      </c>
      <c r="O28" s="65" t="s">
        <v>283</v>
      </c>
      <c r="P28" s="66" t="s">
        <v>284</v>
      </c>
    </row>
    <row r="29" spans="1:16" ht="12.75" customHeight="1" thickBot="1">
      <c r="A29" s="35" t="str">
        <f t="shared" si="0"/>
        <v>IBVS 5945 </v>
      </c>
      <c r="B29" s="5" t="str">
        <f t="shared" si="1"/>
        <v>II</v>
      </c>
      <c r="C29" s="35">
        <f t="shared" si="2"/>
        <v>55273.692300000002</v>
      </c>
      <c r="D29" s="20" t="str">
        <f t="shared" si="3"/>
        <v>CCD</v>
      </c>
      <c r="E29" s="62">
        <f>VLOOKUP(C29,Active!C$21:E$971,3,FALSE)</f>
        <v>43907.960153726664</v>
      </c>
      <c r="F29" s="5" t="str">
        <f>LEFT(M29,1)</f>
        <v>C</v>
      </c>
      <c r="G29" s="20" t="str">
        <f t="shared" si="4"/>
        <v>55273.6923</v>
      </c>
      <c r="H29" s="35">
        <f t="shared" si="5"/>
        <v>43908.5</v>
      </c>
      <c r="I29" s="63" t="s">
        <v>298</v>
      </c>
      <c r="J29" s="64" t="s">
        <v>299</v>
      </c>
      <c r="K29" s="63" t="s">
        <v>300</v>
      </c>
      <c r="L29" s="63" t="s">
        <v>301</v>
      </c>
      <c r="M29" s="64" t="s">
        <v>263</v>
      </c>
      <c r="N29" s="64" t="s">
        <v>72</v>
      </c>
      <c r="O29" s="65" t="s">
        <v>277</v>
      </c>
      <c r="P29" s="66" t="s">
        <v>302</v>
      </c>
    </row>
    <row r="30" spans="1:16" ht="12.75" customHeight="1" thickBot="1">
      <c r="A30" s="35" t="str">
        <f t="shared" si="0"/>
        <v>BAVM 215 </v>
      </c>
      <c r="B30" s="5" t="str">
        <f t="shared" si="1"/>
        <v>I</v>
      </c>
      <c r="C30" s="35">
        <f t="shared" si="2"/>
        <v>55600.343699999998</v>
      </c>
      <c r="D30" s="20" t="str">
        <f t="shared" si="3"/>
        <v>CCD</v>
      </c>
      <c r="E30" s="62">
        <f>VLOOKUP(C30,Active!C$21:E$971,3,FALSE)</f>
        <v>44607.450736608705</v>
      </c>
      <c r="F30" s="5" t="str">
        <f>LEFT(M30,1)</f>
        <v>C</v>
      </c>
      <c r="G30" s="20" t="str">
        <f t="shared" si="4"/>
        <v>55600.3437</v>
      </c>
      <c r="H30" s="35">
        <f t="shared" si="5"/>
        <v>44608</v>
      </c>
      <c r="I30" s="63" t="s">
        <v>303</v>
      </c>
      <c r="J30" s="64" t="s">
        <v>304</v>
      </c>
      <c r="K30" s="63" t="s">
        <v>305</v>
      </c>
      <c r="L30" s="63" t="s">
        <v>306</v>
      </c>
      <c r="M30" s="64" t="s">
        <v>263</v>
      </c>
      <c r="N30" s="64" t="s">
        <v>264</v>
      </c>
      <c r="O30" s="65" t="s">
        <v>283</v>
      </c>
      <c r="P30" s="66" t="s">
        <v>307</v>
      </c>
    </row>
    <row r="31" spans="1:16" ht="12.75" customHeight="1" thickBot="1">
      <c r="A31" s="35" t="str">
        <f t="shared" si="0"/>
        <v>OEJV 0160 </v>
      </c>
      <c r="B31" s="5" t="str">
        <f t="shared" si="1"/>
        <v>I</v>
      </c>
      <c r="C31" s="35">
        <f t="shared" si="2"/>
        <v>55600.344369999999</v>
      </c>
      <c r="D31" s="20" t="str">
        <f t="shared" si="3"/>
        <v>CCD</v>
      </c>
      <c r="E31" s="62">
        <f>VLOOKUP(C31,Active!C$21:E$971,3,FALSE)</f>
        <v>44607.452171345227</v>
      </c>
      <c r="F31" s="5" t="str">
        <f>LEFT(M31,1)</f>
        <v>C</v>
      </c>
      <c r="G31" s="20" t="str">
        <f t="shared" si="4"/>
        <v>55600.34437</v>
      </c>
      <c r="H31" s="35">
        <f t="shared" si="5"/>
        <v>44608</v>
      </c>
      <c r="I31" s="63" t="s">
        <v>308</v>
      </c>
      <c r="J31" s="64" t="s">
        <v>309</v>
      </c>
      <c r="K31" s="63" t="s">
        <v>305</v>
      </c>
      <c r="L31" s="63" t="s">
        <v>310</v>
      </c>
      <c r="M31" s="64" t="s">
        <v>263</v>
      </c>
      <c r="N31" s="64" t="s">
        <v>28</v>
      </c>
      <c r="O31" s="65" t="s">
        <v>311</v>
      </c>
      <c r="P31" s="66" t="s">
        <v>312</v>
      </c>
    </row>
    <row r="32" spans="1:16" ht="12.75" customHeight="1" thickBot="1">
      <c r="A32" s="35" t="str">
        <f t="shared" si="0"/>
        <v>OEJV 0160 </v>
      </c>
      <c r="B32" s="5" t="str">
        <f t="shared" si="1"/>
        <v>I</v>
      </c>
      <c r="C32" s="35">
        <f t="shared" si="2"/>
        <v>55600.344620000003</v>
      </c>
      <c r="D32" s="20" t="str">
        <f t="shared" si="3"/>
        <v>CCD</v>
      </c>
      <c r="E32" s="62">
        <f>VLOOKUP(C32,Active!C$21:E$971,3,FALSE)</f>
        <v>44607.452706694676</v>
      </c>
      <c r="F32" s="5" t="str">
        <f>LEFT(M32,1)</f>
        <v>C</v>
      </c>
      <c r="G32" s="20" t="str">
        <f t="shared" si="4"/>
        <v>55600.34462</v>
      </c>
      <c r="H32" s="35">
        <f t="shared" si="5"/>
        <v>44608</v>
      </c>
      <c r="I32" s="63" t="s">
        <v>313</v>
      </c>
      <c r="J32" s="64" t="s">
        <v>314</v>
      </c>
      <c r="K32" s="63" t="s">
        <v>305</v>
      </c>
      <c r="L32" s="63" t="s">
        <v>315</v>
      </c>
      <c r="M32" s="64" t="s">
        <v>263</v>
      </c>
      <c r="N32" s="64" t="s">
        <v>316</v>
      </c>
      <c r="O32" s="65" t="s">
        <v>311</v>
      </c>
      <c r="P32" s="66" t="s">
        <v>312</v>
      </c>
    </row>
    <row r="33" spans="1:16" ht="12.75" customHeight="1" thickBot="1">
      <c r="A33" s="35" t="str">
        <f t="shared" si="0"/>
        <v>OEJV 0160 </v>
      </c>
      <c r="B33" s="5" t="str">
        <f t="shared" si="1"/>
        <v>I</v>
      </c>
      <c r="C33" s="35">
        <f t="shared" si="2"/>
        <v>55600.344830000002</v>
      </c>
      <c r="D33" s="20" t="str">
        <f t="shared" si="3"/>
        <v>vis</v>
      </c>
      <c r="E33" s="62">
        <f>VLOOKUP(C33,Active!C$21:E$971,3,FALSE)</f>
        <v>44607.453156388212</v>
      </c>
      <c r="F33" s="5" t="s">
        <v>72</v>
      </c>
      <c r="G33" s="20" t="str">
        <f t="shared" si="4"/>
        <v>55600.34483</v>
      </c>
      <c r="H33" s="35">
        <f t="shared" si="5"/>
        <v>44608</v>
      </c>
      <c r="I33" s="63" t="s">
        <v>317</v>
      </c>
      <c r="J33" s="64" t="s">
        <v>314</v>
      </c>
      <c r="K33" s="63" t="s">
        <v>305</v>
      </c>
      <c r="L33" s="63" t="s">
        <v>318</v>
      </c>
      <c r="M33" s="64" t="s">
        <v>263</v>
      </c>
      <c r="N33" s="64" t="s">
        <v>72</v>
      </c>
      <c r="O33" s="65" t="s">
        <v>311</v>
      </c>
      <c r="P33" s="66" t="s">
        <v>312</v>
      </c>
    </row>
    <row r="34" spans="1:16" ht="12.75" customHeight="1" thickBot="1">
      <c r="A34" s="35" t="str">
        <f t="shared" si="0"/>
        <v>BAVM 228 </v>
      </c>
      <c r="B34" s="5" t="str">
        <f t="shared" si="1"/>
        <v>II</v>
      </c>
      <c r="C34" s="35">
        <f t="shared" si="2"/>
        <v>55861.614399999999</v>
      </c>
      <c r="D34" s="20" t="str">
        <f t="shared" si="3"/>
        <v>vis</v>
      </c>
      <c r="E34" s="62">
        <f>VLOOKUP(C34,Active!C$21:E$971,3,FALSE)</f>
        <v>45166.935233638273</v>
      </c>
      <c r="F34" s="5" t="s">
        <v>72</v>
      </c>
      <c r="G34" s="20" t="str">
        <f t="shared" si="4"/>
        <v>55861.6144</v>
      </c>
      <c r="H34" s="35">
        <f t="shared" si="5"/>
        <v>45167.5</v>
      </c>
      <c r="I34" s="63" t="s">
        <v>319</v>
      </c>
      <c r="J34" s="64" t="s">
        <v>320</v>
      </c>
      <c r="K34" s="63" t="s">
        <v>321</v>
      </c>
      <c r="L34" s="63" t="s">
        <v>322</v>
      </c>
      <c r="M34" s="64" t="s">
        <v>263</v>
      </c>
      <c r="N34" s="64" t="s">
        <v>201</v>
      </c>
      <c r="O34" s="65" t="s">
        <v>293</v>
      </c>
      <c r="P34" s="66" t="s">
        <v>323</v>
      </c>
    </row>
    <row r="35" spans="1:16" ht="12.75" customHeight="1" thickBot="1">
      <c r="A35" s="35" t="str">
        <f t="shared" si="0"/>
        <v>IBVS 6029 </v>
      </c>
      <c r="B35" s="5" t="str">
        <f t="shared" si="1"/>
        <v>II</v>
      </c>
      <c r="C35" s="35">
        <f t="shared" si="2"/>
        <v>55973.691299999999</v>
      </c>
      <c r="D35" s="20" t="str">
        <f t="shared" si="3"/>
        <v>vis</v>
      </c>
      <c r="E35" s="62">
        <f>VLOOKUP(C35,Active!C$21:E$971,3,FALSE)</f>
        <v>45406.936458517805</v>
      </c>
      <c r="F35" s="5" t="s">
        <v>72</v>
      </c>
      <c r="G35" s="20" t="str">
        <f t="shared" si="4"/>
        <v>55973.6913</v>
      </c>
      <c r="H35" s="35">
        <f t="shared" si="5"/>
        <v>45407.5</v>
      </c>
      <c r="I35" s="63" t="s">
        <v>324</v>
      </c>
      <c r="J35" s="64" t="s">
        <v>325</v>
      </c>
      <c r="K35" s="63" t="s">
        <v>326</v>
      </c>
      <c r="L35" s="63" t="s">
        <v>327</v>
      </c>
      <c r="M35" s="64" t="s">
        <v>263</v>
      </c>
      <c r="N35" s="64" t="s">
        <v>72</v>
      </c>
      <c r="O35" s="65" t="s">
        <v>277</v>
      </c>
      <c r="P35" s="66" t="s">
        <v>328</v>
      </c>
    </row>
    <row r="36" spans="1:16" ht="12.75" customHeight="1" thickBot="1">
      <c r="A36" s="35" t="str">
        <f t="shared" si="0"/>
        <v>OEJV 0160 </v>
      </c>
      <c r="B36" s="5" t="str">
        <f t="shared" si="1"/>
        <v>II</v>
      </c>
      <c r="C36" s="35">
        <f t="shared" si="2"/>
        <v>55993.30156</v>
      </c>
      <c r="D36" s="20" t="str">
        <f t="shared" si="3"/>
        <v>vis</v>
      </c>
      <c r="E36" s="62">
        <f>VLOOKUP(C36,Active!C$21:E$971,3,FALSE)</f>
        <v>45448.929825752319</v>
      </c>
      <c r="F36" s="5" t="s">
        <v>72</v>
      </c>
      <c r="G36" s="20" t="str">
        <f t="shared" si="4"/>
        <v>55993.30156</v>
      </c>
      <c r="H36" s="35">
        <f t="shared" si="5"/>
        <v>45449.5</v>
      </c>
      <c r="I36" s="63" t="s">
        <v>329</v>
      </c>
      <c r="J36" s="64" t="s">
        <v>330</v>
      </c>
      <c r="K36" s="63" t="s">
        <v>331</v>
      </c>
      <c r="L36" s="63" t="s">
        <v>332</v>
      </c>
      <c r="M36" s="64" t="s">
        <v>263</v>
      </c>
      <c r="N36" s="64" t="s">
        <v>28</v>
      </c>
      <c r="O36" s="65" t="s">
        <v>311</v>
      </c>
      <c r="P36" s="66" t="s">
        <v>312</v>
      </c>
    </row>
    <row r="37" spans="1:16" ht="12.75" customHeight="1" thickBot="1">
      <c r="A37" s="35" t="str">
        <f t="shared" si="0"/>
        <v>OEJV 0160 </v>
      </c>
      <c r="B37" s="5" t="str">
        <f t="shared" si="1"/>
        <v>II</v>
      </c>
      <c r="C37" s="35">
        <f t="shared" si="2"/>
        <v>55993.303870000003</v>
      </c>
      <c r="D37" s="20" t="str">
        <f t="shared" si="3"/>
        <v>vis</v>
      </c>
      <c r="E37" s="62">
        <f>VLOOKUP(C37,Active!C$21:E$971,3,FALSE)</f>
        <v>45448.934772381202</v>
      </c>
      <c r="F37" s="5" t="s">
        <v>72</v>
      </c>
      <c r="G37" s="20" t="str">
        <f t="shared" si="4"/>
        <v>55993.30387</v>
      </c>
      <c r="H37" s="35">
        <f t="shared" si="5"/>
        <v>45449.5</v>
      </c>
      <c r="I37" s="63" t="s">
        <v>333</v>
      </c>
      <c r="J37" s="64" t="s">
        <v>334</v>
      </c>
      <c r="K37" s="63" t="s">
        <v>331</v>
      </c>
      <c r="L37" s="63" t="s">
        <v>335</v>
      </c>
      <c r="M37" s="64" t="s">
        <v>263</v>
      </c>
      <c r="N37" s="64" t="s">
        <v>316</v>
      </c>
      <c r="O37" s="65" t="s">
        <v>311</v>
      </c>
      <c r="P37" s="66" t="s">
        <v>312</v>
      </c>
    </row>
    <row r="38" spans="1:16" ht="12.75" customHeight="1" thickBot="1">
      <c r="A38" s="35" t="str">
        <f t="shared" si="0"/>
        <v>OEJV 0160 </v>
      </c>
      <c r="B38" s="5" t="str">
        <f t="shared" si="1"/>
        <v>II</v>
      </c>
      <c r="C38" s="35">
        <f t="shared" si="2"/>
        <v>55993.304060000002</v>
      </c>
      <c r="D38" s="20" t="str">
        <f t="shared" si="3"/>
        <v>vis</v>
      </c>
      <c r="E38" s="62">
        <f>VLOOKUP(C38,Active!C$21:E$971,3,FALSE)</f>
        <v>45448.935179246771</v>
      </c>
      <c r="F38" s="5" t="s">
        <v>72</v>
      </c>
      <c r="G38" s="20" t="str">
        <f t="shared" si="4"/>
        <v>55993.30406</v>
      </c>
      <c r="H38" s="35">
        <f t="shared" si="5"/>
        <v>45449.5</v>
      </c>
      <c r="I38" s="63" t="s">
        <v>336</v>
      </c>
      <c r="J38" s="64" t="s">
        <v>334</v>
      </c>
      <c r="K38" s="63" t="s">
        <v>331</v>
      </c>
      <c r="L38" s="63" t="s">
        <v>337</v>
      </c>
      <c r="M38" s="64" t="s">
        <v>263</v>
      </c>
      <c r="N38" s="64" t="s">
        <v>72</v>
      </c>
      <c r="O38" s="65" t="s">
        <v>311</v>
      </c>
      <c r="P38" s="66" t="s">
        <v>312</v>
      </c>
    </row>
    <row r="39" spans="1:16" ht="12.75" customHeight="1" thickBot="1">
      <c r="A39" s="35" t="str">
        <f t="shared" si="0"/>
        <v>OEJV 0160 </v>
      </c>
      <c r="B39" s="5" t="str">
        <f t="shared" si="1"/>
        <v>I</v>
      </c>
      <c r="C39" s="35">
        <f t="shared" si="2"/>
        <v>56010.343970000002</v>
      </c>
      <c r="D39" s="20" t="str">
        <f t="shared" si="3"/>
        <v>vis</v>
      </c>
      <c r="E39" s="62">
        <f>VLOOKUP(C39,Active!C$21:E$971,3,FALSE)</f>
        <v>45485.424404696772</v>
      </c>
      <c r="F39" s="5" t="s">
        <v>72</v>
      </c>
      <c r="G39" s="20" t="str">
        <f t="shared" si="4"/>
        <v>56010.34397</v>
      </c>
      <c r="H39" s="35">
        <f t="shared" si="5"/>
        <v>45486</v>
      </c>
      <c r="I39" s="63" t="s">
        <v>338</v>
      </c>
      <c r="J39" s="64" t="s">
        <v>339</v>
      </c>
      <c r="K39" s="63" t="s">
        <v>340</v>
      </c>
      <c r="L39" s="63" t="s">
        <v>341</v>
      </c>
      <c r="M39" s="64" t="s">
        <v>263</v>
      </c>
      <c r="N39" s="64" t="s">
        <v>72</v>
      </c>
      <c r="O39" s="65" t="s">
        <v>311</v>
      </c>
      <c r="P39" s="66" t="s">
        <v>312</v>
      </c>
    </row>
    <row r="40" spans="1:16" ht="12.75" customHeight="1" thickBot="1">
      <c r="A40" s="35" t="str">
        <f t="shared" si="0"/>
        <v>OEJV 0160 </v>
      </c>
      <c r="B40" s="5" t="str">
        <f t="shared" si="1"/>
        <v>I</v>
      </c>
      <c r="C40" s="35">
        <f t="shared" si="2"/>
        <v>56010.344700000001</v>
      </c>
      <c r="D40" s="20" t="str">
        <f t="shared" si="3"/>
        <v>vis</v>
      </c>
      <c r="E40" s="62">
        <f>VLOOKUP(C40,Active!C$21:E$971,3,FALSE)</f>
        <v>45485.425967917152</v>
      </c>
      <c r="F40" s="5" t="s">
        <v>72</v>
      </c>
      <c r="G40" s="20" t="str">
        <f t="shared" si="4"/>
        <v>56010.3447</v>
      </c>
      <c r="H40" s="35">
        <f t="shared" si="5"/>
        <v>45486</v>
      </c>
      <c r="I40" s="63" t="s">
        <v>342</v>
      </c>
      <c r="J40" s="64" t="s">
        <v>343</v>
      </c>
      <c r="K40" s="63" t="s">
        <v>340</v>
      </c>
      <c r="L40" s="63" t="s">
        <v>344</v>
      </c>
      <c r="M40" s="64" t="s">
        <v>263</v>
      </c>
      <c r="N40" s="64" t="s">
        <v>316</v>
      </c>
      <c r="O40" s="65" t="s">
        <v>311</v>
      </c>
      <c r="P40" s="66" t="s">
        <v>312</v>
      </c>
    </row>
    <row r="41" spans="1:16" ht="12.75" customHeight="1" thickBot="1">
      <c r="A41" s="35" t="str">
        <f t="shared" si="0"/>
        <v>OEJV 0160 </v>
      </c>
      <c r="B41" s="5" t="str">
        <f t="shared" si="1"/>
        <v>I</v>
      </c>
      <c r="C41" s="35">
        <f t="shared" si="2"/>
        <v>56010.345759999997</v>
      </c>
      <c r="D41" s="20" t="str">
        <f t="shared" si="3"/>
        <v>vis</v>
      </c>
      <c r="E41" s="62">
        <f>VLOOKUP(C41,Active!C$21:E$971,3,FALSE)</f>
        <v>45485.428237798791</v>
      </c>
      <c r="F41" s="5" t="s">
        <v>72</v>
      </c>
      <c r="G41" s="20" t="str">
        <f t="shared" si="4"/>
        <v>56010.34576</v>
      </c>
      <c r="H41" s="35">
        <f t="shared" si="5"/>
        <v>45486</v>
      </c>
      <c r="I41" s="63" t="s">
        <v>345</v>
      </c>
      <c r="J41" s="64" t="s">
        <v>346</v>
      </c>
      <c r="K41" s="63" t="s">
        <v>340</v>
      </c>
      <c r="L41" s="63" t="s">
        <v>347</v>
      </c>
      <c r="M41" s="64" t="s">
        <v>263</v>
      </c>
      <c r="N41" s="64" t="s">
        <v>28</v>
      </c>
      <c r="O41" s="65" t="s">
        <v>311</v>
      </c>
      <c r="P41" s="66" t="s">
        <v>312</v>
      </c>
    </row>
    <row r="42" spans="1:16" ht="12.75" customHeight="1" thickBot="1">
      <c r="A42" s="35" t="str">
        <f t="shared" si="0"/>
        <v>OEJV 0160 </v>
      </c>
      <c r="B42" s="5" t="str">
        <f t="shared" si="1"/>
        <v>I</v>
      </c>
      <c r="C42" s="35">
        <f t="shared" si="2"/>
        <v>56357.308140000001</v>
      </c>
      <c r="D42" s="20" t="str">
        <f t="shared" si="3"/>
        <v>vis</v>
      </c>
      <c r="E42" s="62" t="e">
        <f>VLOOKUP(C42,Active!C$21:E$971,3,FALSE)</f>
        <v>#N/A</v>
      </c>
      <c r="F42" s="5" t="s">
        <v>72</v>
      </c>
      <c r="G42" s="20" t="str">
        <f t="shared" si="4"/>
        <v>56357.30814</v>
      </c>
      <c r="H42" s="35">
        <f t="shared" si="5"/>
        <v>46229</v>
      </c>
      <c r="I42" s="63" t="s">
        <v>348</v>
      </c>
      <c r="J42" s="64" t="s">
        <v>349</v>
      </c>
      <c r="K42" s="63" t="s">
        <v>350</v>
      </c>
      <c r="L42" s="63" t="s">
        <v>351</v>
      </c>
      <c r="M42" s="64" t="s">
        <v>263</v>
      </c>
      <c r="N42" s="64" t="s">
        <v>72</v>
      </c>
      <c r="O42" s="65" t="s">
        <v>311</v>
      </c>
      <c r="P42" s="66" t="s">
        <v>312</v>
      </c>
    </row>
    <row r="43" spans="1:16" ht="12.75" customHeight="1" thickBot="1">
      <c r="A43" s="35" t="str">
        <f t="shared" ref="A43:A74" si="6">P43</f>
        <v>OEJV 0160 </v>
      </c>
      <c r="B43" s="5" t="str">
        <f t="shared" ref="B43:B74" si="7">IF(H43=INT(H43),"I","II")</f>
        <v>I</v>
      </c>
      <c r="C43" s="35">
        <f t="shared" ref="C43:C74" si="8">1*G43</f>
        <v>56357.308449999997</v>
      </c>
      <c r="D43" s="20" t="str">
        <f t="shared" ref="D43:D74" si="9">VLOOKUP(F43,I$1:J$5,2,FALSE)</f>
        <v>vis</v>
      </c>
      <c r="E43" s="62" t="e">
        <f>VLOOKUP(C43,Active!C$21:E$971,3,FALSE)</f>
        <v>#N/A</v>
      </c>
      <c r="F43" s="5" t="s">
        <v>72</v>
      </c>
      <c r="G43" s="20" t="str">
        <f t="shared" ref="G43:G74" si="10">MID(I43,3,LEN(I43)-3)</f>
        <v>56357.30845</v>
      </c>
      <c r="H43" s="35">
        <f t="shared" ref="H43:H74" si="11">1*K43</f>
        <v>46229</v>
      </c>
      <c r="I43" s="63" t="s">
        <v>352</v>
      </c>
      <c r="J43" s="64" t="s">
        <v>353</v>
      </c>
      <c r="K43" s="63" t="s">
        <v>350</v>
      </c>
      <c r="L43" s="63" t="s">
        <v>354</v>
      </c>
      <c r="M43" s="64" t="s">
        <v>263</v>
      </c>
      <c r="N43" s="64" t="s">
        <v>316</v>
      </c>
      <c r="O43" s="65" t="s">
        <v>311</v>
      </c>
      <c r="P43" s="66" t="s">
        <v>312</v>
      </c>
    </row>
    <row r="44" spans="1:16" ht="12.75" customHeight="1" thickBot="1">
      <c r="A44" s="35" t="str">
        <f t="shared" si="6"/>
        <v>OEJV 0160 </v>
      </c>
      <c r="B44" s="5" t="str">
        <f t="shared" si="7"/>
        <v>I</v>
      </c>
      <c r="C44" s="35">
        <f t="shared" si="8"/>
        <v>56357.308819999998</v>
      </c>
      <c r="D44" s="20" t="str">
        <f t="shared" si="9"/>
        <v>vis</v>
      </c>
      <c r="E44" s="62">
        <f>VLOOKUP(C44,Active!C$21:E$971,3,FALSE)</f>
        <v>46228.414164318441</v>
      </c>
      <c r="F44" s="5" t="s">
        <v>72</v>
      </c>
      <c r="G44" s="20" t="str">
        <f t="shared" si="10"/>
        <v>56357.30882</v>
      </c>
      <c r="H44" s="35">
        <f t="shared" si="11"/>
        <v>46229</v>
      </c>
      <c r="I44" s="63" t="s">
        <v>355</v>
      </c>
      <c r="J44" s="64" t="s">
        <v>353</v>
      </c>
      <c r="K44" s="63" t="s">
        <v>350</v>
      </c>
      <c r="L44" s="63" t="s">
        <v>356</v>
      </c>
      <c r="M44" s="64" t="s">
        <v>263</v>
      </c>
      <c r="N44" s="64" t="s">
        <v>28</v>
      </c>
      <c r="O44" s="65" t="s">
        <v>311</v>
      </c>
      <c r="P44" s="66" t="s">
        <v>312</v>
      </c>
    </row>
    <row r="45" spans="1:16" ht="12.75" customHeight="1" thickBot="1">
      <c r="A45" s="35" t="str">
        <f t="shared" si="6"/>
        <v>BAVM 238 </v>
      </c>
      <c r="B45" s="5" t="str">
        <f t="shared" si="7"/>
        <v>II</v>
      </c>
      <c r="C45" s="35">
        <f t="shared" si="8"/>
        <v>56713.3753</v>
      </c>
      <c r="D45" s="20" t="str">
        <f t="shared" si="9"/>
        <v>vis</v>
      </c>
      <c r="E45" s="62">
        <f>VLOOKUP(C45,Active!C$21:E$971,3,FALSE)</f>
        <v>46990.894134218957</v>
      </c>
      <c r="F45" s="5" t="s">
        <v>72</v>
      </c>
      <c r="G45" s="20" t="str">
        <f t="shared" si="10"/>
        <v>56713.3753</v>
      </c>
      <c r="H45" s="35">
        <f t="shared" si="11"/>
        <v>46991.5</v>
      </c>
      <c r="I45" s="63" t="s">
        <v>357</v>
      </c>
      <c r="J45" s="64" t="s">
        <v>358</v>
      </c>
      <c r="K45" s="63" t="s">
        <v>359</v>
      </c>
      <c r="L45" s="63" t="s">
        <v>360</v>
      </c>
      <c r="M45" s="64" t="s">
        <v>263</v>
      </c>
      <c r="N45" s="67" t="s">
        <v>264</v>
      </c>
      <c r="O45" s="65" t="s">
        <v>283</v>
      </c>
      <c r="P45" s="66" t="s">
        <v>361</v>
      </c>
    </row>
    <row r="46" spans="1:16" ht="12.75" customHeight="1" thickBot="1">
      <c r="A46" s="35" t="str">
        <f t="shared" si="6"/>
        <v> AHSB 7.7.377 </v>
      </c>
      <c r="B46" s="5" t="str">
        <f t="shared" si="7"/>
        <v>I</v>
      </c>
      <c r="C46" s="35">
        <f t="shared" si="8"/>
        <v>29302.355</v>
      </c>
      <c r="D46" s="20" t="str">
        <f t="shared" si="9"/>
        <v>vis</v>
      </c>
      <c r="E46" s="62">
        <f>VLOOKUP(C46,Active!C$21:E$971,3,FALSE)</f>
        <v>-11707.003891133912</v>
      </c>
      <c r="F46" s="5" t="s">
        <v>72</v>
      </c>
      <c r="G46" s="20" t="str">
        <f t="shared" si="10"/>
        <v>29302.355</v>
      </c>
      <c r="H46" s="35">
        <f t="shared" si="11"/>
        <v>-11707</v>
      </c>
      <c r="I46" s="63" t="s">
        <v>76</v>
      </c>
      <c r="J46" s="64" t="s">
        <v>77</v>
      </c>
      <c r="K46" s="63">
        <v>-11707</v>
      </c>
      <c r="L46" s="63" t="s">
        <v>78</v>
      </c>
      <c r="M46" s="64" t="s">
        <v>79</v>
      </c>
      <c r="N46" s="64"/>
      <c r="O46" s="65" t="s">
        <v>80</v>
      </c>
      <c r="P46" s="65" t="s">
        <v>81</v>
      </c>
    </row>
    <row r="47" spans="1:16" ht="12.75" customHeight="1" thickBot="1">
      <c r="A47" s="35" t="str">
        <f t="shared" si="6"/>
        <v> AHSB 7.7.377 </v>
      </c>
      <c r="B47" s="5" t="str">
        <f t="shared" si="7"/>
        <v>II</v>
      </c>
      <c r="C47" s="35">
        <f t="shared" si="8"/>
        <v>29334.375</v>
      </c>
      <c r="D47" s="20" t="str">
        <f t="shared" si="9"/>
        <v>vis</v>
      </c>
      <c r="E47" s="62">
        <f>VLOOKUP(C47,Active!C$21:E$971,3,FALSE)</f>
        <v>-11638.436334209669</v>
      </c>
      <c r="F47" s="5" t="s">
        <v>72</v>
      </c>
      <c r="G47" s="20" t="str">
        <f t="shared" si="10"/>
        <v>29334.375</v>
      </c>
      <c r="H47" s="35">
        <f t="shared" si="11"/>
        <v>-11638.5</v>
      </c>
      <c r="I47" s="63" t="s">
        <v>82</v>
      </c>
      <c r="J47" s="64" t="s">
        <v>83</v>
      </c>
      <c r="K47" s="63">
        <v>-11638.5</v>
      </c>
      <c r="L47" s="63" t="s">
        <v>84</v>
      </c>
      <c r="M47" s="64" t="s">
        <v>79</v>
      </c>
      <c r="N47" s="64"/>
      <c r="O47" s="65" t="s">
        <v>80</v>
      </c>
      <c r="P47" s="65" t="s">
        <v>81</v>
      </c>
    </row>
    <row r="48" spans="1:16" ht="12.75" customHeight="1" thickBot="1">
      <c r="A48" s="35" t="str">
        <f t="shared" si="6"/>
        <v> AHSB 7.7.377 </v>
      </c>
      <c r="B48" s="5" t="str">
        <f t="shared" si="7"/>
        <v>I</v>
      </c>
      <c r="C48" s="35">
        <f t="shared" si="8"/>
        <v>29691.360000000001</v>
      </c>
      <c r="D48" s="20" t="str">
        <f t="shared" si="9"/>
        <v>vis</v>
      </c>
      <c r="E48" s="62">
        <f>VLOOKUP(C48,Active!C$21:E$971,3,FALSE)</f>
        <v>-10873.989447620022</v>
      </c>
      <c r="F48" s="5" t="s">
        <v>72</v>
      </c>
      <c r="G48" s="20" t="str">
        <f t="shared" si="10"/>
        <v>29691.360</v>
      </c>
      <c r="H48" s="35">
        <f t="shared" si="11"/>
        <v>-10874</v>
      </c>
      <c r="I48" s="63" t="s">
        <v>85</v>
      </c>
      <c r="J48" s="64" t="s">
        <v>86</v>
      </c>
      <c r="K48" s="63">
        <v>-10874</v>
      </c>
      <c r="L48" s="63" t="s">
        <v>87</v>
      </c>
      <c r="M48" s="64" t="s">
        <v>79</v>
      </c>
      <c r="N48" s="64"/>
      <c r="O48" s="65" t="s">
        <v>80</v>
      </c>
      <c r="P48" s="65" t="s">
        <v>81</v>
      </c>
    </row>
    <row r="49" spans="1:16" ht="12.75" customHeight="1" thickBot="1">
      <c r="A49" s="35" t="str">
        <f t="shared" si="6"/>
        <v> AHSB 7.7.377 </v>
      </c>
      <c r="B49" s="5" t="str">
        <f t="shared" si="7"/>
        <v>I</v>
      </c>
      <c r="C49" s="35">
        <f t="shared" si="8"/>
        <v>29727.325000000001</v>
      </c>
      <c r="D49" s="20" t="str">
        <f t="shared" si="9"/>
        <v>vis</v>
      </c>
      <c r="E49" s="62">
        <f>VLOOKUP(C49,Active!C$21:E$971,3,FALSE)</f>
        <v>-10796.974076452614</v>
      </c>
      <c r="F49" s="5" t="s">
        <v>72</v>
      </c>
      <c r="G49" s="20" t="str">
        <f t="shared" si="10"/>
        <v>29727.325</v>
      </c>
      <c r="H49" s="35">
        <f t="shared" si="11"/>
        <v>-10797</v>
      </c>
      <c r="I49" s="63" t="s">
        <v>88</v>
      </c>
      <c r="J49" s="64" t="s">
        <v>89</v>
      </c>
      <c r="K49" s="63">
        <v>-10797</v>
      </c>
      <c r="L49" s="63" t="s">
        <v>90</v>
      </c>
      <c r="M49" s="64" t="s">
        <v>79</v>
      </c>
      <c r="N49" s="64"/>
      <c r="O49" s="65" t="s">
        <v>80</v>
      </c>
      <c r="P49" s="65" t="s">
        <v>81</v>
      </c>
    </row>
    <row r="50" spans="1:16" ht="12.75" customHeight="1" thickBot="1">
      <c r="A50" s="35" t="str">
        <f t="shared" si="6"/>
        <v> AHSB 7.7.377 </v>
      </c>
      <c r="B50" s="5" t="str">
        <f t="shared" si="7"/>
        <v>I</v>
      </c>
      <c r="C50" s="35">
        <f t="shared" si="8"/>
        <v>30024.32</v>
      </c>
      <c r="D50" s="20" t="str">
        <f t="shared" si="9"/>
        <v>vis</v>
      </c>
      <c r="E50" s="62">
        <f>VLOOKUP(C50,Active!C$21:E$971,3,FALSE)</f>
        <v>-10160.989642701361</v>
      </c>
      <c r="F50" s="5" t="s">
        <v>72</v>
      </c>
      <c r="G50" s="20" t="str">
        <f t="shared" si="10"/>
        <v>30024.320</v>
      </c>
      <c r="H50" s="35">
        <f t="shared" si="11"/>
        <v>-10161</v>
      </c>
      <c r="I50" s="63" t="s">
        <v>91</v>
      </c>
      <c r="J50" s="64" t="s">
        <v>92</v>
      </c>
      <c r="K50" s="63">
        <v>-10161</v>
      </c>
      <c r="L50" s="63" t="s">
        <v>87</v>
      </c>
      <c r="M50" s="64" t="s">
        <v>79</v>
      </c>
      <c r="N50" s="64"/>
      <c r="O50" s="65" t="s">
        <v>80</v>
      </c>
      <c r="P50" s="65" t="s">
        <v>81</v>
      </c>
    </row>
    <row r="51" spans="1:16" ht="12.75" customHeight="1" thickBot="1">
      <c r="A51" s="35" t="str">
        <f t="shared" si="6"/>
        <v> AHSB 7.7.377 </v>
      </c>
      <c r="B51" s="5" t="str">
        <f t="shared" si="7"/>
        <v>II</v>
      </c>
      <c r="C51" s="35">
        <f t="shared" si="8"/>
        <v>30076.386999999999</v>
      </c>
      <c r="D51" s="20" t="str">
        <f t="shared" si="9"/>
        <v>vis</v>
      </c>
      <c r="E51" s="62">
        <f>VLOOKUP(C51,Active!C$21:E$971,3,FALSE)</f>
        <v>-10049.49348447605</v>
      </c>
      <c r="F51" s="5" t="s">
        <v>72</v>
      </c>
      <c r="G51" s="20" t="str">
        <f t="shared" si="10"/>
        <v>30076.387</v>
      </c>
      <c r="H51" s="35">
        <f t="shared" si="11"/>
        <v>-10049.5</v>
      </c>
      <c r="I51" s="63" t="s">
        <v>93</v>
      </c>
      <c r="J51" s="64" t="s">
        <v>94</v>
      </c>
      <c r="K51" s="63">
        <v>-10049.5</v>
      </c>
      <c r="L51" s="63" t="s">
        <v>95</v>
      </c>
      <c r="M51" s="64" t="s">
        <v>79</v>
      </c>
      <c r="N51" s="64"/>
      <c r="O51" s="65" t="s">
        <v>80</v>
      </c>
      <c r="P51" s="65" t="s">
        <v>81</v>
      </c>
    </row>
    <row r="52" spans="1:16" ht="12.75" customHeight="1" thickBot="1">
      <c r="A52" s="35" t="str">
        <f t="shared" si="6"/>
        <v> AHSB 7.7.377 </v>
      </c>
      <c r="B52" s="5" t="str">
        <f t="shared" si="7"/>
        <v>II</v>
      </c>
      <c r="C52" s="35">
        <f t="shared" si="8"/>
        <v>30077.305</v>
      </c>
      <c r="D52" s="20" t="str">
        <f t="shared" si="9"/>
        <v>vis</v>
      </c>
      <c r="E52" s="62">
        <f>VLOOKUP(C52,Active!C$21:E$971,3,FALSE)</f>
        <v>-10047.527681313761</v>
      </c>
      <c r="F52" s="5" t="s">
        <v>72</v>
      </c>
      <c r="G52" s="20" t="str">
        <f t="shared" si="10"/>
        <v>30077.305</v>
      </c>
      <c r="H52" s="35">
        <f t="shared" si="11"/>
        <v>-10047.5</v>
      </c>
      <c r="I52" s="63" t="s">
        <v>96</v>
      </c>
      <c r="J52" s="64" t="s">
        <v>97</v>
      </c>
      <c r="K52" s="63">
        <v>-10047.5</v>
      </c>
      <c r="L52" s="63" t="s">
        <v>98</v>
      </c>
      <c r="M52" s="64" t="s">
        <v>79</v>
      </c>
      <c r="N52" s="64"/>
      <c r="O52" s="65" t="s">
        <v>80</v>
      </c>
      <c r="P52" s="65" t="s">
        <v>81</v>
      </c>
    </row>
    <row r="53" spans="1:16" ht="12.75" customHeight="1" thickBot="1">
      <c r="A53" s="35" t="str">
        <f t="shared" si="6"/>
        <v> AHSB 7.7.377 </v>
      </c>
      <c r="B53" s="5" t="str">
        <f t="shared" si="7"/>
        <v>I</v>
      </c>
      <c r="C53" s="35">
        <f t="shared" si="8"/>
        <v>31033.474999999999</v>
      </c>
      <c r="D53" s="20" t="str">
        <f t="shared" si="9"/>
        <v>vis</v>
      </c>
      <c r="E53" s="62">
        <f>VLOOKUP(C53,Active!C$21:E$971,3,FALSE)</f>
        <v>-7999.9873657531043</v>
      </c>
      <c r="F53" s="5" t="s">
        <v>72</v>
      </c>
      <c r="G53" s="20" t="str">
        <f t="shared" si="10"/>
        <v>31033.475</v>
      </c>
      <c r="H53" s="35">
        <f t="shared" si="11"/>
        <v>-8000</v>
      </c>
      <c r="I53" s="63" t="s">
        <v>99</v>
      </c>
      <c r="J53" s="64" t="s">
        <v>100</v>
      </c>
      <c r="K53" s="63">
        <v>-8000</v>
      </c>
      <c r="L53" s="63" t="s">
        <v>101</v>
      </c>
      <c r="M53" s="64" t="s">
        <v>79</v>
      </c>
      <c r="N53" s="64"/>
      <c r="O53" s="65" t="s">
        <v>80</v>
      </c>
      <c r="P53" s="65" t="s">
        <v>81</v>
      </c>
    </row>
    <row r="54" spans="1:16" ht="12.75" customHeight="1" thickBot="1">
      <c r="A54" s="35" t="str">
        <f t="shared" si="6"/>
        <v> AHSB 7.7.377 </v>
      </c>
      <c r="B54" s="5" t="str">
        <f t="shared" si="7"/>
        <v>II</v>
      </c>
      <c r="C54" s="35">
        <f t="shared" si="8"/>
        <v>31144.384999999998</v>
      </c>
      <c r="D54" s="20" t="str">
        <f t="shared" si="9"/>
        <v>vis</v>
      </c>
      <c r="E54" s="62">
        <f>VLOOKUP(C54,Active!C$21:E$971,3,FALSE)</f>
        <v>-7762.4849379433708</v>
      </c>
      <c r="F54" s="5" t="s">
        <v>72</v>
      </c>
      <c r="G54" s="20" t="str">
        <f t="shared" si="10"/>
        <v>31144.385</v>
      </c>
      <c r="H54" s="35">
        <f t="shared" si="11"/>
        <v>-7762.5</v>
      </c>
      <c r="I54" s="63" t="s">
        <v>102</v>
      </c>
      <c r="J54" s="64" t="s">
        <v>103</v>
      </c>
      <c r="K54" s="63">
        <v>-7762.5</v>
      </c>
      <c r="L54" s="63" t="s">
        <v>104</v>
      </c>
      <c r="M54" s="64" t="s">
        <v>79</v>
      </c>
      <c r="N54" s="64"/>
      <c r="O54" s="65" t="s">
        <v>80</v>
      </c>
      <c r="P54" s="65" t="s">
        <v>81</v>
      </c>
    </row>
    <row r="55" spans="1:16" ht="12.75" customHeight="1" thickBot="1">
      <c r="A55" s="35" t="str">
        <f t="shared" si="6"/>
        <v> AHSB 7.7.377 </v>
      </c>
      <c r="B55" s="5" t="str">
        <f t="shared" si="7"/>
        <v>I</v>
      </c>
      <c r="C55" s="35">
        <f t="shared" si="8"/>
        <v>31846.494999999999</v>
      </c>
      <c r="D55" s="20" t="str">
        <f t="shared" si="9"/>
        <v>vis</v>
      </c>
      <c r="E55" s="62">
        <f>VLOOKUP(C55,Active!C$21:E$971,3,FALSE)</f>
        <v>-6258.9881424380783</v>
      </c>
      <c r="F55" s="5" t="s">
        <v>72</v>
      </c>
      <c r="G55" s="20" t="str">
        <f t="shared" si="10"/>
        <v>31846.495</v>
      </c>
      <c r="H55" s="35">
        <f t="shared" si="11"/>
        <v>-6259</v>
      </c>
      <c r="I55" s="63" t="s">
        <v>105</v>
      </c>
      <c r="J55" s="64" t="s">
        <v>106</v>
      </c>
      <c r="K55" s="63">
        <v>-6259</v>
      </c>
      <c r="L55" s="63" t="s">
        <v>101</v>
      </c>
      <c r="M55" s="64" t="s">
        <v>79</v>
      </c>
      <c r="N55" s="64"/>
      <c r="O55" s="65" t="s">
        <v>80</v>
      </c>
      <c r="P55" s="65" t="s">
        <v>81</v>
      </c>
    </row>
    <row r="56" spans="1:16" ht="12.75" customHeight="1" thickBot="1">
      <c r="A56" s="35" t="str">
        <f t="shared" si="6"/>
        <v> AHSB 7.7.377 </v>
      </c>
      <c r="B56" s="5" t="str">
        <f t="shared" si="7"/>
        <v>I</v>
      </c>
      <c r="C56" s="35">
        <f t="shared" si="8"/>
        <v>31911.384999999998</v>
      </c>
      <c r="D56" s="20" t="str">
        <f t="shared" si="9"/>
        <v>vis</v>
      </c>
      <c r="E56" s="62">
        <f>VLOOKUP(C56,Active!C$21:E$971,3,FALSE)</f>
        <v>-6120.0328404763659</v>
      </c>
      <c r="F56" s="5" t="s">
        <v>72</v>
      </c>
      <c r="G56" s="20" t="str">
        <f t="shared" si="10"/>
        <v>31911.385</v>
      </c>
      <c r="H56" s="35">
        <f t="shared" si="11"/>
        <v>-6120</v>
      </c>
      <c r="I56" s="63" t="s">
        <v>107</v>
      </c>
      <c r="J56" s="64" t="s">
        <v>108</v>
      </c>
      <c r="K56" s="63">
        <v>-6120</v>
      </c>
      <c r="L56" s="63" t="s">
        <v>109</v>
      </c>
      <c r="M56" s="64" t="s">
        <v>79</v>
      </c>
      <c r="N56" s="64"/>
      <c r="O56" s="65" t="s">
        <v>80</v>
      </c>
      <c r="P56" s="65" t="s">
        <v>81</v>
      </c>
    </row>
    <row r="57" spans="1:16" ht="12.75" customHeight="1" thickBot="1">
      <c r="A57" s="35" t="str">
        <f t="shared" si="6"/>
        <v> AHSB 7.7.377 </v>
      </c>
      <c r="B57" s="5" t="str">
        <f t="shared" si="7"/>
        <v>II</v>
      </c>
      <c r="C57" s="35">
        <f t="shared" si="8"/>
        <v>32233.39</v>
      </c>
      <c r="D57" s="20" t="str">
        <f t="shared" si="9"/>
        <v>vis</v>
      </c>
      <c r="E57" s="62">
        <f>VLOOKUP(C57,Active!C$21:E$971,3,FALSE)</f>
        <v>-5430.4920482405578</v>
      </c>
      <c r="F57" s="5" t="s">
        <v>72</v>
      </c>
      <c r="G57" s="20" t="str">
        <f t="shared" si="10"/>
        <v>32233.390</v>
      </c>
      <c r="H57" s="35">
        <f t="shared" si="11"/>
        <v>-5430.5</v>
      </c>
      <c r="I57" s="63" t="s">
        <v>110</v>
      </c>
      <c r="J57" s="64" t="s">
        <v>111</v>
      </c>
      <c r="K57" s="63">
        <v>-5430.5</v>
      </c>
      <c r="L57" s="63" t="s">
        <v>112</v>
      </c>
      <c r="M57" s="64" t="s">
        <v>79</v>
      </c>
      <c r="N57" s="64"/>
      <c r="O57" s="65" t="s">
        <v>80</v>
      </c>
      <c r="P57" s="65" t="s">
        <v>81</v>
      </c>
    </row>
    <row r="58" spans="1:16" ht="12.75" customHeight="1" thickBot="1">
      <c r="A58" s="35" t="str">
        <f t="shared" si="6"/>
        <v> AHSB 7.7.377 </v>
      </c>
      <c r="B58" s="5" t="str">
        <f t="shared" si="7"/>
        <v>II</v>
      </c>
      <c r="C58" s="35">
        <f t="shared" si="8"/>
        <v>32889.493999999999</v>
      </c>
      <c r="D58" s="20" t="str">
        <f t="shared" si="9"/>
        <v>vis</v>
      </c>
      <c r="E58" s="62">
        <f>VLOOKUP(C58,Active!C$21:E$971,3,FALSE)</f>
        <v>-4025.5123990143643</v>
      </c>
      <c r="F58" s="5" t="s">
        <v>72</v>
      </c>
      <c r="G58" s="20" t="str">
        <f t="shared" si="10"/>
        <v>32889.494</v>
      </c>
      <c r="H58" s="35">
        <f t="shared" si="11"/>
        <v>-4025.5</v>
      </c>
      <c r="I58" s="63" t="s">
        <v>113</v>
      </c>
      <c r="J58" s="64" t="s">
        <v>114</v>
      </c>
      <c r="K58" s="63">
        <v>-4025.5</v>
      </c>
      <c r="L58" s="63" t="s">
        <v>115</v>
      </c>
      <c r="M58" s="64" t="s">
        <v>79</v>
      </c>
      <c r="N58" s="64"/>
      <c r="O58" s="65" t="s">
        <v>80</v>
      </c>
      <c r="P58" s="65" t="s">
        <v>81</v>
      </c>
    </row>
    <row r="59" spans="1:16" ht="12.75" customHeight="1" thickBot="1">
      <c r="A59" s="35" t="str">
        <f t="shared" si="6"/>
        <v> AHSB 7.7.377 </v>
      </c>
      <c r="B59" s="5" t="str">
        <f t="shared" si="7"/>
        <v>II</v>
      </c>
      <c r="C59" s="35">
        <f t="shared" si="8"/>
        <v>32939.472000000002</v>
      </c>
      <c r="D59" s="20" t="str">
        <f t="shared" si="9"/>
        <v>vis</v>
      </c>
      <c r="E59" s="62">
        <f>VLOOKUP(C59,Active!C$21:E$971,3,FALSE)</f>
        <v>-3918.4896207520296</v>
      </c>
      <c r="F59" s="5" t="s">
        <v>72</v>
      </c>
      <c r="G59" s="20" t="str">
        <f t="shared" si="10"/>
        <v>32939.472</v>
      </c>
      <c r="H59" s="35">
        <f t="shared" si="11"/>
        <v>-3918.5</v>
      </c>
      <c r="I59" s="63" t="s">
        <v>116</v>
      </c>
      <c r="J59" s="64" t="s">
        <v>117</v>
      </c>
      <c r="K59" s="63">
        <v>-3918.5</v>
      </c>
      <c r="L59" s="63" t="s">
        <v>87</v>
      </c>
      <c r="M59" s="64" t="s">
        <v>79</v>
      </c>
      <c r="N59" s="64"/>
      <c r="O59" s="65" t="s">
        <v>80</v>
      </c>
      <c r="P59" s="65" t="s">
        <v>81</v>
      </c>
    </row>
    <row r="60" spans="1:16" ht="12.75" customHeight="1" thickBot="1">
      <c r="A60" s="35" t="str">
        <f t="shared" si="6"/>
        <v> AHSB 7.7.377 </v>
      </c>
      <c r="B60" s="5" t="str">
        <f t="shared" si="7"/>
        <v>I</v>
      </c>
      <c r="C60" s="35">
        <f t="shared" si="8"/>
        <v>33001.356</v>
      </c>
      <c r="D60" s="20" t="str">
        <f t="shared" si="9"/>
        <v>vis</v>
      </c>
      <c r="E60" s="62">
        <f>VLOOKUP(C60,Active!C$21:E$971,3,FALSE)</f>
        <v>-3785.9713605178117</v>
      </c>
      <c r="F60" s="5" t="s">
        <v>72</v>
      </c>
      <c r="G60" s="20" t="str">
        <f t="shared" si="10"/>
        <v>33001.356</v>
      </c>
      <c r="H60" s="35">
        <f t="shared" si="11"/>
        <v>-3786</v>
      </c>
      <c r="I60" s="63" t="s">
        <v>118</v>
      </c>
      <c r="J60" s="64" t="s">
        <v>119</v>
      </c>
      <c r="K60" s="63">
        <v>-3786</v>
      </c>
      <c r="L60" s="63" t="s">
        <v>120</v>
      </c>
      <c r="M60" s="64" t="s">
        <v>79</v>
      </c>
      <c r="N60" s="64"/>
      <c r="O60" s="65" t="s">
        <v>80</v>
      </c>
      <c r="P60" s="65" t="s">
        <v>81</v>
      </c>
    </row>
    <row r="61" spans="1:16" ht="12.75" customHeight="1" thickBot="1">
      <c r="A61" s="35" t="str">
        <f t="shared" si="6"/>
        <v> AHSB 7.7.377 </v>
      </c>
      <c r="B61" s="5" t="str">
        <f t="shared" si="7"/>
        <v>II</v>
      </c>
      <c r="C61" s="35">
        <f t="shared" si="8"/>
        <v>33004.362999999998</v>
      </c>
      <c r="D61" s="20" t="str">
        <f t="shared" si="9"/>
        <v>vis</v>
      </c>
      <c r="E61" s="62">
        <f>VLOOKUP(C61,Active!C$21:E$971,3,FALSE)</f>
        <v>-3779.5321773925452</v>
      </c>
      <c r="F61" s="5" t="s">
        <v>72</v>
      </c>
      <c r="G61" s="20" t="str">
        <f t="shared" si="10"/>
        <v>33004.363</v>
      </c>
      <c r="H61" s="35">
        <f t="shared" si="11"/>
        <v>-3779.5</v>
      </c>
      <c r="I61" s="63" t="s">
        <v>121</v>
      </c>
      <c r="J61" s="64" t="s">
        <v>122</v>
      </c>
      <c r="K61" s="63">
        <v>-3779.5</v>
      </c>
      <c r="L61" s="63" t="s">
        <v>109</v>
      </c>
      <c r="M61" s="64" t="s">
        <v>79</v>
      </c>
      <c r="N61" s="64"/>
      <c r="O61" s="65" t="s">
        <v>80</v>
      </c>
      <c r="P61" s="65" t="s">
        <v>81</v>
      </c>
    </row>
    <row r="62" spans="1:16" ht="12.75" customHeight="1" thickBot="1">
      <c r="A62" s="35" t="str">
        <f t="shared" si="6"/>
        <v> AHSB 7.7.377 </v>
      </c>
      <c r="B62" s="5" t="str">
        <f t="shared" si="7"/>
        <v>II</v>
      </c>
      <c r="C62" s="35">
        <f t="shared" si="8"/>
        <v>33214.527999999998</v>
      </c>
      <c r="D62" s="20" t="str">
        <f t="shared" si="9"/>
        <v>vis</v>
      </c>
      <c r="E62" s="62">
        <f>VLOOKUP(C62,Active!C$21:E$971,3,FALSE)</f>
        <v>-3329.4853129021221</v>
      </c>
      <c r="F62" s="5" t="s">
        <v>72</v>
      </c>
      <c r="G62" s="20" t="str">
        <f t="shared" si="10"/>
        <v>33214.528</v>
      </c>
      <c r="H62" s="35">
        <f t="shared" si="11"/>
        <v>-3329.5</v>
      </c>
      <c r="I62" s="63" t="s">
        <v>123</v>
      </c>
      <c r="J62" s="64" t="s">
        <v>124</v>
      </c>
      <c r="K62" s="63">
        <v>-3329.5</v>
      </c>
      <c r="L62" s="63" t="s">
        <v>104</v>
      </c>
      <c r="M62" s="64" t="s">
        <v>79</v>
      </c>
      <c r="N62" s="64"/>
      <c r="O62" s="65" t="s">
        <v>80</v>
      </c>
      <c r="P62" s="65" t="s">
        <v>81</v>
      </c>
    </row>
    <row r="63" spans="1:16" ht="12.75" customHeight="1" thickBot="1">
      <c r="A63" s="35" t="str">
        <f t="shared" si="6"/>
        <v> AHSB 7.7.377 </v>
      </c>
      <c r="B63" s="5" t="str">
        <f t="shared" si="7"/>
        <v>I</v>
      </c>
      <c r="C63" s="35">
        <f t="shared" si="8"/>
        <v>33685.466999999997</v>
      </c>
      <c r="D63" s="20" t="str">
        <f t="shared" si="9"/>
        <v>vis</v>
      </c>
      <c r="E63" s="62">
        <f>VLOOKUP(C63,Active!C$21:E$971,3,FALSE)</f>
        <v>-2321.017583659604</v>
      </c>
      <c r="F63" s="5" t="s">
        <v>72</v>
      </c>
      <c r="G63" s="20" t="str">
        <f t="shared" si="10"/>
        <v>33685.467</v>
      </c>
      <c r="H63" s="35">
        <f t="shared" si="11"/>
        <v>-2321</v>
      </c>
      <c r="I63" s="63" t="s">
        <v>125</v>
      </c>
      <c r="J63" s="64" t="s">
        <v>126</v>
      </c>
      <c r="K63" s="63">
        <v>-2321</v>
      </c>
      <c r="L63" s="63" t="s">
        <v>127</v>
      </c>
      <c r="M63" s="64" t="s">
        <v>79</v>
      </c>
      <c r="N63" s="64"/>
      <c r="O63" s="65" t="s">
        <v>80</v>
      </c>
      <c r="P63" s="65" t="s">
        <v>81</v>
      </c>
    </row>
    <row r="64" spans="1:16" ht="12.75" customHeight="1" thickBot="1">
      <c r="A64" s="35" t="str">
        <f t="shared" si="6"/>
        <v> AHSB 7.7.377 </v>
      </c>
      <c r="B64" s="5" t="str">
        <f t="shared" si="7"/>
        <v>I</v>
      </c>
      <c r="C64" s="35">
        <f t="shared" si="8"/>
        <v>34068.398000000001</v>
      </c>
      <c r="D64" s="20" t="str">
        <f t="shared" si="9"/>
        <v>vis</v>
      </c>
      <c r="E64" s="62">
        <f>VLOOKUP(C64,Active!C$21:E$971,3,FALSE)</f>
        <v>-1501.0099902630661</v>
      </c>
      <c r="F64" s="5" t="s">
        <v>72</v>
      </c>
      <c r="G64" s="20" t="str">
        <f t="shared" si="10"/>
        <v>34068.398</v>
      </c>
      <c r="H64" s="35">
        <f t="shared" si="11"/>
        <v>-1501</v>
      </c>
      <c r="I64" s="63" t="s">
        <v>128</v>
      </c>
      <c r="J64" s="64" t="s">
        <v>129</v>
      </c>
      <c r="K64" s="63">
        <v>-1501</v>
      </c>
      <c r="L64" s="63" t="s">
        <v>130</v>
      </c>
      <c r="M64" s="64" t="s">
        <v>79</v>
      </c>
      <c r="N64" s="64"/>
      <c r="O64" s="65" t="s">
        <v>80</v>
      </c>
      <c r="P64" s="65" t="s">
        <v>81</v>
      </c>
    </row>
    <row r="65" spans="1:16" ht="12.75" customHeight="1" thickBot="1">
      <c r="A65" s="35" t="str">
        <f t="shared" si="6"/>
        <v> AHSB 7.7.377 </v>
      </c>
      <c r="B65" s="5" t="str">
        <f t="shared" si="7"/>
        <v>II</v>
      </c>
      <c r="C65" s="35">
        <f t="shared" si="8"/>
        <v>34087.307000000001</v>
      </c>
      <c r="D65" s="20" t="str">
        <f t="shared" si="9"/>
        <v>vis</v>
      </c>
      <c r="E65" s="62">
        <f>VLOOKUP(C65,Active!C$21:E$971,3,FALSE)</f>
        <v>-1460.5182996359435</v>
      </c>
      <c r="F65" s="5" t="s">
        <v>72</v>
      </c>
      <c r="G65" s="20" t="str">
        <f t="shared" si="10"/>
        <v>34087.307</v>
      </c>
      <c r="H65" s="35">
        <f t="shared" si="11"/>
        <v>-1460.5</v>
      </c>
      <c r="I65" s="63" t="s">
        <v>131</v>
      </c>
      <c r="J65" s="64" t="s">
        <v>132</v>
      </c>
      <c r="K65" s="63">
        <v>-1460.5</v>
      </c>
      <c r="L65" s="63" t="s">
        <v>133</v>
      </c>
      <c r="M65" s="64" t="s">
        <v>79</v>
      </c>
      <c r="N65" s="64"/>
      <c r="O65" s="65" t="s">
        <v>80</v>
      </c>
      <c r="P65" s="65" t="s">
        <v>81</v>
      </c>
    </row>
    <row r="66" spans="1:16" ht="12.75" customHeight="1" thickBot="1">
      <c r="A66" s="35" t="str">
        <f t="shared" si="6"/>
        <v> AHSB 7.7.377 </v>
      </c>
      <c r="B66" s="5" t="str">
        <f t="shared" si="7"/>
        <v>I</v>
      </c>
      <c r="C66" s="35">
        <f t="shared" si="8"/>
        <v>34767.482000000004</v>
      </c>
      <c r="D66" s="20" t="str">
        <f t="shared" si="9"/>
        <v>vis</v>
      </c>
      <c r="E66" s="62">
        <f>VLOOKUP(C66,Active!C$21:E$971,3,FALSE)</f>
        <v>-3.9930644408655476</v>
      </c>
      <c r="F66" s="5" t="s">
        <v>72</v>
      </c>
      <c r="G66" s="20" t="str">
        <f t="shared" si="10"/>
        <v>34767.482</v>
      </c>
      <c r="H66" s="35">
        <f t="shared" si="11"/>
        <v>-4</v>
      </c>
      <c r="I66" s="63" t="s">
        <v>134</v>
      </c>
      <c r="J66" s="64" t="s">
        <v>135</v>
      </c>
      <c r="K66" s="63">
        <v>-4</v>
      </c>
      <c r="L66" s="63" t="s">
        <v>95</v>
      </c>
      <c r="M66" s="64" t="s">
        <v>79</v>
      </c>
      <c r="N66" s="64"/>
      <c r="O66" s="65" t="s">
        <v>80</v>
      </c>
      <c r="P66" s="65" t="s">
        <v>81</v>
      </c>
    </row>
    <row r="67" spans="1:16" ht="12.75" customHeight="1" thickBot="1">
      <c r="A67" s="35" t="str">
        <f t="shared" si="6"/>
        <v> AHSB 7.7.377 </v>
      </c>
      <c r="B67" s="5" t="str">
        <f t="shared" si="7"/>
        <v>I</v>
      </c>
      <c r="C67" s="35">
        <f t="shared" si="8"/>
        <v>34769.351999999999</v>
      </c>
      <c r="D67" s="20" t="str">
        <f t="shared" si="9"/>
        <v>vis</v>
      </c>
      <c r="E67" s="62">
        <f>VLOOKUP(C67,Active!C$21:E$971,3,FALSE)</f>
        <v>1.1349408229173194E-2</v>
      </c>
      <c r="F67" s="5" t="s">
        <v>72</v>
      </c>
      <c r="G67" s="20" t="str">
        <f t="shared" si="10"/>
        <v>34769.352</v>
      </c>
      <c r="H67" s="35">
        <f t="shared" si="11"/>
        <v>0</v>
      </c>
      <c r="I67" s="63" t="s">
        <v>136</v>
      </c>
      <c r="J67" s="64" t="s">
        <v>137</v>
      </c>
      <c r="K67" s="63">
        <v>0</v>
      </c>
      <c r="L67" s="63" t="s">
        <v>87</v>
      </c>
      <c r="M67" s="64" t="s">
        <v>79</v>
      </c>
      <c r="N67" s="64"/>
      <c r="O67" s="65" t="s">
        <v>80</v>
      </c>
      <c r="P67" s="65" t="s">
        <v>81</v>
      </c>
    </row>
    <row r="68" spans="1:16" ht="12.75" customHeight="1" thickBot="1">
      <c r="A68" s="35" t="str">
        <f t="shared" si="6"/>
        <v> AHSB 7.7.377 </v>
      </c>
      <c r="B68" s="5" t="str">
        <f t="shared" si="7"/>
        <v>I</v>
      </c>
      <c r="C68" s="35">
        <f t="shared" si="8"/>
        <v>34770.296999999999</v>
      </c>
      <c r="D68" s="20" t="str">
        <f t="shared" si="9"/>
        <v>vis</v>
      </c>
      <c r="E68" s="62">
        <f>VLOOKUP(C68,Active!C$21:E$971,3,FALSE)</f>
        <v>2.0349703105835952</v>
      </c>
      <c r="F68" s="5" t="s">
        <v>72</v>
      </c>
      <c r="G68" s="20" t="str">
        <f t="shared" si="10"/>
        <v>34770.297</v>
      </c>
      <c r="H68" s="35">
        <f t="shared" si="11"/>
        <v>2</v>
      </c>
      <c r="I68" s="63" t="s">
        <v>138</v>
      </c>
      <c r="J68" s="64" t="s">
        <v>139</v>
      </c>
      <c r="K68" s="63">
        <v>2</v>
      </c>
      <c r="L68" s="63" t="s">
        <v>140</v>
      </c>
      <c r="M68" s="64" t="s">
        <v>79</v>
      </c>
      <c r="N68" s="64"/>
      <c r="O68" s="65" t="s">
        <v>80</v>
      </c>
      <c r="P68" s="65" t="s">
        <v>81</v>
      </c>
    </row>
    <row r="69" spans="1:16" ht="12.75" customHeight="1" thickBot="1">
      <c r="A69" s="35" t="str">
        <f t="shared" si="6"/>
        <v> AHSB 7.7.377 </v>
      </c>
      <c r="B69" s="5" t="str">
        <f t="shared" si="7"/>
        <v>II</v>
      </c>
      <c r="C69" s="35">
        <f t="shared" si="8"/>
        <v>34772.375999999997</v>
      </c>
      <c r="D69" s="20" t="str">
        <f t="shared" si="9"/>
        <v>vis</v>
      </c>
      <c r="E69" s="62">
        <f>VLOOKUP(C69,Active!C$21:E$971,3,FALSE)</f>
        <v>6.4869362957602075</v>
      </c>
      <c r="F69" s="5" t="s">
        <v>72</v>
      </c>
      <c r="G69" s="20" t="str">
        <f t="shared" si="10"/>
        <v>34772.376</v>
      </c>
      <c r="H69" s="35">
        <f t="shared" si="11"/>
        <v>6.5</v>
      </c>
      <c r="I69" s="63" t="s">
        <v>141</v>
      </c>
      <c r="J69" s="64" t="s">
        <v>142</v>
      </c>
      <c r="K69" s="63">
        <v>6.5</v>
      </c>
      <c r="L69" s="63" t="s">
        <v>115</v>
      </c>
      <c r="M69" s="64" t="s">
        <v>79</v>
      </c>
      <c r="N69" s="64"/>
      <c r="O69" s="65" t="s">
        <v>80</v>
      </c>
      <c r="P69" s="65" t="s">
        <v>81</v>
      </c>
    </row>
    <row r="70" spans="1:16" ht="12.75" customHeight="1" thickBot="1">
      <c r="A70" s="35" t="str">
        <f t="shared" si="6"/>
        <v> AHSB 7.7.377 </v>
      </c>
      <c r="B70" s="5" t="str">
        <f t="shared" si="7"/>
        <v>I</v>
      </c>
      <c r="C70" s="35">
        <f t="shared" si="8"/>
        <v>34776.341999999997</v>
      </c>
      <c r="D70" s="20" t="str">
        <f t="shared" si="9"/>
        <v>vis</v>
      </c>
      <c r="E70" s="62">
        <f>VLOOKUP(C70,Active!C$21:E$971,3,FALSE)</f>
        <v>14.979719892311335</v>
      </c>
      <c r="F70" s="5" t="s">
        <v>72</v>
      </c>
      <c r="G70" s="20" t="str">
        <f t="shared" si="10"/>
        <v>34776.342</v>
      </c>
      <c r="H70" s="35">
        <f t="shared" si="11"/>
        <v>15</v>
      </c>
      <c r="I70" s="63" t="s">
        <v>143</v>
      </c>
      <c r="J70" s="64" t="s">
        <v>144</v>
      </c>
      <c r="K70" s="63">
        <v>15</v>
      </c>
      <c r="L70" s="63" t="s">
        <v>133</v>
      </c>
      <c r="M70" s="64" t="s">
        <v>79</v>
      </c>
      <c r="N70" s="64"/>
      <c r="O70" s="65" t="s">
        <v>80</v>
      </c>
      <c r="P70" s="65" t="s">
        <v>81</v>
      </c>
    </row>
    <row r="71" spans="1:16" ht="12.75" customHeight="1" thickBot="1">
      <c r="A71" s="35" t="str">
        <f t="shared" si="6"/>
        <v> AHSB 7.7.377 </v>
      </c>
      <c r="B71" s="5" t="str">
        <f t="shared" si="7"/>
        <v>II</v>
      </c>
      <c r="C71" s="35">
        <f t="shared" si="8"/>
        <v>34780.324999999997</v>
      </c>
      <c r="D71" s="20" t="str">
        <f t="shared" si="9"/>
        <v>vis</v>
      </c>
      <c r="E71" s="62">
        <f>VLOOKUP(C71,Active!C$21:E$971,3,FALSE)</f>
        <v>23.508907251126676</v>
      </c>
      <c r="F71" s="5" t="s">
        <v>72</v>
      </c>
      <c r="G71" s="20" t="str">
        <f t="shared" si="10"/>
        <v>34780.325</v>
      </c>
      <c r="H71" s="35">
        <f t="shared" si="11"/>
        <v>23.5</v>
      </c>
      <c r="I71" s="63" t="s">
        <v>145</v>
      </c>
      <c r="J71" s="64" t="s">
        <v>146</v>
      </c>
      <c r="K71" s="63">
        <v>23.5</v>
      </c>
      <c r="L71" s="63" t="s">
        <v>112</v>
      </c>
      <c r="M71" s="64" t="s">
        <v>79</v>
      </c>
      <c r="N71" s="64"/>
      <c r="O71" s="65" t="s">
        <v>80</v>
      </c>
      <c r="P71" s="65" t="s">
        <v>81</v>
      </c>
    </row>
    <row r="72" spans="1:16" ht="12.75" customHeight="1" thickBot="1">
      <c r="A72" s="35" t="str">
        <f t="shared" si="6"/>
        <v> AHSB 7.7.377 </v>
      </c>
      <c r="B72" s="5" t="str">
        <f t="shared" si="7"/>
        <v>II</v>
      </c>
      <c r="C72" s="35">
        <f t="shared" si="8"/>
        <v>34809.288</v>
      </c>
      <c r="D72" s="20" t="str">
        <f t="shared" si="9"/>
        <v>vis</v>
      </c>
      <c r="E72" s="62">
        <f>VLOOKUP(C72,Active!C$21:E$971,3,FALSE)</f>
        <v>85.530211161090705</v>
      </c>
      <c r="F72" s="5" t="s">
        <v>72</v>
      </c>
      <c r="G72" s="20" t="str">
        <f t="shared" si="10"/>
        <v>34809.288</v>
      </c>
      <c r="H72" s="35">
        <f t="shared" si="11"/>
        <v>85.5</v>
      </c>
      <c r="I72" s="63" t="s">
        <v>147</v>
      </c>
      <c r="J72" s="64" t="s">
        <v>148</v>
      </c>
      <c r="K72" s="63">
        <v>85.5</v>
      </c>
      <c r="L72" s="63" t="s">
        <v>149</v>
      </c>
      <c r="M72" s="64" t="s">
        <v>79</v>
      </c>
      <c r="N72" s="64"/>
      <c r="O72" s="65" t="s">
        <v>80</v>
      </c>
      <c r="P72" s="65" t="s">
        <v>81</v>
      </c>
    </row>
    <row r="73" spans="1:16" ht="12.75" customHeight="1" thickBot="1">
      <c r="A73" s="35" t="str">
        <f t="shared" si="6"/>
        <v> AHSB 7.7.377 </v>
      </c>
      <c r="B73" s="5" t="str">
        <f t="shared" si="7"/>
        <v>I</v>
      </c>
      <c r="C73" s="35">
        <f t="shared" si="8"/>
        <v>34811.379999999997</v>
      </c>
      <c r="D73" s="20" t="str">
        <f t="shared" si="9"/>
        <v>vis</v>
      </c>
      <c r="E73" s="62">
        <f>VLOOKUP(C73,Active!C$21:E$971,3,FALSE)</f>
        <v>90.010015317408701</v>
      </c>
      <c r="F73" s="5" t="s">
        <v>72</v>
      </c>
      <c r="G73" s="20" t="str">
        <f t="shared" si="10"/>
        <v>34811.380</v>
      </c>
      <c r="H73" s="35">
        <f t="shared" si="11"/>
        <v>90</v>
      </c>
      <c r="I73" s="63" t="s">
        <v>150</v>
      </c>
      <c r="J73" s="64" t="s">
        <v>151</v>
      </c>
      <c r="K73" s="63">
        <v>90</v>
      </c>
      <c r="L73" s="63" t="s">
        <v>87</v>
      </c>
      <c r="M73" s="64" t="s">
        <v>79</v>
      </c>
      <c r="N73" s="64"/>
      <c r="O73" s="65" t="s">
        <v>80</v>
      </c>
      <c r="P73" s="65" t="s">
        <v>81</v>
      </c>
    </row>
    <row r="74" spans="1:16" ht="12.75" customHeight="1" thickBot="1">
      <c r="A74" s="35" t="str">
        <f t="shared" si="6"/>
        <v> AHSB 7.7.377 </v>
      </c>
      <c r="B74" s="5" t="str">
        <f t="shared" si="7"/>
        <v>I</v>
      </c>
      <c r="C74" s="35">
        <f t="shared" si="8"/>
        <v>35078.499000000003</v>
      </c>
      <c r="D74" s="20" t="str">
        <f t="shared" si="9"/>
        <v>vis</v>
      </c>
      <c r="E74" s="62">
        <f>VLOOKUP(C74,Active!C$21:E$971,3,FALSE)</f>
        <v>662.01804898533419</v>
      </c>
      <c r="F74" s="5" t="s">
        <v>72</v>
      </c>
      <c r="G74" s="20" t="str">
        <f t="shared" si="10"/>
        <v>35078.499</v>
      </c>
      <c r="H74" s="35">
        <f t="shared" si="11"/>
        <v>662</v>
      </c>
      <c r="I74" s="63" t="s">
        <v>152</v>
      </c>
      <c r="J74" s="64" t="s">
        <v>153</v>
      </c>
      <c r="K74" s="63">
        <v>662</v>
      </c>
      <c r="L74" s="63" t="s">
        <v>154</v>
      </c>
      <c r="M74" s="64" t="s">
        <v>79</v>
      </c>
      <c r="N74" s="64"/>
      <c r="O74" s="65" t="s">
        <v>80</v>
      </c>
      <c r="P74" s="65" t="s">
        <v>81</v>
      </c>
    </row>
    <row r="75" spans="1:16" ht="12.75" customHeight="1" thickBot="1">
      <c r="A75" s="35" t="str">
        <f t="shared" ref="A75:A95" si="12">P75</f>
        <v> AHSB 7.7.377 </v>
      </c>
      <c r="B75" s="5" t="str">
        <f t="shared" ref="B75:B95" si="13">IF(H75=INT(H75),"I","II")</f>
        <v>I</v>
      </c>
      <c r="C75" s="35">
        <f t="shared" ref="C75:C95" si="14">1*G75</f>
        <v>35107.447999999997</v>
      </c>
      <c r="D75" s="20" t="str">
        <f t="shared" ref="D75:D95" si="15">VLOOKUP(F75,I$1:J$5,2,FALSE)</f>
        <v>vis</v>
      </c>
      <c r="E75" s="62">
        <f>VLOOKUP(C75,Active!C$21:E$971,3,FALSE)</f>
        <v>724.00937332635272</v>
      </c>
      <c r="F75" s="5" t="s">
        <v>72</v>
      </c>
      <c r="G75" s="20" t="str">
        <f t="shared" ref="G75:G95" si="16">MID(I75,3,LEN(I75)-3)</f>
        <v>35107.448</v>
      </c>
      <c r="H75" s="35">
        <f t="shared" ref="H75:H95" si="17">1*K75</f>
        <v>724</v>
      </c>
      <c r="I75" s="63" t="s">
        <v>155</v>
      </c>
      <c r="J75" s="64" t="s">
        <v>156</v>
      </c>
      <c r="K75" s="63">
        <v>724</v>
      </c>
      <c r="L75" s="63" t="s">
        <v>112</v>
      </c>
      <c r="M75" s="64" t="s">
        <v>79</v>
      </c>
      <c r="N75" s="64"/>
      <c r="O75" s="65" t="s">
        <v>80</v>
      </c>
      <c r="P75" s="65" t="s">
        <v>81</v>
      </c>
    </row>
    <row r="76" spans="1:16" ht="12.75" customHeight="1" thickBot="1">
      <c r="A76" s="35" t="str">
        <f t="shared" si="12"/>
        <v> AHSB 7.7.377 </v>
      </c>
      <c r="B76" s="5" t="str">
        <f t="shared" si="13"/>
        <v>I</v>
      </c>
      <c r="C76" s="35">
        <f t="shared" si="14"/>
        <v>35129.398000000001</v>
      </c>
      <c r="D76" s="20" t="str">
        <f t="shared" si="15"/>
        <v>vis</v>
      </c>
      <c r="E76" s="62">
        <f>VLOOKUP(C76,Active!C$21:E$971,3,FALSE)</f>
        <v>771.01305460328615</v>
      </c>
      <c r="F76" s="5" t="s">
        <v>72</v>
      </c>
      <c r="G76" s="20" t="str">
        <f t="shared" si="16"/>
        <v>35129.398</v>
      </c>
      <c r="H76" s="35">
        <f t="shared" si="17"/>
        <v>771</v>
      </c>
      <c r="I76" s="63" t="s">
        <v>157</v>
      </c>
      <c r="J76" s="64" t="s">
        <v>158</v>
      </c>
      <c r="K76" s="63">
        <v>771</v>
      </c>
      <c r="L76" s="63" t="s">
        <v>101</v>
      </c>
      <c r="M76" s="64" t="s">
        <v>79</v>
      </c>
      <c r="N76" s="64"/>
      <c r="O76" s="65" t="s">
        <v>80</v>
      </c>
      <c r="P76" s="65" t="s">
        <v>81</v>
      </c>
    </row>
    <row r="77" spans="1:16" ht="12.75" customHeight="1" thickBot="1">
      <c r="A77" s="35" t="str">
        <f t="shared" si="12"/>
        <v> AHSB 7.7.377 </v>
      </c>
      <c r="B77" s="5" t="str">
        <f t="shared" si="13"/>
        <v>II</v>
      </c>
      <c r="C77" s="35">
        <f t="shared" si="14"/>
        <v>35131.49</v>
      </c>
      <c r="D77" s="20" t="str">
        <f t="shared" si="15"/>
        <v>vis</v>
      </c>
      <c r="E77" s="62">
        <f>VLOOKUP(C77,Active!C$21:E$971,3,FALSE)</f>
        <v>775.49285875960413</v>
      </c>
      <c r="F77" s="5" t="s">
        <v>72</v>
      </c>
      <c r="G77" s="20" t="str">
        <f t="shared" si="16"/>
        <v>35131.490</v>
      </c>
      <c r="H77" s="35">
        <f t="shared" si="17"/>
        <v>775.5</v>
      </c>
      <c r="I77" s="63" t="s">
        <v>159</v>
      </c>
      <c r="J77" s="64" t="s">
        <v>160</v>
      </c>
      <c r="K77" s="63">
        <v>775.5</v>
      </c>
      <c r="L77" s="63" t="s">
        <v>74</v>
      </c>
      <c r="M77" s="64" t="s">
        <v>79</v>
      </c>
      <c r="N77" s="64"/>
      <c r="O77" s="65" t="s">
        <v>80</v>
      </c>
      <c r="P77" s="65" t="s">
        <v>81</v>
      </c>
    </row>
    <row r="78" spans="1:16" ht="12.75" customHeight="1" thickBot="1">
      <c r="A78" s="35" t="str">
        <f t="shared" si="12"/>
        <v> AHSB 7.7.377 </v>
      </c>
      <c r="B78" s="5" t="str">
        <f t="shared" si="13"/>
        <v>II</v>
      </c>
      <c r="C78" s="35">
        <f t="shared" si="14"/>
        <v>35160.449999999997</v>
      </c>
      <c r="D78" s="20" t="str">
        <f t="shared" si="15"/>
        <v>vis</v>
      </c>
      <c r="E78" s="62">
        <f>VLOOKUP(C78,Active!C$21:E$971,3,FALSE)</f>
        <v>837.50773847621826</v>
      </c>
      <c r="F78" s="5" t="s">
        <v>72</v>
      </c>
      <c r="G78" s="20" t="str">
        <f t="shared" si="16"/>
        <v>35160.450</v>
      </c>
      <c r="H78" s="35">
        <f t="shared" si="17"/>
        <v>837.5</v>
      </c>
      <c r="I78" s="63" t="s">
        <v>161</v>
      </c>
      <c r="J78" s="64" t="s">
        <v>162</v>
      </c>
      <c r="K78" s="63">
        <v>837.5</v>
      </c>
      <c r="L78" s="63" t="s">
        <v>112</v>
      </c>
      <c r="M78" s="64" t="s">
        <v>79</v>
      </c>
      <c r="N78" s="64"/>
      <c r="O78" s="65" t="s">
        <v>80</v>
      </c>
      <c r="P78" s="65" t="s">
        <v>81</v>
      </c>
    </row>
    <row r="79" spans="1:16" ht="12.75" customHeight="1" thickBot="1">
      <c r="A79" s="35" t="str">
        <f t="shared" si="12"/>
        <v> AHSB 7.7.377 </v>
      </c>
      <c r="B79" s="5" t="str">
        <f t="shared" si="13"/>
        <v>II</v>
      </c>
      <c r="C79" s="35">
        <f t="shared" si="14"/>
        <v>35161.375</v>
      </c>
      <c r="D79" s="20" t="str">
        <f t="shared" si="15"/>
        <v>vis</v>
      </c>
      <c r="E79" s="62">
        <f>VLOOKUP(C79,Active!C$21:E$971,3,FALSE)</f>
        <v>839.48853142297412</v>
      </c>
      <c r="F79" s="5" t="s">
        <v>72</v>
      </c>
      <c r="G79" s="20" t="str">
        <f t="shared" si="16"/>
        <v>35161.375</v>
      </c>
      <c r="H79" s="35">
        <f t="shared" si="17"/>
        <v>839.5</v>
      </c>
      <c r="I79" s="63" t="s">
        <v>163</v>
      </c>
      <c r="J79" s="64" t="s">
        <v>164</v>
      </c>
      <c r="K79" s="63">
        <v>839.5</v>
      </c>
      <c r="L79" s="63" t="s">
        <v>130</v>
      </c>
      <c r="M79" s="64" t="s">
        <v>79</v>
      </c>
      <c r="N79" s="64"/>
      <c r="O79" s="65" t="s">
        <v>80</v>
      </c>
      <c r="P79" s="65" t="s">
        <v>81</v>
      </c>
    </row>
    <row r="80" spans="1:16" ht="12.75" customHeight="1" thickBot="1">
      <c r="A80" s="35" t="str">
        <f t="shared" si="12"/>
        <v> AHSB 7.7.377 </v>
      </c>
      <c r="B80" s="5" t="str">
        <f t="shared" si="13"/>
        <v>I</v>
      </c>
      <c r="C80" s="35">
        <f t="shared" si="14"/>
        <v>35163.482000000004</v>
      </c>
      <c r="D80" s="20" t="str">
        <f t="shared" si="15"/>
        <v>vis</v>
      </c>
      <c r="E80" s="62">
        <f>VLOOKUP(C80,Active!C$21:E$971,3,FALSE)</f>
        <v>844.00045654601047</v>
      </c>
      <c r="F80" s="5" t="s">
        <v>72</v>
      </c>
      <c r="G80" s="20" t="str">
        <f t="shared" si="16"/>
        <v>35163.482</v>
      </c>
      <c r="H80" s="35">
        <f t="shared" si="17"/>
        <v>844</v>
      </c>
      <c r="I80" s="63" t="s">
        <v>165</v>
      </c>
      <c r="J80" s="64" t="s">
        <v>166</v>
      </c>
      <c r="K80" s="63">
        <v>844</v>
      </c>
      <c r="L80" s="63" t="s">
        <v>167</v>
      </c>
      <c r="M80" s="64" t="s">
        <v>79</v>
      </c>
      <c r="N80" s="64"/>
      <c r="O80" s="65" t="s">
        <v>80</v>
      </c>
      <c r="P80" s="65" t="s">
        <v>81</v>
      </c>
    </row>
    <row r="81" spans="1:16" ht="12.75" customHeight="1" thickBot="1">
      <c r="A81" s="35" t="str">
        <f t="shared" si="12"/>
        <v> AHSB 7.7.377 </v>
      </c>
      <c r="B81" s="5" t="str">
        <f t="shared" si="13"/>
        <v>I</v>
      </c>
      <c r="C81" s="35">
        <f t="shared" si="14"/>
        <v>35164.423000000003</v>
      </c>
      <c r="D81" s="20" t="str">
        <f t="shared" si="15"/>
        <v>vis</v>
      </c>
      <c r="E81" s="62">
        <f>VLOOKUP(C81,Active!C$21:E$971,3,FALSE)</f>
        <v>846.01551185724213</v>
      </c>
      <c r="F81" s="5" t="s">
        <v>72</v>
      </c>
      <c r="G81" s="20" t="str">
        <f t="shared" si="16"/>
        <v>35164.423</v>
      </c>
      <c r="H81" s="35">
        <f t="shared" si="17"/>
        <v>846</v>
      </c>
      <c r="I81" s="63" t="s">
        <v>168</v>
      </c>
      <c r="J81" s="64" t="s">
        <v>169</v>
      </c>
      <c r="K81" s="63">
        <v>846</v>
      </c>
      <c r="L81" s="63" t="s">
        <v>104</v>
      </c>
      <c r="M81" s="64" t="s">
        <v>79</v>
      </c>
      <c r="N81" s="64"/>
      <c r="O81" s="65" t="s">
        <v>80</v>
      </c>
      <c r="P81" s="65" t="s">
        <v>81</v>
      </c>
    </row>
    <row r="82" spans="1:16" ht="12.75" customHeight="1" thickBot="1">
      <c r="A82" s="35" t="str">
        <f t="shared" si="12"/>
        <v> AHSB 7.7.377 </v>
      </c>
      <c r="B82" s="5" t="str">
        <f t="shared" si="13"/>
        <v>I</v>
      </c>
      <c r="C82" s="35">
        <f t="shared" si="14"/>
        <v>35165.358999999997</v>
      </c>
      <c r="D82" s="20" t="str">
        <f t="shared" si="15"/>
        <v>vis</v>
      </c>
      <c r="E82" s="62">
        <f>VLOOKUP(C82,Active!C$21:E$971,3,FALSE)</f>
        <v>848.01986017956244</v>
      </c>
      <c r="F82" s="5" t="s">
        <v>72</v>
      </c>
      <c r="G82" s="20" t="str">
        <f t="shared" si="16"/>
        <v>35165.359</v>
      </c>
      <c r="H82" s="35">
        <f t="shared" si="17"/>
        <v>848</v>
      </c>
      <c r="I82" s="63" t="s">
        <v>170</v>
      </c>
      <c r="J82" s="64" t="s">
        <v>171</v>
      </c>
      <c r="K82" s="63">
        <v>848</v>
      </c>
      <c r="L82" s="63" t="s">
        <v>172</v>
      </c>
      <c r="M82" s="64" t="s">
        <v>79</v>
      </c>
      <c r="N82" s="64"/>
      <c r="O82" s="65" t="s">
        <v>80</v>
      </c>
      <c r="P82" s="65" t="s">
        <v>81</v>
      </c>
    </row>
    <row r="83" spans="1:16" ht="12.75" customHeight="1" thickBot="1">
      <c r="A83" s="35" t="str">
        <f t="shared" si="12"/>
        <v> AHSB 7.7.377 </v>
      </c>
      <c r="B83" s="5" t="str">
        <f t="shared" si="13"/>
        <v>I</v>
      </c>
      <c r="C83" s="35">
        <f t="shared" si="14"/>
        <v>35185.42</v>
      </c>
      <c r="D83" s="20" t="str">
        <f t="shared" si="15"/>
        <v>vis</v>
      </c>
      <c r="E83" s="62">
        <f>VLOOKUP(C83,Active!C$21:E$971,3,FALSE)</f>
        <v>890.97844104955982</v>
      </c>
      <c r="F83" s="5" t="s">
        <v>72</v>
      </c>
      <c r="G83" s="20" t="str">
        <f t="shared" si="16"/>
        <v>35185.420</v>
      </c>
      <c r="H83" s="35">
        <f t="shared" si="17"/>
        <v>891</v>
      </c>
      <c r="I83" s="63" t="s">
        <v>173</v>
      </c>
      <c r="J83" s="64" t="s">
        <v>174</v>
      </c>
      <c r="K83" s="63">
        <v>891</v>
      </c>
      <c r="L83" s="63" t="s">
        <v>175</v>
      </c>
      <c r="M83" s="64" t="s">
        <v>79</v>
      </c>
      <c r="N83" s="64"/>
      <c r="O83" s="65" t="s">
        <v>80</v>
      </c>
      <c r="P83" s="65" t="s">
        <v>81</v>
      </c>
    </row>
    <row r="84" spans="1:16" ht="12.75" customHeight="1" thickBot="1">
      <c r="A84" s="35" t="str">
        <f t="shared" si="12"/>
        <v> AHSB 7.7.377 </v>
      </c>
      <c r="B84" s="5" t="str">
        <f t="shared" si="13"/>
        <v>I</v>
      </c>
      <c r="C84" s="35">
        <f t="shared" si="14"/>
        <v>35186.36</v>
      </c>
      <c r="D84" s="20" t="str">
        <f t="shared" si="15"/>
        <v>vis</v>
      </c>
      <c r="E84" s="62">
        <f>VLOOKUP(C84,Active!C$21:E$971,3,FALSE)</f>
        <v>892.99135496301858</v>
      </c>
      <c r="F84" s="5" t="s">
        <v>72</v>
      </c>
      <c r="G84" s="20" t="str">
        <f t="shared" si="16"/>
        <v>35186.360</v>
      </c>
      <c r="H84" s="35">
        <f t="shared" si="17"/>
        <v>893</v>
      </c>
      <c r="I84" s="63" t="s">
        <v>176</v>
      </c>
      <c r="J84" s="64" t="s">
        <v>177</v>
      </c>
      <c r="K84" s="63">
        <v>893</v>
      </c>
      <c r="L84" s="63" t="s">
        <v>178</v>
      </c>
      <c r="M84" s="64" t="s">
        <v>79</v>
      </c>
      <c r="N84" s="64"/>
      <c r="O84" s="65" t="s">
        <v>80</v>
      </c>
      <c r="P84" s="65" t="s">
        <v>81</v>
      </c>
    </row>
    <row r="85" spans="1:16" ht="12.75" customHeight="1" thickBot="1">
      <c r="A85" s="35" t="str">
        <f t="shared" si="12"/>
        <v> AHSB 7.7.377 </v>
      </c>
      <c r="B85" s="5" t="str">
        <f t="shared" si="13"/>
        <v>I</v>
      </c>
      <c r="C85" s="35">
        <f t="shared" si="14"/>
        <v>35460.47</v>
      </c>
      <c r="D85" s="20" t="str">
        <f t="shared" si="15"/>
        <v>vis</v>
      </c>
      <c r="E85" s="62">
        <f>VLOOKUP(C85,Active!C$21:E$971,3,FALSE)</f>
        <v>1479.9699005127991</v>
      </c>
      <c r="F85" s="5" t="s">
        <v>72</v>
      </c>
      <c r="G85" s="20" t="str">
        <f t="shared" si="16"/>
        <v>35460.470</v>
      </c>
      <c r="H85" s="35">
        <f t="shared" si="17"/>
        <v>1480</v>
      </c>
      <c r="I85" s="63" t="s">
        <v>179</v>
      </c>
      <c r="J85" s="64" t="s">
        <v>180</v>
      </c>
      <c r="K85" s="63">
        <v>1480</v>
      </c>
      <c r="L85" s="63" t="s">
        <v>181</v>
      </c>
      <c r="M85" s="64" t="s">
        <v>79</v>
      </c>
      <c r="N85" s="64"/>
      <c r="O85" s="65" t="s">
        <v>80</v>
      </c>
      <c r="P85" s="65" t="s">
        <v>81</v>
      </c>
    </row>
    <row r="86" spans="1:16" ht="12.75" customHeight="1" thickBot="1">
      <c r="A86" s="35" t="str">
        <f t="shared" si="12"/>
        <v> AHSB 7.7.377 </v>
      </c>
      <c r="B86" s="5" t="str">
        <f t="shared" si="13"/>
        <v>II</v>
      </c>
      <c r="C86" s="35">
        <f t="shared" si="14"/>
        <v>35486.417000000001</v>
      </c>
      <c r="D86" s="20" t="str">
        <f t="shared" si="15"/>
        <v>vis</v>
      </c>
      <c r="E86" s="62">
        <f>VLOOKUP(C86,Active!C$21:E$971,3,FALSE)</f>
        <v>1535.5327487174623</v>
      </c>
      <c r="F86" s="5" t="s">
        <v>72</v>
      </c>
      <c r="G86" s="20" t="str">
        <f t="shared" si="16"/>
        <v>35486.417</v>
      </c>
      <c r="H86" s="35">
        <f t="shared" si="17"/>
        <v>1535.5</v>
      </c>
      <c r="I86" s="63" t="s">
        <v>182</v>
      </c>
      <c r="J86" s="64" t="s">
        <v>183</v>
      </c>
      <c r="K86" s="63">
        <v>1535.5</v>
      </c>
      <c r="L86" s="63" t="s">
        <v>184</v>
      </c>
      <c r="M86" s="64" t="s">
        <v>79</v>
      </c>
      <c r="N86" s="64"/>
      <c r="O86" s="65" t="s">
        <v>80</v>
      </c>
      <c r="P86" s="65" t="s">
        <v>81</v>
      </c>
    </row>
    <row r="87" spans="1:16" ht="12.75" customHeight="1" thickBot="1">
      <c r="A87" s="35" t="str">
        <f t="shared" si="12"/>
        <v> AHSB 7.7.377 </v>
      </c>
      <c r="B87" s="5" t="str">
        <f t="shared" si="13"/>
        <v>I</v>
      </c>
      <c r="C87" s="35">
        <f t="shared" si="14"/>
        <v>36253.449999999997</v>
      </c>
      <c r="D87" s="20" t="str">
        <f t="shared" si="15"/>
        <v>vis</v>
      </c>
      <c r="E87" s="62">
        <f>VLOOKUP(C87,Active!C$21:E$971,3,FALSE)</f>
        <v>3178.0555123112072</v>
      </c>
      <c r="F87" s="5" t="s">
        <v>72</v>
      </c>
      <c r="G87" s="20" t="str">
        <f t="shared" si="16"/>
        <v>36253.450</v>
      </c>
      <c r="H87" s="35">
        <f t="shared" si="17"/>
        <v>3178</v>
      </c>
      <c r="I87" s="63" t="s">
        <v>185</v>
      </c>
      <c r="J87" s="64" t="s">
        <v>186</v>
      </c>
      <c r="K87" s="63">
        <v>3178</v>
      </c>
      <c r="L87" s="63" t="s">
        <v>187</v>
      </c>
      <c r="M87" s="64" t="s">
        <v>79</v>
      </c>
      <c r="N87" s="64"/>
      <c r="O87" s="65" t="s">
        <v>80</v>
      </c>
      <c r="P87" s="65" t="s">
        <v>81</v>
      </c>
    </row>
    <row r="88" spans="1:16" ht="12.75" customHeight="1" thickBot="1">
      <c r="A88" s="35" t="str">
        <f t="shared" si="12"/>
        <v> AHSB 7.7.377 </v>
      </c>
      <c r="B88" s="5" t="str">
        <f t="shared" si="13"/>
        <v>II</v>
      </c>
      <c r="C88" s="35">
        <f t="shared" si="14"/>
        <v>36597.362999999998</v>
      </c>
      <c r="D88" s="20" t="str">
        <f t="shared" si="15"/>
        <v>vis</v>
      </c>
      <c r="E88" s="62">
        <f>VLOOKUP(C88,Active!C$21:E$971,3,FALSE)</f>
        <v>3914.5100471171663</v>
      </c>
      <c r="F88" s="5" t="s">
        <v>72</v>
      </c>
      <c r="G88" s="20" t="str">
        <f t="shared" si="16"/>
        <v>36597.363</v>
      </c>
      <c r="H88" s="35">
        <f t="shared" si="17"/>
        <v>3914.5</v>
      </c>
      <c r="I88" s="63" t="s">
        <v>188</v>
      </c>
      <c r="J88" s="64" t="s">
        <v>189</v>
      </c>
      <c r="K88" s="63">
        <v>3914.5</v>
      </c>
      <c r="L88" s="63" t="s">
        <v>87</v>
      </c>
      <c r="M88" s="64" t="s">
        <v>79</v>
      </c>
      <c r="N88" s="64"/>
      <c r="O88" s="65" t="s">
        <v>80</v>
      </c>
      <c r="P88" s="65" t="s">
        <v>81</v>
      </c>
    </row>
    <row r="89" spans="1:16" ht="12.75" customHeight="1" thickBot="1">
      <c r="A89" s="35" t="str">
        <f t="shared" si="12"/>
        <v> AHSB 7.7.377 </v>
      </c>
      <c r="B89" s="5" t="str">
        <f t="shared" si="13"/>
        <v>I</v>
      </c>
      <c r="C89" s="35">
        <f t="shared" si="14"/>
        <v>36983.315000000002</v>
      </c>
      <c r="D89" s="20" t="str">
        <f t="shared" si="15"/>
        <v>vis</v>
      </c>
      <c r="E89" s="62">
        <f>VLOOKUP(C89,Active!C$21:E$971,3,FALSE)</f>
        <v>4740.9868032079012</v>
      </c>
      <c r="F89" s="5" t="s">
        <v>72</v>
      </c>
      <c r="G89" s="20" t="str">
        <f t="shared" si="16"/>
        <v>36983.315</v>
      </c>
      <c r="H89" s="35">
        <f t="shared" si="17"/>
        <v>4741</v>
      </c>
      <c r="I89" s="63" t="s">
        <v>190</v>
      </c>
      <c r="J89" s="64" t="s">
        <v>191</v>
      </c>
      <c r="K89" s="63">
        <v>4741</v>
      </c>
      <c r="L89" s="63" t="s">
        <v>115</v>
      </c>
      <c r="M89" s="64" t="s">
        <v>79</v>
      </c>
      <c r="N89" s="64"/>
      <c r="O89" s="65" t="s">
        <v>80</v>
      </c>
      <c r="P89" s="65" t="s">
        <v>81</v>
      </c>
    </row>
    <row r="90" spans="1:16" ht="12.75" customHeight="1" thickBot="1">
      <c r="A90" s="35" t="str">
        <f t="shared" si="12"/>
        <v>BAVM 56 </v>
      </c>
      <c r="B90" s="5" t="str">
        <f t="shared" si="13"/>
        <v>II</v>
      </c>
      <c r="C90" s="35">
        <f t="shared" si="14"/>
        <v>47886.610999999997</v>
      </c>
      <c r="D90" s="20" t="str">
        <f t="shared" si="15"/>
        <v>vis</v>
      </c>
      <c r="E90" s="62">
        <f>VLOOKUP(C90,Active!C$21:E$971,3,FALSE)</f>
        <v>28089.280655233451</v>
      </c>
      <c r="F90" s="5" t="s">
        <v>72</v>
      </c>
      <c r="G90" s="20" t="str">
        <f t="shared" si="16"/>
        <v>47886.611</v>
      </c>
      <c r="H90" s="35">
        <f t="shared" si="17"/>
        <v>28089.5</v>
      </c>
      <c r="I90" s="63" t="s">
        <v>192</v>
      </c>
      <c r="J90" s="64" t="s">
        <v>193</v>
      </c>
      <c r="K90" s="63">
        <v>28089.5</v>
      </c>
      <c r="L90" s="63" t="s">
        <v>194</v>
      </c>
      <c r="M90" s="64" t="s">
        <v>75</v>
      </c>
      <c r="N90" s="64"/>
      <c r="O90" s="65" t="s">
        <v>195</v>
      </c>
      <c r="P90" s="66" t="s">
        <v>196</v>
      </c>
    </row>
    <row r="91" spans="1:16" ht="12.75" customHeight="1" thickBot="1">
      <c r="A91" s="35" t="str">
        <f t="shared" si="12"/>
        <v>BAVM 68 </v>
      </c>
      <c r="B91" s="5" t="str">
        <f t="shared" si="13"/>
        <v>I</v>
      </c>
      <c r="C91" s="35">
        <f t="shared" si="14"/>
        <v>49310.654399999999</v>
      </c>
      <c r="D91" s="20" t="str">
        <f t="shared" si="15"/>
        <v>vis</v>
      </c>
      <c r="E91" s="62">
        <f>VLOOKUP(C91,Active!C$21:E$971,3,FALSE)</f>
        <v>31138.724031001442</v>
      </c>
      <c r="F91" s="5" t="s">
        <v>72</v>
      </c>
      <c r="G91" s="20" t="str">
        <f t="shared" si="16"/>
        <v>49310.6544</v>
      </c>
      <c r="H91" s="35">
        <f t="shared" si="17"/>
        <v>31139</v>
      </c>
      <c r="I91" s="63" t="s">
        <v>197</v>
      </c>
      <c r="J91" s="64" t="s">
        <v>198</v>
      </c>
      <c r="K91" s="63">
        <v>31139</v>
      </c>
      <c r="L91" s="63" t="s">
        <v>199</v>
      </c>
      <c r="M91" s="64" t="s">
        <v>200</v>
      </c>
      <c r="N91" s="64" t="s">
        <v>201</v>
      </c>
      <c r="O91" s="65" t="s">
        <v>202</v>
      </c>
      <c r="P91" s="66" t="s">
        <v>203</v>
      </c>
    </row>
    <row r="92" spans="1:16" ht="12.75" customHeight="1" thickBot="1">
      <c r="A92" s="35" t="str">
        <f t="shared" si="12"/>
        <v>BAVM 68 </v>
      </c>
      <c r="B92" s="5" t="str">
        <f t="shared" si="13"/>
        <v>II</v>
      </c>
      <c r="C92" s="35">
        <f t="shared" si="14"/>
        <v>49315.5576</v>
      </c>
      <c r="D92" s="20" t="str">
        <f t="shared" si="15"/>
        <v>vis</v>
      </c>
      <c r="E92" s="62">
        <f>VLOOKUP(C92,Active!C$21:E$971,3,FALSE)</f>
        <v>31149.22373259766</v>
      </c>
      <c r="F92" s="5" t="s">
        <v>72</v>
      </c>
      <c r="G92" s="20" t="str">
        <f t="shared" si="16"/>
        <v>49315.5576</v>
      </c>
      <c r="H92" s="35">
        <f t="shared" si="17"/>
        <v>31149.5</v>
      </c>
      <c r="I92" s="63" t="s">
        <v>204</v>
      </c>
      <c r="J92" s="64" t="s">
        <v>205</v>
      </c>
      <c r="K92" s="63">
        <v>31149.5</v>
      </c>
      <c r="L92" s="63" t="s">
        <v>206</v>
      </c>
      <c r="M92" s="64" t="s">
        <v>200</v>
      </c>
      <c r="N92" s="64" t="s">
        <v>201</v>
      </c>
      <c r="O92" s="65" t="s">
        <v>202</v>
      </c>
      <c r="P92" s="66" t="s">
        <v>203</v>
      </c>
    </row>
    <row r="93" spans="1:16" ht="12.75" customHeight="1" thickBot="1">
      <c r="A93" s="35" t="str">
        <f t="shared" si="12"/>
        <v>BAVM 68 </v>
      </c>
      <c r="B93" s="5" t="str">
        <f t="shared" si="13"/>
        <v>I</v>
      </c>
      <c r="C93" s="35">
        <f t="shared" si="14"/>
        <v>49319.522199999999</v>
      </c>
      <c r="D93" s="20" t="str">
        <f t="shared" si="15"/>
        <v>vis</v>
      </c>
      <c r="E93" s="62">
        <f>VLOOKUP(C93,Active!C$21:E$971,3,FALSE)</f>
        <v>31157.713518237317</v>
      </c>
      <c r="F93" s="5" t="s">
        <v>72</v>
      </c>
      <c r="G93" s="20" t="str">
        <f t="shared" si="16"/>
        <v>49319.5222</v>
      </c>
      <c r="H93" s="35">
        <f t="shared" si="17"/>
        <v>31158</v>
      </c>
      <c r="I93" s="63" t="s">
        <v>207</v>
      </c>
      <c r="J93" s="64" t="s">
        <v>208</v>
      </c>
      <c r="K93" s="63">
        <v>31158</v>
      </c>
      <c r="L93" s="63" t="s">
        <v>209</v>
      </c>
      <c r="M93" s="64" t="s">
        <v>200</v>
      </c>
      <c r="N93" s="64" t="s">
        <v>201</v>
      </c>
      <c r="O93" s="65" t="s">
        <v>202</v>
      </c>
      <c r="P93" s="66" t="s">
        <v>203</v>
      </c>
    </row>
    <row r="94" spans="1:16" ht="12.75" customHeight="1" thickBot="1">
      <c r="A94" s="35" t="str">
        <f t="shared" si="12"/>
        <v>BAVM 68 </v>
      </c>
      <c r="B94" s="5" t="str">
        <f t="shared" si="13"/>
        <v>I</v>
      </c>
      <c r="C94" s="35">
        <f t="shared" si="14"/>
        <v>49399.382299999997</v>
      </c>
      <c r="D94" s="20" t="str">
        <f t="shared" si="15"/>
        <v>vis</v>
      </c>
      <c r="E94" s="62">
        <f>VLOOKUP(C94,Active!C$21:E$971,3,FALSE)</f>
        <v>31328.725759109446</v>
      </c>
      <c r="F94" s="5" t="s">
        <v>72</v>
      </c>
      <c r="G94" s="20" t="str">
        <f t="shared" si="16"/>
        <v>49399.3823</v>
      </c>
      <c r="H94" s="35">
        <f t="shared" si="17"/>
        <v>31329</v>
      </c>
      <c r="I94" s="63" t="s">
        <v>210</v>
      </c>
      <c r="J94" s="64" t="s">
        <v>211</v>
      </c>
      <c r="K94" s="63">
        <v>31329</v>
      </c>
      <c r="L94" s="63" t="s">
        <v>212</v>
      </c>
      <c r="M94" s="64" t="s">
        <v>200</v>
      </c>
      <c r="N94" s="64" t="s">
        <v>201</v>
      </c>
      <c r="O94" s="65" t="s">
        <v>202</v>
      </c>
      <c r="P94" s="66" t="s">
        <v>203</v>
      </c>
    </row>
    <row r="95" spans="1:16" ht="12.75" customHeight="1" thickBot="1">
      <c r="A95" s="35" t="str">
        <f t="shared" si="12"/>
        <v>BAVM 68 </v>
      </c>
      <c r="B95" s="5" t="str">
        <f t="shared" si="13"/>
        <v>I</v>
      </c>
      <c r="C95" s="35">
        <f t="shared" si="14"/>
        <v>49400.315300000002</v>
      </c>
      <c r="D95" s="20" t="str">
        <f t="shared" si="15"/>
        <v>vis</v>
      </c>
      <c r="E95" s="62">
        <f>VLOOKUP(C95,Active!C$21:E$971,3,FALSE)</f>
        <v>31330.723683238448</v>
      </c>
      <c r="F95" s="5" t="s">
        <v>72</v>
      </c>
      <c r="G95" s="20" t="str">
        <f t="shared" si="16"/>
        <v>49400.3153</v>
      </c>
      <c r="H95" s="35">
        <f t="shared" si="17"/>
        <v>31331</v>
      </c>
      <c r="I95" s="63" t="s">
        <v>213</v>
      </c>
      <c r="J95" s="64" t="s">
        <v>214</v>
      </c>
      <c r="K95" s="63">
        <v>31331</v>
      </c>
      <c r="L95" s="63" t="s">
        <v>206</v>
      </c>
      <c r="M95" s="64" t="s">
        <v>200</v>
      </c>
      <c r="N95" s="64" t="s">
        <v>201</v>
      </c>
      <c r="O95" s="65" t="s">
        <v>202</v>
      </c>
      <c r="P95" s="66" t="s">
        <v>203</v>
      </c>
    </row>
    <row r="96" spans="1:16">
      <c r="B96" s="5"/>
      <c r="F96" s="5"/>
    </row>
    <row r="97" spans="2:6">
      <c r="B97" s="5"/>
      <c r="F97" s="5"/>
    </row>
    <row r="98" spans="2:6">
      <c r="B98" s="5"/>
      <c r="F98" s="5"/>
    </row>
    <row r="99" spans="2:6">
      <c r="B99" s="5"/>
      <c r="F99" s="5"/>
    </row>
    <row r="100" spans="2:6">
      <c r="B100" s="5"/>
      <c r="F100" s="5"/>
    </row>
    <row r="101" spans="2:6">
      <c r="B101" s="5"/>
      <c r="F101" s="5"/>
    </row>
    <row r="102" spans="2:6">
      <c r="B102" s="5"/>
      <c r="F102" s="5"/>
    </row>
    <row r="103" spans="2:6">
      <c r="B103" s="5"/>
      <c r="F103" s="5"/>
    </row>
    <row r="104" spans="2:6">
      <c r="B104" s="5"/>
      <c r="F104" s="5"/>
    </row>
    <row r="105" spans="2:6">
      <c r="B105" s="5"/>
      <c r="F105" s="5"/>
    </row>
    <row r="106" spans="2:6">
      <c r="B106" s="5"/>
      <c r="F106" s="5"/>
    </row>
    <row r="107" spans="2:6">
      <c r="B107" s="5"/>
      <c r="F107" s="5"/>
    </row>
    <row r="108" spans="2:6">
      <c r="B108" s="5"/>
      <c r="F108" s="5"/>
    </row>
    <row r="109" spans="2:6">
      <c r="B109" s="5"/>
      <c r="F109" s="5"/>
    </row>
    <row r="110" spans="2:6">
      <c r="B110" s="5"/>
      <c r="F110" s="5"/>
    </row>
    <row r="111" spans="2:6">
      <c r="B111" s="5"/>
      <c r="F111" s="5"/>
    </row>
    <row r="112" spans="2:6">
      <c r="B112" s="5"/>
      <c r="F112" s="5"/>
    </row>
    <row r="113" spans="2:6">
      <c r="B113" s="5"/>
      <c r="F113" s="5"/>
    </row>
    <row r="114" spans="2:6">
      <c r="B114" s="5"/>
      <c r="F114" s="5"/>
    </row>
    <row r="115" spans="2:6">
      <c r="B115" s="5"/>
      <c r="F115" s="5"/>
    </row>
    <row r="116" spans="2:6">
      <c r="B116" s="5"/>
      <c r="F116" s="5"/>
    </row>
    <row r="117" spans="2:6">
      <c r="B117" s="5"/>
      <c r="F117" s="5"/>
    </row>
    <row r="118" spans="2:6">
      <c r="B118" s="5"/>
      <c r="F118" s="5"/>
    </row>
    <row r="119" spans="2:6">
      <c r="B119" s="5"/>
      <c r="F119" s="5"/>
    </row>
    <row r="120" spans="2:6">
      <c r="B120" s="5"/>
      <c r="F120" s="5"/>
    </row>
    <row r="121" spans="2:6">
      <c r="B121" s="5"/>
      <c r="F121" s="5"/>
    </row>
    <row r="122" spans="2:6">
      <c r="B122" s="5"/>
      <c r="F122" s="5"/>
    </row>
    <row r="123" spans="2:6">
      <c r="B123" s="5"/>
      <c r="F123" s="5"/>
    </row>
    <row r="124" spans="2:6">
      <c r="B124" s="5"/>
      <c r="F124" s="5"/>
    </row>
    <row r="125" spans="2:6">
      <c r="B125" s="5"/>
      <c r="F125" s="5"/>
    </row>
    <row r="126" spans="2:6">
      <c r="B126" s="5"/>
      <c r="F126" s="5"/>
    </row>
    <row r="127" spans="2:6">
      <c r="B127" s="5"/>
      <c r="F127" s="5"/>
    </row>
    <row r="128" spans="2:6">
      <c r="B128" s="5"/>
      <c r="F128" s="5"/>
    </row>
    <row r="129" spans="2:6">
      <c r="B129" s="5"/>
      <c r="F129" s="5"/>
    </row>
    <row r="130" spans="2:6">
      <c r="B130" s="5"/>
      <c r="F130" s="5"/>
    </row>
    <row r="131" spans="2:6">
      <c r="B131" s="5"/>
      <c r="F131" s="5"/>
    </row>
    <row r="132" spans="2:6">
      <c r="B132" s="5"/>
      <c r="F132" s="5"/>
    </row>
    <row r="133" spans="2:6">
      <c r="B133" s="5"/>
      <c r="F133" s="5"/>
    </row>
    <row r="134" spans="2:6">
      <c r="B134" s="5"/>
      <c r="F134" s="5"/>
    </row>
    <row r="135" spans="2:6">
      <c r="B135" s="5"/>
      <c r="F135" s="5"/>
    </row>
    <row r="136" spans="2:6">
      <c r="B136" s="5"/>
      <c r="F136" s="5"/>
    </row>
    <row r="137" spans="2:6">
      <c r="B137" s="5"/>
      <c r="F137" s="5"/>
    </row>
    <row r="138" spans="2:6">
      <c r="B138" s="5"/>
      <c r="F138" s="5"/>
    </row>
    <row r="139" spans="2:6">
      <c r="B139" s="5"/>
      <c r="F139" s="5"/>
    </row>
    <row r="140" spans="2:6">
      <c r="B140" s="5"/>
      <c r="F140" s="5"/>
    </row>
    <row r="141" spans="2:6">
      <c r="B141" s="5"/>
      <c r="F141" s="5"/>
    </row>
    <row r="142" spans="2:6">
      <c r="B142" s="5"/>
      <c r="F142" s="5"/>
    </row>
    <row r="143" spans="2:6">
      <c r="B143" s="5"/>
      <c r="F143" s="5"/>
    </row>
    <row r="144" spans="2:6">
      <c r="B144" s="5"/>
      <c r="F144" s="5"/>
    </row>
    <row r="145" spans="2:6">
      <c r="B145" s="5"/>
      <c r="F145" s="5"/>
    </row>
    <row r="146" spans="2:6">
      <c r="B146" s="5"/>
      <c r="F146" s="5"/>
    </row>
    <row r="147" spans="2:6">
      <c r="B147" s="5"/>
      <c r="F147" s="5"/>
    </row>
    <row r="148" spans="2:6">
      <c r="B148" s="5"/>
      <c r="F148" s="5"/>
    </row>
    <row r="149" spans="2:6">
      <c r="B149" s="5"/>
      <c r="F149" s="5"/>
    </row>
    <row r="150" spans="2:6">
      <c r="B150" s="5"/>
      <c r="F150" s="5"/>
    </row>
    <row r="151" spans="2:6">
      <c r="B151" s="5"/>
      <c r="F151" s="5"/>
    </row>
    <row r="152" spans="2:6">
      <c r="B152" s="5"/>
      <c r="F152" s="5"/>
    </row>
    <row r="153" spans="2:6">
      <c r="B153" s="5"/>
      <c r="F153" s="5"/>
    </row>
    <row r="154" spans="2:6">
      <c r="B154" s="5"/>
      <c r="F154" s="5"/>
    </row>
    <row r="155" spans="2:6">
      <c r="B155" s="5"/>
      <c r="F155" s="5"/>
    </row>
    <row r="156" spans="2:6">
      <c r="B156" s="5"/>
      <c r="F156" s="5"/>
    </row>
    <row r="157" spans="2:6">
      <c r="B157" s="5"/>
      <c r="F157" s="5"/>
    </row>
    <row r="158" spans="2:6">
      <c r="B158" s="5"/>
      <c r="F158" s="5"/>
    </row>
    <row r="159" spans="2:6">
      <c r="B159" s="5"/>
      <c r="F159" s="5"/>
    </row>
    <row r="160" spans="2:6">
      <c r="B160" s="5"/>
      <c r="F160" s="5"/>
    </row>
    <row r="161" spans="2:6">
      <c r="B161" s="5"/>
      <c r="F161" s="5"/>
    </row>
    <row r="162" spans="2:6">
      <c r="B162" s="5"/>
      <c r="F162" s="5"/>
    </row>
    <row r="163" spans="2:6">
      <c r="B163" s="5"/>
      <c r="F163" s="5"/>
    </row>
    <row r="164" spans="2:6">
      <c r="B164" s="5"/>
      <c r="F164" s="5"/>
    </row>
    <row r="165" spans="2:6">
      <c r="B165" s="5"/>
      <c r="F165" s="5"/>
    </row>
    <row r="166" spans="2:6">
      <c r="B166" s="5"/>
      <c r="F166" s="5"/>
    </row>
    <row r="167" spans="2:6">
      <c r="B167" s="5"/>
      <c r="F167" s="5"/>
    </row>
    <row r="168" spans="2:6">
      <c r="B168" s="5"/>
      <c r="F168" s="5"/>
    </row>
    <row r="169" spans="2:6">
      <c r="B169" s="5"/>
      <c r="F169" s="5"/>
    </row>
    <row r="170" spans="2:6">
      <c r="B170" s="5"/>
      <c r="F170" s="5"/>
    </row>
    <row r="171" spans="2:6">
      <c r="B171" s="5"/>
      <c r="F171" s="5"/>
    </row>
    <row r="172" spans="2:6">
      <c r="B172" s="5"/>
      <c r="F172" s="5"/>
    </row>
    <row r="173" spans="2:6">
      <c r="B173" s="5"/>
      <c r="F173" s="5"/>
    </row>
    <row r="174" spans="2:6">
      <c r="B174" s="5"/>
      <c r="F174" s="5"/>
    </row>
    <row r="175" spans="2:6">
      <c r="B175" s="5"/>
      <c r="F175" s="5"/>
    </row>
    <row r="176" spans="2:6">
      <c r="B176" s="5"/>
      <c r="F176" s="5"/>
    </row>
    <row r="177" spans="2:6">
      <c r="B177" s="5"/>
      <c r="F177" s="5"/>
    </row>
    <row r="178" spans="2:6">
      <c r="B178" s="5"/>
      <c r="F178" s="5"/>
    </row>
    <row r="179" spans="2:6">
      <c r="B179" s="5"/>
      <c r="F179" s="5"/>
    </row>
    <row r="180" spans="2:6">
      <c r="B180" s="5"/>
      <c r="F180" s="5"/>
    </row>
    <row r="181" spans="2:6">
      <c r="B181" s="5"/>
      <c r="F181" s="5"/>
    </row>
    <row r="182" spans="2:6">
      <c r="B182" s="5"/>
      <c r="F182" s="5"/>
    </row>
    <row r="183" spans="2:6">
      <c r="B183" s="5"/>
      <c r="F183" s="5"/>
    </row>
    <row r="184" spans="2:6">
      <c r="B184" s="5"/>
      <c r="F184" s="5"/>
    </row>
    <row r="185" spans="2:6">
      <c r="B185" s="5"/>
      <c r="F185" s="5"/>
    </row>
    <row r="186" spans="2:6">
      <c r="B186" s="5"/>
      <c r="F186" s="5"/>
    </row>
    <row r="187" spans="2:6">
      <c r="B187" s="5"/>
      <c r="F187" s="5"/>
    </row>
    <row r="188" spans="2:6">
      <c r="B188" s="5"/>
      <c r="F188" s="5"/>
    </row>
    <row r="189" spans="2:6">
      <c r="B189" s="5"/>
      <c r="F189" s="5"/>
    </row>
    <row r="190" spans="2:6">
      <c r="B190" s="5"/>
      <c r="F190" s="5"/>
    </row>
    <row r="191" spans="2:6">
      <c r="B191" s="5"/>
      <c r="F191" s="5"/>
    </row>
    <row r="192" spans="2:6">
      <c r="B192" s="5"/>
      <c r="F192" s="5"/>
    </row>
    <row r="193" spans="2:6">
      <c r="B193" s="5"/>
      <c r="F193" s="5"/>
    </row>
    <row r="194" spans="2:6">
      <c r="B194" s="5"/>
      <c r="F194" s="5"/>
    </row>
    <row r="195" spans="2:6">
      <c r="B195" s="5"/>
      <c r="F195" s="5"/>
    </row>
    <row r="196" spans="2:6">
      <c r="B196" s="5"/>
      <c r="F196" s="5"/>
    </row>
    <row r="197" spans="2:6">
      <c r="B197" s="5"/>
      <c r="F197" s="5"/>
    </row>
    <row r="198" spans="2:6">
      <c r="B198" s="5"/>
      <c r="F198" s="5"/>
    </row>
    <row r="199" spans="2:6">
      <c r="B199" s="5"/>
      <c r="F199" s="5"/>
    </row>
    <row r="200" spans="2:6">
      <c r="B200" s="5"/>
      <c r="F200" s="5"/>
    </row>
    <row r="201" spans="2:6">
      <c r="B201" s="5"/>
      <c r="F201" s="5"/>
    </row>
    <row r="202" spans="2:6">
      <c r="B202" s="5"/>
      <c r="F202" s="5"/>
    </row>
    <row r="203" spans="2:6">
      <c r="B203" s="5"/>
      <c r="F203" s="5"/>
    </row>
    <row r="204" spans="2:6">
      <c r="B204" s="5"/>
      <c r="F204" s="5"/>
    </row>
    <row r="205" spans="2:6">
      <c r="B205" s="5"/>
      <c r="F205" s="5"/>
    </row>
    <row r="206" spans="2:6">
      <c r="B206" s="5"/>
      <c r="F206" s="5"/>
    </row>
    <row r="207" spans="2:6">
      <c r="B207" s="5"/>
      <c r="F207" s="5"/>
    </row>
    <row r="208" spans="2:6">
      <c r="B208" s="5"/>
      <c r="F208" s="5"/>
    </row>
    <row r="209" spans="2:6">
      <c r="B209" s="5"/>
      <c r="F209" s="5"/>
    </row>
    <row r="210" spans="2:6">
      <c r="B210" s="5"/>
      <c r="F210" s="5"/>
    </row>
    <row r="211" spans="2:6">
      <c r="B211" s="5"/>
      <c r="F211" s="5"/>
    </row>
    <row r="212" spans="2:6">
      <c r="B212" s="5"/>
      <c r="F212" s="5"/>
    </row>
    <row r="213" spans="2:6">
      <c r="B213" s="5"/>
      <c r="F213" s="5"/>
    </row>
    <row r="214" spans="2:6">
      <c r="B214" s="5"/>
      <c r="F214" s="5"/>
    </row>
    <row r="215" spans="2:6">
      <c r="B215" s="5"/>
      <c r="F215" s="5"/>
    </row>
    <row r="216" spans="2:6">
      <c r="B216" s="5"/>
      <c r="F216" s="5"/>
    </row>
    <row r="217" spans="2:6">
      <c r="B217" s="5"/>
      <c r="F217" s="5"/>
    </row>
    <row r="218" spans="2:6">
      <c r="B218" s="5"/>
      <c r="F218" s="5"/>
    </row>
    <row r="219" spans="2:6">
      <c r="B219" s="5"/>
      <c r="F219" s="5"/>
    </row>
    <row r="220" spans="2:6">
      <c r="B220" s="5"/>
      <c r="F220" s="5"/>
    </row>
    <row r="221" spans="2:6">
      <c r="B221" s="5"/>
      <c r="F221" s="5"/>
    </row>
    <row r="222" spans="2:6">
      <c r="B222" s="5"/>
      <c r="F222" s="5"/>
    </row>
    <row r="223" spans="2:6">
      <c r="B223" s="5"/>
      <c r="F223" s="5"/>
    </row>
    <row r="224" spans="2:6">
      <c r="B224" s="5"/>
      <c r="F224" s="5"/>
    </row>
    <row r="225" spans="2:6">
      <c r="B225" s="5"/>
      <c r="F225" s="5"/>
    </row>
    <row r="226" spans="2:6">
      <c r="B226" s="5"/>
      <c r="F226" s="5"/>
    </row>
    <row r="227" spans="2:6">
      <c r="B227" s="5"/>
      <c r="F227" s="5"/>
    </row>
    <row r="228" spans="2:6">
      <c r="B228" s="5"/>
      <c r="F228" s="5"/>
    </row>
    <row r="229" spans="2:6">
      <c r="B229" s="5"/>
      <c r="F229" s="5"/>
    </row>
    <row r="230" spans="2:6">
      <c r="B230" s="5"/>
      <c r="F230" s="5"/>
    </row>
    <row r="231" spans="2:6">
      <c r="B231" s="5"/>
      <c r="F231" s="5"/>
    </row>
    <row r="232" spans="2:6">
      <c r="B232" s="5"/>
      <c r="F232" s="5"/>
    </row>
    <row r="233" spans="2:6">
      <c r="B233" s="5"/>
      <c r="F233" s="5"/>
    </row>
    <row r="234" spans="2:6">
      <c r="B234" s="5"/>
      <c r="F234" s="5"/>
    </row>
    <row r="235" spans="2:6">
      <c r="B235" s="5"/>
      <c r="F235" s="5"/>
    </row>
    <row r="236" spans="2:6">
      <c r="B236" s="5"/>
      <c r="F236" s="5"/>
    </row>
    <row r="237" spans="2:6">
      <c r="B237" s="5"/>
      <c r="F237" s="5"/>
    </row>
    <row r="238" spans="2:6">
      <c r="B238" s="5"/>
      <c r="F238" s="5"/>
    </row>
    <row r="239" spans="2:6">
      <c r="B239" s="5"/>
      <c r="F239" s="5"/>
    </row>
    <row r="240" spans="2:6">
      <c r="B240" s="5"/>
      <c r="F240" s="5"/>
    </row>
    <row r="241" spans="2:6">
      <c r="B241" s="5"/>
      <c r="F241" s="5"/>
    </row>
    <row r="242" spans="2:6">
      <c r="B242" s="5"/>
      <c r="F242" s="5"/>
    </row>
    <row r="243" spans="2:6">
      <c r="B243" s="5"/>
      <c r="F243" s="5"/>
    </row>
    <row r="244" spans="2:6">
      <c r="B244" s="5"/>
      <c r="F244" s="5"/>
    </row>
    <row r="245" spans="2:6">
      <c r="B245" s="5"/>
      <c r="F245" s="5"/>
    </row>
    <row r="246" spans="2:6">
      <c r="B246" s="5"/>
      <c r="F246" s="5"/>
    </row>
    <row r="247" spans="2:6">
      <c r="B247" s="5"/>
      <c r="F247" s="5"/>
    </row>
    <row r="248" spans="2:6">
      <c r="B248" s="5"/>
      <c r="F248" s="5"/>
    </row>
    <row r="249" spans="2:6">
      <c r="B249" s="5"/>
      <c r="F249" s="5"/>
    </row>
    <row r="250" spans="2:6">
      <c r="B250" s="5"/>
      <c r="F250" s="5"/>
    </row>
    <row r="251" spans="2:6">
      <c r="B251" s="5"/>
      <c r="F251" s="5"/>
    </row>
    <row r="252" spans="2:6">
      <c r="B252" s="5"/>
      <c r="F252" s="5"/>
    </row>
    <row r="253" spans="2:6">
      <c r="B253" s="5"/>
      <c r="F253" s="5"/>
    </row>
    <row r="254" spans="2:6">
      <c r="B254" s="5"/>
      <c r="F254" s="5"/>
    </row>
    <row r="255" spans="2:6">
      <c r="B255" s="5"/>
      <c r="F255" s="5"/>
    </row>
    <row r="256" spans="2:6">
      <c r="B256" s="5"/>
      <c r="F256" s="5"/>
    </row>
    <row r="257" spans="2:6">
      <c r="B257" s="5"/>
      <c r="F257" s="5"/>
    </row>
    <row r="258" spans="2:6">
      <c r="B258" s="5"/>
      <c r="F258" s="5"/>
    </row>
    <row r="259" spans="2:6">
      <c r="B259" s="5"/>
      <c r="F259" s="5"/>
    </row>
    <row r="260" spans="2:6">
      <c r="B260" s="5"/>
      <c r="F260" s="5"/>
    </row>
    <row r="261" spans="2:6">
      <c r="B261" s="5"/>
      <c r="F261" s="5"/>
    </row>
    <row r="262" spans="2:6">
      <c r="B262" s="5"/>
      <c r="F262" s="5"/>
    </row>
    <row r="263" spans="2:6">
      <c r="B263" s="5"/>
      <c r="F263" s="5"/>
    </row>
    <row r="264" spans="2:6">
      <c r="B264" s="5"/>
      <c r="F264" s="5"/>
    </row>
    <row r="265" spans="2:6">
      <c r="B265" s="5"/>
      <c r="F265" s="5"/>
    </row>
    <row r="266" spans="2:6">
      <c r="B266" s="5"/>
      <c r="F266" s="5"/>
    </row>
    <row r="267" spans="2:6">
      <c r="B267" s="5"/>
      <c r="F267" s="5"/>
    </row>
    <row r="268" spans="2:6">
      <c r="B268" s="5"/>
      <c r="F268" s="5"/>
    </row>
    <row r="269" spans="2:6">
      <c r="B269" s="5"/>
      <c r="F269" s="5"/>
    </row>
    <row r="270" spans="2:6">
      <c r="B270" s="5"/>
      <c r="F270" s="5"/>
    </row>
    <row r="271" spans="2:6">
      <c r="B271" s="5"/>
      <c r="F271" s="5"/>
    </row>
    <row r="272" spans="2:6">
      <c r="B272" s="5"/>
      <c r="F272" s="5"/>
    </row>
    <row r="273" spans="2:6">
      <c r="B273" s="5"/>
      <c r="F273" s="5"/>
    </row>
    <row r="274" spans="2:6">
      <c r="B274" s="5"/>
      <c r="F274" s="5"/>
    </row>
    <row r="275" spans="2:6">
      <c r="B275" s="5"/>
      <c r="F275" s="5"/>
    </row>
    <row r="276" spans="2:6">
      <c r="B276" s="5"/>
      <c r="F276" s="5"/>
    </row>
    <row r="277" spans="2:6">
      <c r="B277" s="5"/>
      <c r="F277" s="5"/>
    </row>
    <row r="278" spans="2:6">
      <c r="B278" s="5"/>
      <c r="F278" s="5"/>
    </row>
    <row r="279" spans="2:6">
      <c r="B279" s="5"/>
      <c r="F279" s="5"/>
    </row>
    <row r="280" spans="2:6">
      <c r="B280" s="5"/>
      <c r="F280" s="5"/>
    </row>
    <row r="281" spans="2:6">
      <c r="B281" s="5"/>
      <c r="F281" s="5"/>
    </row>
    <row r="282" spans="2:6">
      <c r="B282" s="5"/>
      <c r="F282" s="5"/>
    </row>
    <row r="283" spans="2:6">
      <c r="B283" s="5"/>
      <c r="F283" s="5"/>
    </row>
    <row r="284" spans="2:6">
      <c r="B284" s="5"/>
      <c r="F284" s="5"/>
    </row>
    <row r="285" spans="2:6">
      <c r="B285" s="5"/>
      <c r="F285" s="5"/>
    </row>
    <row r="286" spans="2:6">
      <c r="B286" s="5"/>
      <c r="F286" s="5"/>
    </row>
    <row r="287" spans="2:6">
      <c r="B287" s="5"/>
      <c r="F287" s="5"/>
    </row>
    <row r="288" spans="2:6">
      <c r="B288" s="5"/>
      <c r="F288" s="5"/>
    </row>
    <row r="289" spans="2:6">
      <c r="B289" s="5"/>
      <c r="F289" s="5"/>
    </row>
    <row r="290" spans="2:6">
      <c r="B290" s="5"/>
      <c r="F290" s="5"/>
    </row>
    <row r="291" spans="2:6">
      <c r="B291" s="5"/>
      <c r="F291" s="5"/>
    </row>
    <row r="292" spans="2:6">
      <c r="B292" s="5"/>
      <c r="F292" s="5"/>
    </row>
    <row r="293" spans="2:6">
      <c r="B293" s="5"/>
      <c r="F293" s="5"/>
    </row>
    <row r="294" spans="2:6">
      <c r="B294" s="5"/>
      <c r="F294" s="5"/>
    </row>
    <row r="295" spans="2:6">
      <c r="B295" s="5"/>
      <c r="F295" s="5"/>
    </row>
    <row r="296" spans="2:6">
      <c r="B296" s="5"/>
      <c r="F296" s="5"/>
    </row>
    <row r="297" spans="2:6">
      <c r="B297" s="5"/>
      <c r="F297" s="5"/>
    </row>
    <row r="298" spans="2:6">
      <c r="B298" s="5"/>
      <c r="F298" s="5"/>
    </row>
    <row r="299" spans="2:6">
      <c r="B299" s="5"/>
      <c r="F299" s="5"/>
    </row>
    <row r="300" spans="2:6">
      <c r="B300" s="5"/>
      <c r="F300" s="5"/>
    </row>
    <row r="301" spans="2:6">
      <c r="B301" s="5"/>
      <c r="F301" s="5"/>
    </row>
    <row r="302" spans="2:6">
      <c r="B302" s="5"/>
      <c r="F302" s="5"/>
    </row>
    <row r="303" spans="2:6">
      <c r="B303" s="5"/>
      <c r="F303" s="5"/>
    </row>
    <row r="304" spans="2:6">
      <c r="B304" s="5"/>
      <c r="F304" s="5"/>
    </row>
    <row r="305" spans="2:6">
      <c r="B305" s="5"/>
      <c r="F305" s="5"/>
    </row>
    <row r="306" spans="2:6">
      <c r="B306" s="5"/>
      <c r="F306" s="5"/>
    </row>
    <row r="307" spans="2:6">
      <c r="B307" s="5"/>
      <c r="F307" s="5"/>
    </row>
    <row r="308" spans="2:6">
      <c r="B308" s="5"/>
      <c r="F308" s="5"/>
    </row>
    <row r="309" spans="2:6">
      <c r="B309" s="5"/>
      <c r="F309" s="5"/>
    </row>
    <row r="310" spans="2:6">
      <c r="B310" s="5"/>
      <c r="F310" s="5"/>
    </row>
    <row r="311" spans="2:6">
      <c r="B311" s="5"/>
      <c r="F311" s="5"/>
    </row>
    <row r="312" spans="2:6">
      <c r="B312" s="5"/>
      <c r="F312" s="5"/>
    </row>
    <row r="313" spans="2:6">
      <c r="B313" s="5"/>
      <c r="F313" s="5"/>
    </row>
    <row r="314" spans="2:6">
      <c r="B314" s="5"/>
      <c r="F314" s="5"/>
    </row>
    <row r="315" spans="2:6">
      <c r="B315" s="5"/>
      <c r="F315" s="5"/>
    </row>
    <row r="316" spans="2:6">
      <c r="B316" s="5"/>
      <c r="F316" s="5"/>
    </row>
    <row r="317" spans="2:6">
      <c r="B317" s="5"/>
      <c r="F317" s="5"/>
    </row>
    <row r="318" spans="2:6">
      <c r="B318" s="5"/>
      <c r="F318" s="5"/>
    </row>
    <row r="319" spans="2:6">
      <c r="B319" s="5"/>
      <c r="F319" s="5"/>
    </row>
    <row r="320" spans="2:6">
      <c r="B320" s="5"/>
      <c r="F320" s="5"/>
    </row>
    <row r="321" spans="2:6">
      <c r="B321" s="5"/>
      <c r="F321" s="5"/>
    </row>
    <row r="322" spans="2:6">
      <c r="B322" s="5"/>
      <c r="F322" s="5"/>
    </row>
    <row r="323" spans="2:6">
      <c r="B323" s="5"/>
      <c r="F323" s="5"/>
    </row>
    <row r="324" spans="2:6">
      <c r="B324" s="5"/>
      <c r="F324" s="5"/>
    </row>
    <row r="325" spans="2:6">
      <c r="B325" s="5"/>
      <c r="F325" s="5"/>
    </row>
    <row r="326" spans="2:6">
      <c r="B326" s="5"/>
      <c r="F326" s="5"/>
    </row>
    <row r="327" spans="2:6">
      <c r="B327" s="5"/>
      <c r="F327" s="5"/>
    </row>
    <row r="328" spans="2:6">
      <c r="B328" s="5"/>
      <c r="F328" s="5"/>
    </row>
    <row r="329" spans="2:6">
      <c r="B329" s="5"/>
      <c r="F329" s="5"/>
    </row>
    <row r="330" spans="2:6">
      <c r="B330" s="5"/>
      <c r="F330" s="5"/>
    </row>
    <row r="331" spans="2:6">
      <c r="B331" s="5"/>
      <c r="F331" s="5"/>
    </row>
    <row r="332" spans="2:6">
      <c r="B332" s="5"/>
      <c r="F332" s="5"/>
    </row>
    <row r="333" spans="2:6">
      <c r="B333" s="5"/>
      <c r="F333" s="5"/>
    </row>
    <row r="334" spans="2:6">
      <c r="B334" s="5"/>
      <c r="F334" s="5"/>
    </row>
    <row r="335" spans="2:6">
      <c r="B335" s="5"/>
      <c r="F335" s="5"/>
    </row>
    <row r="336" spans="2:6">
      <c r="B336" s="5"/>
      <c r="F336" s="5"/>
    </row>
    <row r="337" spans="2:6">
      <c r="B337" s="5"/>
      <c r="F337" s="5"/>
    </row>
    <row r="338" spans="2:6">
      <c r="B338" s="5"/>
      <c r="F338" s="5"/>
    </row>
    <row r="339" spans="2:6">
      <c r="B339" s="5"/>
      <c r="F339" s="5"/>
    </row>
    <row r="340" spans="2:6">
      <c r="B340" s="5"/>
      <c r="F340" s="5"/>
    </row>
    <row r="341" spans="2:6">
      <c r="B341" s="5"/>
      <c r="F341" s="5"/>
    </row>
    <row r="342" spans="2:6">
      <c r="B342" s="5"/>
      <c r="F342" s="5"/>
    </row>
    <row r="343" spans="2:6">
      <c r="B343" s="5"/>
      <c r="F343" s="5"/>
    </row>
    <row r="344" spans="2:6">
      <c r="B344" s="5"/>
      <c r="F344" s="5"/>
    </row>
    <row r="345" spans="2:6">
      <c r="B345" s="5"/>
      <c r="F345" s="5"/>
    </row>
    <row r="346" spans="2:6">
      <c r="B346" s="5"/>
      <c r="F346" s="5"/>
    </row>
    <row r="347" spans="2:6">
      <c r="B347" s="5"/>
      <c r="F347" s="5"/>
    </row>
    <row r="348" spans="2:6">
      <c r="B348" s="5"/>
      <c r="F348" s="5"/>
    </row>
    <row r="349" spans="2:6">
      <c r="B349" s="5"/>
      <c r="F349" s="5"/>
    </row>
    <row r="350" spans="2:6">
      <c r="B350" s="5"/>
      <c r="F350" s="5"/>
    </row>
    <row r="351" spans="2:6">
      <c r="B351" s="5"/>
      <c r="F351" s="5"/>
    </row>
    <row r="352" spans="2:6">
      <c r="B352" s="5"/>
      <c r="F352" s="5"/>
    </row>
    <row r="353" spans="2:6">
      <c r="B353" s="5"/>
      <c r="F353" s="5"/>
    </row>
    <row r="354" spans="2:6">
      <c r="B354" s="5"/>
      <c r="F354" s="5"/>
    </row>
    <row r="355" spans="2:6">
      <c r="B355" s="5"/>
      <c r="F355" s="5"/>
    </row>
    <row r="356" spans="2:6">
      <c r="B356" s="5"/>
      <c r="F356" s="5"/>
    </row>
    <row r="357" spans="2:6">
      <c r="B357" s="5"/>
      <c r="F357" s="5"/>
    </row>
    <row r="358" spans="2:6">
      <c r="B358" s="5"/>
      <c r="F358" s="5"/>
    </row>
    <row r="359" spans="2:6">
      <c r="B359" s="5"/>
      <c r="F359" s="5"/>
    </row>
    <row r="360" spans="2:6">
      <c r="B360" s="5"/>
      <c r="F360" s="5"/>
    </row>
    <row r="361" spans="2:6">
      <c r="B361" s="5"/>
      <c r="F361" s="5"/>
    </row>
    <row r="362" spans="2:6">
      <c r="B362" s="5"/>
      <c r="F362" s="5"/>
    </row>
    <row r="363" spans="2:6">
      <c r="B363" s="5"/>
      <c r="F363" s="5"/>
    </row>
    <row r="364" spans="2:6">
      <c r="B364" s="5"/>
      <c r="F364" s="5"/>
    </row>
    <row r="365" spans="2:6">
      <c r="B365" s="5"/>
      <c r="F365" s="5"/>
    </row>
    <row r="366" spans="2:6">
      <c r="B366" s="5"/>
      <c r="F366" s="5"/>
    </row>
    <row r="367" spans="2:6">
      <c r="B367" s="5"/>
      <c r="F367" s="5"/>
    </row>
    <row r="368" spans="2:6">
      <c r="B368" s="5"/>
      <c r="F368" s="5"/>
    </row>
    <row r="369" spans="2:6">
      <c r="B369" s="5"/>
      <c r="F369" s="5"/>
    </row>
    <row r="370" spans="2:6">
      <c r="B370" s="5"/>
      <c r="F370" s="5"/>
    </row>
    <row r="371" spans="2:6">
      <c r="B371" s="5"/>
      <c r="F371" s="5"/>
    </row>
    <row r="372" spans="2:6">
      <c r="B372" s="5"/>
      <c r="F372" s="5"/>
    </row>
    <row r="373" spans="2:6">
      <c r="B373" s="5"/>
      <c r="F373" s="5"/>
    </row>
    <row r="374" spans="2:6">
      <c r="B374" s="5"/>
      <c r="F374" s="5"/>
    </row>
    <row r="375" spans="2:6">
      <c r="B375" s="5"/>
      <c r="F375" s="5"/>
    </row>
    <row r="376" spans="2:6">
      <c r="B376" s="5"/>
      <c r="F376" s="5"/>
    </row>
    <row r="377" spans="2:6">
      <c r="B377" s="5"/>
      <c r="F377" s="5"/>
    </row>
    <row r="378" spans="2:6">
      <c r="B378" s="5"/>
      <c r="F378" s="5"/>
    </row>
    <row r="379" spans="2:6">
      <c r="B379" s="5"/>
      <c r="F379" s="5"/>
    </row>
    <row r="380" spans="2:6">
      <c r="B380" s="5"/>
      <c r="F380" s="5"/>
    </row>
    <row r="381" spans="2:6">
      <c r="B381" s="5"/>
      <c r="F381" s="5"/>
    </row>
    <row r="382" spans="2:6">
      <c r="B382" s="5"/>
      <c r="F382" s="5"/>
    </row>
    <row r="383" spans="2:6">
      <c r="B383" s="5"/>
      <c r="F383" s="5"/>
    </row>
    <row r="384" spans="2:6">
      <c r="B384" s="5"/>
      <c r="F384" s="5"/>
    </row>
    <row r="385" spans="2:6">
      <c r="B385" s="5"/>
      <c r="F385" s="5"/>
    </row>
    <row r="386" spans="2:6">
      <c r="B386" s="5"/>
      <c r="F386" s="5"/>
    </row>
    <row r="387" spans="2:6">
      <c r="B387" s="5"/>
      <c r="F387" s="5"/>
    </row>
    <row r="388" spans="2:6">
      <c r="B388" s="5"/>
      <c r="F388" s="5"/>
    </row>
    <row r="389" spans="2:6">
      <c r="B389" s="5"/>
      <c r="F389" s="5"/>
    </row>
    <row r="390" spans="2:6">
      <c r="B390" s="5"/>
      <c r="F390" s="5"/>
    </row>
    <row r="391" spans="2:6">
      <c r="B391" s="5"/>
      <c r="F391" s="5"/>
    </row>
    <row r="392" spans="2:6">
      <c r="B392" s="5"/>
      <c r="F392" s="5"/>
    </row>
    <row r="393" spans="2:6">
      <c r="B393" s="5"/>
      <c r="F393" s="5"/>
    </row>
    <row r="394" spans="2:6">
      <c r="B394" s="5"/>
      <c r="F394" s="5"/>
    </row>
    <row r="395" spans="2:6">
      <c r="B395" s="5"/>
      <c r="F395" s="5"/>
    </row>
    <row r="396" spans="2:6">
      <c r="B396" s="5"/>
      <c r="F396" s="5"/>
    </row>
    <row r="397" spans="2:6">
      <c r="B397" s="5"/>
      <c r="F397" s="5"/>
    </row>
    <row r="398" spans="2:6">
      <c r="B398" s="5"/>
      <c r="F398" s="5"/>
    </row>
    <row r="399" spans="2:6">
      <c r="B399" s="5"/>
      <c r="F399" s="5"/>
    </row>
    <row r="400" spans="2:6">
      <c r="B400" s="5"/>
      <c r="F400" s="5"/>
    </row>
    <row r="401" spans="2:6">
      <c r="B401" s="5"/>
      <c r="F401" s="5"/>
    </row>
    <row r="402" spans="2:6">
      <c r="B402" s="5"/>
      <c r="F402" s="5"/>
    </row>
    <row r="403" spans="2:6">
      <c r="B403" s="5"/>
      <c r="F403" s="5"/>
    </row>
    <row r="404" spans="2:6">
      <c r="B404" s="5"/>
      <c r="F404" s="5"/>
    </row>
    <row r="405" spans="2:6">
      <c r="B405" s="5"/>
      <c r="F405" s="5"/>
    </row>
    <row r="406" spans="2:6">
      <c r="B406" s="5"/>
      <c r="F406" s="5"/>
    </row>
    <row r="407" spans="2:6">
      <c r="B407" s="5"/>
      <c r="F407" s="5"/>
    </row>
    <row r="408" spans="2:6">
      <c r="B408" s="5"/>
      <c r="F408" s="5"/>
    </row>
    <row r="409" spans="2:6">
      <c r="B409" s="5"/>
      <c r="F409" s="5"/>
    </row>
    <row r="410" spans="2:6">
      <c r="B410" s="5"/>
      <c r="F410" s="5"/>
    </row>
    <row r="411" spans="2:6">
      <c r="B411" s="5"/>
      <c r="F411" s="5"/>
    </row>
    <row r="412" spans="2:6">
      <c r="B412" s="5"/>
      <c r="F412" s="5"/>
    </row>
    <row r="413" spans="2:6">
      <c r="B413" s="5"/>
      <c r="F413" s="5"/>
    </row>
    <row r="414" spans="2:6">
      <c r="B414" s="5"/>
      <c r="F414" s="5"/>
    </row>
    <row r="415" spans="2:6">
      <c r="B415" s="5"/>
      <c r="F415" s="5"/>
    </row>
    <row r="416" spans="2:6">
      <c r="B416" s="5"/>
      <c r="F416" s="5"/>
    </row>
    <row r="417" spans="2:6">
      <c r="B417" s="5"/>
      <c r="F417" s="5"/>
    </row>
    <row r="418" spans="2:6">
      <c r="B418" s="5"/>
      <c r="F418" s="5"/>
    </row>
    <row r="419" spans="2:6">
      <c r="B419" s="5"/>
      <c r="F419" s="5"/>
    </row>
    <row r="420" spans="2:6">
      <c r="B420" s="5"/>
      <c r="F420" s="5"/>
    </row>
    <row r="421" spans="2:6">
      <c r="B421" s="5"/>
      <c r="F421" s="5"/>
    </row>
    <row r="422" spans="2:6">
      <c r="B422" s="5"/>
      <c r="F422" s="5"/>
    </row>
    <row r="423" spans="2:6">
      <c r="B423" s="5"/>
      <c r="F423" s="5"/>
    </row>
    <row r="424" spans="2:6">
      <c r="B424" s="5"/>
      <c r="F424" s="5"/>
    </row>
    <row r="425" spans="2:6">
      <c r="B425" s="5"/>
      <c r="F425" s="5"/>
    </row>
    <row r="426" spans="2:6">
      <c r="B426" s="5"/>
      <c r="F426" s="5"/>
    </row>
    <row r="427" spans="2:6">
      <c r="B427" s="5"/>
      <c r="F427" s="5"/>
    </row>
    <row r="428" spans="2:6">
      <c r="B428" s="5"/>
      <c r="F428" s="5"/>
    </row>
    <row r="429" spans="2:6">
      <c r="B429" s="5"/>
      <c r="F429" s="5"/>
    </row>
    <row r="430" spans="2:6">
      <c r="B430" s="5"/>
      <c r="F430" s="5"/>
    </row>
    <row r="431" spans="2:6">
      <c r="B431" s="5"/>
      <c r="F431" s="5"/>
    </row>
    <row r="432" spans="2:6">
      <c r="B432" s="5"/>
      <c r="F432" s="5"/>
    </row>
    <row r="433" spans="2:6">
      <c r="B433" s="5"/>
      <c r="F433" s="5"/>
    </row>
    <row r="434" spans="2:6">
      <c r="B434" s="5"/>
      <c r="F434" s="5"/>
    </row>
    <row r="435" spans="2:6">
      <c r="B435" s="5"/>
      <c r="F435" s="5"/>
    </row>
    <row r="436" spans="2:6">
      <c r="B436" s="5"/>
      <c r="F436" s="5"/>
    </row>
    <row r="437" spans="2:6">
      <c r="B437" s="5"/>
      <c r="F437" s="5"/>
    </row>
    <row r="438" spans="2:6">
      <c r="B438" s="5"/>
      <c r="F438" s="5"/>
    </row>
    <row r="439" spans="2:6">
      <c r="B439" s="5"/>
      <c r="F439" s="5"/>
    </row>
    <row r="440" spans="2:6">
      <c r="B440" s="5"/>
      <c r="F440" s="5"/>
    </row>
    <row r="441" spans="2:6">
      <c r="B441" s="5"/>
      <c r="F441" s="5"/>
    </row>
    <row r="442" spans="2:6">
      <c r="B442" s="5"/>
      <c r="F442" s="5"/>
    </row>
    <row r="443" spans="2:6">
      <c r="B443" s="5"/>
      <c r="F443" s="5"/>
    </row>
    <row r="444" spans="2:6">
      <c r="B444" s="5"/>
      <c r="F444" s="5"/>
    </row>
    <row r="445" spans="2:6">
      <c r="B445" s="5"/>
      <c r="F445" s="5"/>
    </row>
    <row r="446" spans="2:6">
      <c r="B446" s="5"/>
      <c r="F446" s="5"/>
    </row>
    <row r="447" spans="2:6">
      <c r="B447" s="5"/>
      <c r="F447" s="5"/>
    </row>
    <row r="448" spans="2:6">
      <c r="B448" s="5"/>
      <c r="F448" s="5"/>
    </row>
    <row r="449" spans="2:6">
      <c r="B449" s="5"/>
      <c r="F449" s="5"/>
    </row>
    <row r="450" spans="2:6">
      <c r="B450" s="5"/>
      <c r="F450" s="5"/>
    </row>
    <row r="451" spans="2:6">
      <c r="B451" s="5"/>
      <c r="F451" s="5"/>
    </row>
    <row r="452" spans="2:6">
      <c r="B452" s="5"/>
      <c r="F452" s="5"/>
    </row>
    <row r="453" spans="2:6">
      <c r="B453" s="5"/>
      <c r="F453" s="5"/>
    </row>
    <row r="454" spans="2:6">
      <c r="B454" s="5"/>
      <c r="F454" s="5"/>
    </row>
    <row r="455" spans="2:6">
      <c r="B455" s="5"/>
      <c r="F455" s="5"/>
    </row>
    <row r="456" spans="2:6">
      <c r="B456" s="5"/>
      <c r="F456" s="5"/>
    </row>
    <row r="457" spans="2:6">
      <c r="B457" s="5"/>
      <c r="F457" s="5"/>
    </row>
    <row r="458" spans="2:6">
      <c r="B458" s="5"/>
      <c r="F458" s="5"/>
    </row>
    <row r="459" spans="2:6">
      <c r="B459" s="5"/>
      <c r="F459" s="5"/>
    </row>
    <row r="460" spans="2:6">
      <c r="B460" s="5"/>
      <c r="F460" s="5"/>
    </row>
    <row r="461" spans="2:6">
      <c r="B461" s="5"/>
      <c r="F461" s="5"/>
    </row>
    <row r="462" spans="2:6">
      <c r="B462" s="5"/>
      <c r="F462" s="5"/>
    </row>
    <row r="463" spans="2:6">
      <c r="B463" s="5"/>
      <c r="F463" s="5"/>
    </row>
    <row r="464" spans="2:6">
      <c r="B464" s="5"/>
      <c r="F464" s="5"/>
    </row>
    <row r="465" spans="2:6">
      <c r="B465" s="5"/>
      <c r="F465" s="5"/>
    </row>
    <row r="466" spans="2:6">
      <c r="B466" s="5"/>
      <c r="F466" s="5"/>
    </row>
    <row r="467" spans="2:6">
      <c r="B467" s="5"/>
      <c r="F467" s="5"/>
    </row>
    <row r="468" spans="2:6">
      <c r="B468" s="5"/>
      <c r="F468" s="5"/>
    </row>
    <row r="469" spans="2:6">
      <c r="B469" s="5"/>
      <c r="F469" s="5"/>
    </row>
    <row r="470" spans="2:6">
      <c r="B470" s="5"/>
      <c r="F470" s="5"/>
    </row>
    <row r="471" spans="2:6">
      <c r="B471" s="5"/>
      <c r="F471" s="5"/>
    </row>
    <row r="472" spans="2:6">
      <c r="B472" s="5"/>
      <c r="F472" s="5"/>
    </row>
    <row r="473" spans="2:6">
      <c r="B473" s="5"/>
      <c r="F473" s="5"/>
    </row>
    <row r="474" spans="2:6">
      <c r="B474" s="5"/>
      <c r="F474" s="5"/>
    </row>
    <row r="475" spans="2:6">
      <c r="B475" s="5"/>
      <c r="F475" s="5"/>
    </row>
    <row r="476" spans="2:6">
      <c r="B476" s="5"/>
      <c r="F476" s="5"/>
    </row>
    <row r="477" spans="2:6">
      <c r="B477" s="5"/>
      <c r="F477" s="5"/>
    </row>
    <row r="478" spans="2:6">
      <c r="B478" s="5"/>
      <c r="F478" s="5"/>
    </row>
    <row r="479" spans="2:6">
      <c r="B479" s="5"/>
      <c r="F479" s="5"/>
    </row>
    <row r="480" spans="2:6">
      <c r="B480" s="5"/>
      <c r="F480" s="5"/>
    </row>
    <row r="481" spans="2:6">
      <c r="B481" s="5"/>
      <c r="F481" s="5"/>
    </row>
    <row r="482" spans="2:6">
      <c r="B482" s="5"/>
      <c r="F482" s="5"/>
    </row>
    <row r="483" spans="2:6">
      <c r="B483" s="5"/>
      <c r="F483" s="5"/>
    </row>
    <row r="484" spans="2:6">
      <c r="B484" s="5"/>
      <c r="F484" s="5"/>
    </row>
    <row r="485" spans="2:6">
      <c r="B485" s="5"/>
      <c r="F485" s="5"/>
    </row>
    <row r="486" spans="2:6">
      <c r="B486" s="5"/>
      <c r="F486" s="5"/>
    </row>
    <row r="487" spans="2:6">
      <c r="B487" s="5"/>
      <c r="F487" s="5"/>
    </row>
    <row r="488" spans="2:6">
      <c r="B488" s="5"/>
      <c r="F488" s="5"/>
    </row>
    <row r="489" spans="2:6">
      <c r="B489" s="5"/>
      <c r="F489" s="5"/>
    </row>
    <row r="490" spans="2:6">
      <c r="B490" s="5"/>
      <c r="F490" s="5"/>
    </row>
    <row r="491" spans="2:6">
      <c r="B491" s="5"/>
      <c r="F491" s="5"/>
    </row>
    <row r="492" spans="2:6">
      <c r="B492" s="5"/>
      <c r="F492" s="5"/>
    </row>
    <row r="493" spans="2:6">
      <c r="B493" s="5"/>
      <c r="F493" s="5"/>
    </row>
    <row r="494" spans="2:6">
      <c r="B494" s="5"/>
      <c r="F494" s="5"/>
    </row>
    <row r="495" spans="2:6">
      <c r="B495" s="5"/>
      <c r="F495" s="5"/>
    </row>
    <row r="496" spans="2:6">
      <c r="B496" s="5"/>
      <c r="F496" s="5"/>
    </row>
    <row r="497" spans="2:6">
      <c r="B497" s="5"/>
      <c r="F497" s="5"/>
    </row>
    <row r="498" spans="2:6">
      <c r="B498" s="5"/>
      <c r="F498" s="5"/>
    </row>
    <row r="499" spans="2:6">
      <c r="B499" s="5"/>
      <c r="F499" s="5"/>
    </row>
    <row r="500" spans="2:6">
      <c r="B500" s="5"/>
      <c r="F500" s="5"/>
    </row>
    <row r="501" spans="2:6">
      <c r="B501" s="5"/>
      <c r="F501" s="5"/>
    </row>
    <row r="502" spans="2:6">
      <c r="B502" s="5"/>
      <c r="F502" s="5"/>
    </row>
    <row r="503" spans="2:6">
      <c r="B503" s="5"/>
      <c r="F503" s="5"/>
    </row>
    <row r="504" spans="2:6">
      <c r="B504" s="5"/>
      <c r="F504" s="5"/>
    </row>
    <row r="505" spans="2:6">
      <c r="B505" s="5"/>
      <c r="F505" s="5"/>
    </row>
    <row r="506" spans="2:6">
      <c r="B506" s="5"/>
      <c r="F506" s="5"/>
    </row>
    <row r="507" spans="2:6">
      <c r="B507" s="5"/>
      <c r="F507" s="5"/>
    </row>
    <row r="508" spans="2:6">
      <c r="B508" s="5"/>
      <c r="F508" s="5"/>
    </row>
    <row r="509" spans="2:6">
      <c r="B509" s="5"/>
      <c r="F509" s="5"/>
    </row>
    <row r="510" spans="2:6">
      <c r="B510" s="5"/>
      <c r="F510" s="5"/>
    </row>
    <row r="511" spans="2:6">
      <c r="B511" s="5"/>
      <c r="F511" s="5"/>
    </row>
    <row r="512" spans="2:6">
      <c r="B512" s="5"/>
      <c r="F512" s="5"/>
    </row>
    <row r="513" spans="2:6">
      <c r="B513" s="5"/>
      <c r="F513" s="5"/>
    </row>
    <row r="514" spans="2:6">
      <c r="B514" s="5"/>
      <c r="F514" s="5"/>
    </row>
    <row r="515" spans="2:6">
      <c r="B515" s="5"/>
      <c r="F515" s="5"/>
    </row>
    <row r="516" spans="2:6">
      <c r="B516" s="5"/>
      <c r="F516" s="5"/>
    </row>
    <row r="517" spans="2:6">
      <c r="B517" s="5"/>
      <c r="F517" s="5"/>
    </row>
    <row r="518" spans="2:6">
      <c r="B518" s="5"/>
      <c r="F518" s="5"/>
    </row>
    <row r="519" spans="2:6">
      <c r="B519" s="5"/>
      <c r="F519" s="5"/>
    </row>
    <row r="520" spans="2:6">
      <c r="B520" s="5"/>
      <c r="F520" s="5"/>
    </row>
    <row r="521" spans="2:6">
      <c r="B521" s="5"/>
      <c r="F521" s="5"/>
    </row>
    <row r="522" spans="2:6">
      <c r="B522" s="5"/>
      <c r="F522" s="5"/>
    </row>
    <row r="523" spans="2:6">
      <c r="B523" s="5"/>
      <c r="F523" s="5"/>
    </row>
    <row r="524" spans="2:6">
      <c r="B524" s="5"/>
      <c r="F524" s="5"/>
    </row>
    <row r="525" spans="2:6">
      <c r="B525" s="5"/>
      <c r="F525" s="5"/>
    </row>
    <row r="526" spans="2:6">
      <c r="B526" s="5"/>
      <c r="F526" s="5"/>
    </row>
    <row r="527" spans="2:6">
      <c r="B527" s="5"/>
      <c r="F527" s="5"/>
    </row>
    <row r="528" spans="2:6">
      <c r="B528" s="5"/>
      <c r="F528" s="5"/>
    </row>
    <row r="529" spans="2:6">
      <c r="B529" s="5"/>
      <c r="F529" s="5"/>
    </row>
    <row r="530" spans="2:6">
      <c r="B530" s="5"/>
      <c r="F530" s="5"/>
    </row>
    <row r="531" spans="2:6">
      <c r="B531" s="5"/>
      <c r="F531" s="5"/>
    </row>
    <row r="532" spans="2:6">
      <c r="B532" s="5"/>
      <c r="F532" s="5"/>
    </row>
    <row r="533" spans="2:6">
      <c r="B533" s="5"/>
      <c r="F533" s="5"/>
    </row>
    <row r="534" spans="2:6">
      <c r="B534" s="5"/>
      <c r="F534" s="5"/>
    </row>
    <row r="535" spans="2:6">
      <c r="B535" s="5"/>
      <c r="F535" s="5"/>
    </row>
    <row r="536" spans="2:6">
      <c r="B536" s="5"/>
      <c r="F536" s="5"/>
    </row>
    <row r="537" spans="2:6">
      <c r="B537" s="5"/>
      <c r="F537" s="5"/>
    </row>
    <row r="538" spans="2:6">
      <c r="B538" s="5"/>
      <c r="F538" s="5"/>
    </row>
    <row r="539" spans="2:6">
      <c r="B539" s="5"/>
      <c r="F539" s="5"/>
    </row>
    <row r="540" spans="2:6">
      <c r="B540" s="5"/>
      <c r="F540" s="5"/>
    </row>
    <row r="541" spans="2:6">
      <c r="B541" s="5"/>
      <c r="F541" s="5"/>
    </row>
    <row r="542" spans="2:6">
      <c r="B542" s="5"/>
      <c r="F542" s="5"/>
    </row>
    <row r="543" spans="2:6">
      <c r="B543" s="5"/>
      <c r="F543" s="5"/>
    </row>
    <row r="544" spans="2:6">
      <c r="B544" s="5"/>
      <c r="F544" s="5"/>
    </row>
    <row r="545" spans="2:6">
      <c r="B545" s="5"/>
      <c r="F545" s="5"/>
    </row>
    <row r="546" spans="2:6">
      <c r="B546" s="5"/>
      <c r="F546" s="5"/>
    </row>
    <row r="547" spans="2:6">
      <c r="B547" s="5"/>
      <c r="F547" s="5"/>
    </row>
    <row r="548" spans="2:6">
      <c r="B548" s="5"/>
      <c r="F548" s="5"/>
    </row>
    <row r="549" spans="2:6">
      <c r="B549" s="5"/>
      <c r="F549" s="5"/>
    </row>
    <row r="550" spans="2:6">
      <c r="B550" s="5"/>
      <c r="F550" s="5"/>
    </row>
    <row r="551" spans="2:6">
      <c r="B551" s="5"/>
      <c r="F551" s="5"/>
    </row>
    <row r="552" spans="2:6">
      <c r="B552" s="5"/>
      <c r="F552" s="5"/>
    </row>
    <row r="553" spans="2:6">
      <c r="B553" s="5"/>
      <c r="F553" s="5"/>
    </row>
    <row r="554" spans="2:6">
      <c r="B554" s="5"/>
      <c r="F554" s="5"/>
    </row>
    <row r="555" spans="2:6">
      <c r="B555" s="5"/>
      <c r="F555" s="5"/>
    </row>
    <row r="556" spans="2:6">
      <c r="B556" s="5"/>
      <c r="F556" s="5"/>
    </row>
    <row r="557" spans="2:6">
      <c r="B557" s="5"/>
      <c r="F557" s="5"/>
    </row>
    <row r="558" spans="2:6">
      <c r="B558" s="5"/>
      <c r="F558" s="5"/>
    </row>
    <row r="559" spans="2:6">
      <c r="B559" s="5"/>
      <c r="F559" s="5"/>
    </row>
    <row r="560" spans="2:6">
      <c r="B560" s="5"/>
      <c r="F560" s="5"/>
    </row>
    <row r="561" spans="2:6">
      <c r="B561" s="5"/>
      <c r="F561" s="5"/>
    </row>
    <row r="562" spans="2:6">
      <c r="B562" s="5"/>
      <c r="F562" s="5"/>
    </row>
    <row r="563" spans="2:6">
      <c r="B563" s="5"/>
      <c r="F563" s="5"/>
    </row>
    <row r="564" spans="2:6">
      <c r="B564" s="5"/>
      <c r="F564" s="5"/>
    </row>
    <row r="565" spans="2:6">
      <c r="B565" s="5"/>
      <c r="F565" s="5"/>
    </row>
    <row r="566" spans="2:6">
      <c r="B566" s="5"/>
      <c r="F566" s="5"/>
    </row>
    <row r="567" spans="2:6">
      <c r="B567" s="5"/>
      <c r="F567" s="5"/>
    </row>
    <row r="568" spans="2:6">
      <c r="B568" s="5"/>
      <c r="F568" s="5"/>
    </row>
    <row r="569" spans="2:6">
      <c r="B569" s="5"/>
      <c r="F569" s="5"/>
    </row>
    <row r="570" spans="2:6">
      <c r="B570" s="5"/>
      <c r="F570" s="5"/>
    </row>
    <row r="571" spans="2:6">
      <c r="B571" s="5"/>
      <c r="F571" s="5"/>
    </row>
    <row r="572" spans="2:6">
      <c r="B572" s="5"/>
      <c r="F572" s="5"/>
    </row>
    <row r="573" spans="2:6">
      <c r="B573" s="5"/>
      <c r="F573" s="5"/>
    </row>
    <row r="574" spans="2:6">
      <c r="B574" s="5"/>
      <c r="F574" s="5"/>
    </row>
    <row r="575" spans="2:6">
      <c r="B575" s="5"/>
      <c r="F575" s="5"/>
    </row>
    <row r="576" spans="2:6">
      <c r="B576" s="5"/>
      <c r="F576" s="5"/>
    </row>
    <row r="577" spans="2:6">
      <c r="B577" s="5"/>
      <c r="F577" s="5"/>
    </row>
    <row r="578" spans="2:6">
      <c r="B578" s="5"/>
      <c r="F578" s="5"/>
    </row>
    <row r="579" spans="2:6">
      <c r="B579" s="5"/>
      <c r="F579" s="5"/>
    </row>
    <row r="580" spans="2:6">
      <c r="B580" s="5"/>
      <c r="F580" s="5"/>
    </row>
    <row r="581" spans="2:6">
      <c r="B581" s="5"/>
      <c r="F581" s="5"/>
    </row>
    <row r="582" spans="2:6">
      <c r="B582" s="5"/>
      <c r="F582" s="5"/>
    </row>
    <row r="583" spans="2:6">
      <c r="B583" s="5"/>
      <c r="F583" s="5"/>
    </row>
    <row r="584" spans="2:6">
      <c r="B584" s="5"/>
      <c r="F584" s="5"/>
    </row>
    <row r="585" spans="2:6">
      <c r="B585" s="5"/>
      <c r="F585" s="5"/>
    </row>
    <row r="586" spans="2:6">
      <c r="B586" s="5"/>
      <c r="F586" s="5"/>
    </row>
    <row r="587" spans="2:6">
      <c r="B587" s="5"/>
      <c r="F587" s="5"/>
    </row>
    <row r="588" spans="2:6">
      <c r="B588" s="5"/>
      <c r="F588" s="5"/>
    </row>
    <row r="589" spans="2:6">
      <c r="B589" s="5"/>
      <c r="F589" s="5"/>
    </row>
    <row r="590" spans="2:6">
      <c r="B590" s="5"/>
      <c r="F590" s="5"/>
    </row>
    <row r="591" spans="2:6">
      <c r="B591" s="5"/>
      <c r="F591" s="5"/>
    </row>
    <row r="592" spans="2:6">
      <c r="B592" s="5"/>
      <c r="F592" s="5"/>
    </row>
    <row r="593" spans="2:6">
      <c r="B593" s="5"/>
      <c r="F593" s="5"/>
    </row>
    <row r="594" spans="2:6">
      <c r="B594" s="5"/>
      <c r="F594" s="5"/>
    </row>
    <row r="595" spans="2:6">
      <c r="B595" s="5"/>
      <c r="F595" s="5"/>
    </row>
    <row r="596" spans="2:6">
      <c r="B596" s="5"/>
      <c r="F596" s="5"/>
    </row>
    <row r="597" spans="2:6">
      <c r="B597" s="5"/>
      <c r="F597" s="5"/>
    </row>
    <row r="598" spans="2:6">
      <c r="B598" s="5"/>
      <c r="F598" s="5"/>
    </row>
    <row r="599" spans="2:6">
      <c r="B599" s="5"/>
      <c r="F599" s="5"/>
    </row>
    <row r="600" spans="2:6">
      <c r="B600" s="5"/>
      <c r="F600" s="5"/>
    </row>
    <row r="601" spans="2:6">
      <c r="B601" s="5"/>
      <c r="F601" s="5"/>
    </row>
    <row r="602" spans="2:6">
      <c r="B602" s="5"/>
      <c r="F602" s="5"/>
    </row>
    <row r="603" spans="2:6">
      <c r="B603" s="5"/>
      <c r="F603" s="5"/>
    </row>
    <row r="604" spans="2:6">
      <c r="B604" s="5"/>
      <c r="F604" s="5"/>
    </row>
    <row r="605" spans="2:6">
      <c r="B605" s="5"/>
      <c r="F605" s="5"/>
    </row>
    <row r="606" spans="2:6">
      <c r="B606" s="5"/>
      <c r="F606" s="5"/>
    </row>
    <row r="607" spans="2:6">
      <c r="B607" s="5"/>
      <c r="F607" s="5"/>
    </row>
    <row r="608" spans="2:6">
      <c r="B608" s="5"/>
      <c r="F608" s="5"/>
    </row>
    <row r="609" spans="2:6">
      <c r="B609" s="5"/>
      <c r="F609" s="5"/>
    </row>
    <row r="610" spans="2:6">
      <c r="B610" s="5"/>
      <c r="F610" s="5"/>
    </row>
    <row r="611" spans="2:6">
      <c r="B611" s="5"/>
      <c r="F611" s="5"/>
    </row>
    <row r="612" spans="2:6">
      <c r="B612" s="5"/>
      <c r="F612" s="5"/>
    </row>
    <row r="613" spans="2:6">
      <c r="B613" s="5"/>
      <c r="F613" s="5"/>
    </row>
    <row r="614" spans="2:6">
      <c r="B614" s="5"/>
      <c r="F614" s="5"/>
    </row>
    <row r="615" spans="2:6">
      <c r="B615" s="5"/>
      <c r="F615" s="5"/>
    </row>
    <row r="616" spans="2:6">
      <c r="B616" s="5"/>
      <c r="F616" s="5"/>
    </row>
    <row r="617" spans="2:6">
      <c r="B617" s="5"/>
      <c r="F617" s="5"/>
    </row>
    <row r="618" spans="2:6">
      <c r="B618" s="5"/>
      <c r="F618" s="5"/>
    </row>
    <row r="619" spans="2:6">
      <c r="B619" s="5"/>
      <c r="F619" s="5"/>
    </row>
    <row r="620" spans="2:6">
      <c r="B620" s="5"/>
      <c r="F620" s="5"/>
    </row>
    <row r="621" spans="2:6">
      <c r="B621" s="5"/>
      <c r="F621" s="5"/>
    </row>
    <row r="622" spans="2:6">
      <c r="B622" s="5"/>
      <c r="F622" s="5"/>
    </row>
    <row r="623" spans="2:6">
      <c r="B623" s="5"/>
      <c r="F623" s="5"/>
    </row>
    <row r="624" spans="2:6">
      <c r="B624" s="5"/>
      <c r="F624" s="5"/>
    </row>
    <row r="625" spans="2:6">
      <c r="B625" s="5"/>
      <c r="F625" s="5"/>
    </row>
    <row r="626" spans="2:6">
      <c r="B626" s="5"/>
      <c r="F626" s="5"/>
    </row>
    <row r="627" spans="2:6">
      <c r="B627" s="5"/>
      <c r="F627" s="5"/>
    </row>
    <row r="628" spans="2:6">
      <c r="B628" s="5"/>
      <c r="F628" s="5"/>
    </row>
    <row r="629" spans="2:6">
      <c r="B629" s="5"/>
      <c r="F629" s="5"/>
    </row>
    <row r="630" spans="2:6">
      <c r="B630" s="5"/>
      <c r="F630" s="5"/>
    </row>
    <row r="631" spans="2:6">
      <c r="B631" s="5"/>
      <c r="F631" s="5"/>
    </row>
    <row r="632" spans="2:6">
      <c r="B632" s="5"/>
      <c r="F632" s="5"/>
    </row>
    <row r="633" spans="2:6">
      <c r="B633" s="5"/>
      <c r="F633" s="5"/>
    </row>
    <row r="634" spans="2:6">
      <c r="B634" s="5"/>
      <c r="F634" s="5"/>
    </row>
    <row r="635" spans="2:6">
      <c r="B635" s="5"/>
      <c r="F635" s="5"/>
    </row>
    <row r="636" spans="2:6">
      <c r="B636" s="5"/>
      <c r="F636" s="5"/>
    </row>
    <row r="637" spans="2:6">
      <c r="B637" s="5"/>
      <c r="F637" s="5"/>
    </row>
    <row r="638" spans="2:6">
      <c r="B638" s="5"/>
      <c r="F638" s="5"/>
    </row>
    <row r="639" spans="2:6">
      <c r="B639" s="5"/>
      <c r="F639" s="5"/>
    </row>
    <row r="640" spans="2:6">
      <c r="B640" s="5"/>
      <c r="F640" s="5"/>
    </row>
    <row r="641" spans="2:6">
      <c r="B641" s="5"/>
      <c r="F641" s="5"/>
    </row>
    <row r="642" spans="2:6">
      <c r="B642" s="5"/>
      <c r="F642" s="5"/>
    </row>
    <row r="643" spans="2:6">
      <c r="B643" s="5"/>
      <c r="F643" s="5"/>
    </row>
    <row r="644" spans="2:6">
      <c r="B644" s="5"/>
      <c r="F644" s="5"/>
    </row>
    <row r="645" spans="2:6">
      <c r="B645" s="5"/>
      <c r="F645" s="5"/>
    </row>
    <row r="646" spans="2:6">
      <c r="B646" s="5"/>
      <c r="F646" s="5"/>
    </row>
    <row r="647" spans="2:6">
      <c r="B647" s="5"/>
      <c r="F647" s="5"/>
    </row>
    <row r="648" spans="2:6">
      <c r="B648" s="5"/>
      <c r="F648" s="5"/>
    </row>
    <row r="649" spans="2:6">
      <c r="B649" s="5"/>
      <c r="F649" s="5"/>
    </row>
    <row r="650" spans="2:6">
      <c r="B650" s="5"/>
      <c r="F650" s="5"/>
    </row>
    <row r="651" spans="2:6">
      <c r="B651" s="5"/>
      <c r="F651" s="5"/>
    </row>
    <row r="652" spans="2:6">
      <c r="B652" s="5"/>
      <c r="F652" s="5"/>
    </row>
    <row r="653" spans="2:6">
      <c r="B653" s="5"/>
      <c r="F653" s="5"/>
    </row>
    <row r="654" spans="2:6">
      <c r="B654" s="5"/>
      <c r="F654" s="5"/>
    </row>
    <row r="655" spans="2:6">
      <c r="B655" s="5"/>
      <c r="F655" s="5"/>
    </row>
    <row r="656" spans="2:6">
      <c r="B656" s="5"/>
      <c r="F656" s="5"/>
    </row>
    <row r="657" spans="2:6">
      <c r="B657" s="5"/>
      <c r="F657" s="5"/>
    </row>
    <row r="658" spans="2:6">
      <c r="B658" s="5"/>
      <c r="F658" s="5"/>
    </row>
    <row r="659" spans="2:6">
      <c r="B659" s="5"/>
      <c r="F659" s="5"/>
    </row>
    <row r="660" spans="2:6">
      <c r="B660" s="5"/>
      <c r="F660" s="5"/>
    </row>
    <row r="661" spans="2:6">
      <c r="B661" s="5"/>
      <c r="F661" s="5"/>
    </row>
    <row r="662" spans="2:6">
      <c r="B662" s="5"/>
      <c r="F662" s="5"/>
    </row>
    <row r="663" spans="2:6">
      <c r="B663" s="5"/>
      <c r="F663" s="5"/>
    </row>
    <row r="664" spans="2:6">
      <c r="B664" s="5"/>
      <c r="F664" s="5"/>
    </row>
    <row r="665" spans="2:6">
      <c r="B665" s="5"/>
      <c r="F665" s="5"/>
    </row>
    <row r="666" spans="2:6">
      <c r="B666" s="5"/>
      <c r="F666" s="5"/>
    </row>
    <row r="667" spans="2:6">
      <c r="B667" s="5"/>
      <c r="F667" s="5"/>
    </row>
    <row r="668" spans="2:6">
      <c r="B668" s="5"/>
      <c r="F668" s="5"/>
    </row>
    <row r="669" spans="2:6">
      <c r="B669" s="5"/>
      <c r="F669" s="5"/>
    </row>
    <row r="670" spans="2:6">
      <c r="B670" s="5"/>
      <c r="F670" s="5"/>
    </row>
    <row r="671" spans="2:6">
      <c r="B671" s="5"/>
      <c r="F671" s="5"/>
    </row>
    <row r="672" spans="2:6">
      <c r="B672" s="5"/>
      <c r="F672" s="5"/>
    </row>
    <row r="673" spans="2:6">
      <c r="B673" s="5"/>
      <c r="F673" s="5"/>
    </row>
    <row r="674" spans="2:6">
      <c r="B674" s="5"/>
      <c r="F674" s="5"/>
    </row>
    <row r="675" spans="2:6">
      <c r="B675" s="5"/>
      <c r="F675" s="5"/>
    </row>
    <row r="676" spans="2:6">
      <c r="B676" s="5"/>
      <c r="F676" s="5"/>
    </row>
    <row r="677" spans="2:6">
      <c r="B677" s="5"/>
      <c r="F677" s="5"/>
    </row>
    <row r="678" spans="2:6">
      <c r="B678" s="5"/>
      <c r="F678" s="5"/>
    </row>
    <row r="679" spans="2:6">
      <c r="B679" s="5"/>
      <c r="F679" s="5"/>
    </row>
    <row r="680" spans="2:6">
      <c r="B680" s="5"/>
      <c r="F680" s="5"/>
    </row>
    <row r="681" spans="2:6">
      <c r="B681" s="5"/>
      <c r="F681" s="5"/>
    </row>
    <row r="682" spans="2:6">
      <c r="B682" s="5"/>
      <c r="F682" s="5"/>
    </row>
    <row r="683" spans="2:6">
      <c r="B683" s="5"/>
      <c r="F683" s="5"/>
    </row>
    <row r="684" spans="2:6">
      <c r="B684" s="5"/>
      <c r="F684" s="5"/>
    </row>
    <row r="685" spans="2:6">
      <c r="B685" s="5"/>
      <c r="F685" s="5"/>
    </row>
    <row r="686" spans="2:6">
      <c r="B686" s="5"/>
      <c r="F686" s="5"/>
    </row>
    <row r="687" spans="2:6">
      <c r="B687" s="5"/>
      <c r="F687" s="5"/>
    </row>
    <row r="688" spans="2:6">
      <c r="B688" s="5"/>
      <c r="F688" s="5"/>
    </row>
    <row r="689" spans="2:6">
      <c r="B689" s="5"/>
      <c r="F689" s="5"/>
    </row>
    <row r="690" spans="2:6">
      <c r="B690" s="5"/>
      <c r="F690" s="5"/>
    </row>
    <row r="691" spans="2:6">
      <c r="B691" s="5"/>
      <c r="F691" s="5"/>
    </row>
    <row r="692" spans="2:6">
      <c r="B692" s="5"/>
      <c r="F692" s="5"/>
    </row>
    <row r="693" spans="2:6">
      <c r="B693" s="5"/>
      <c r="F693" s="5"/>
    </row>
    <row r="694" spans="2:6">
      <c r="B694" s="5"/>
      <c r="F694" s="5"/>
    </row>
    <row r="695" spans="2:6">
      <c r="B695" s="5"/>
      <c r="F695" s="5"/>
    </row>
    <row r="696" spans="2:6">
      <c r="B696" s="5"/>
      <c r="F696" s="5"/>
    </row>
    <row r="697" spans="2:6">
      <c r="B697" s="5"/>
      <c r="F697" s="5"/>
    </row>
    <row r="698" spans="2:6">
      <c r="B698" s="5"/>
      <c r="F698" s="5"/>
    </row>
    <row r="699" spans="2:6">
      <c r="B699" s="5"/>
      <c r="F699" s="5"/>
    </row>
    <row r="700" spans="2:6">
      <c r="B700" s="5"/>
      <c r="F700" s="5"/>
    </row>
    <row r="701" spans="2:6">
      <c r="B701" s="5"/>
      <c r="F701" s="5"/>
    </row>
    <row r="702" spans="2:6">
      <c r="B702" s="5"/>
      <c r="F702" s="5"/>
    </row>
    <row r="703" spans="2:6">
      <c r="B703" s="5"/>
      <c r="F703" s="5"/>
    </row>
    <row r="704" spans="2:6">
      <c r="B704" s="5"/>
      <c r="F704" s="5"/>
    </row>
    <row r="705" spans="2:6">
      <c r="B705" s="5"/>
      <c r="F705" s="5"/>
    </row>
    <row r="706" spans="2:6">
      <c r="B706" s="5"/>
      <c r="F706" s="5"/>
    </row>
    <row r="707" spans="2:6">
      <c r="B707" s="5"/>
      <c r="F707" s="5"/>
    </row>
    <row r="708" spans="2:6">
      <c r="B708" s="5"/>
      <c r="F708" s="5"/>
    </row>
    <row r="709" spans="2:6">
      <c r="B709" s="5"/>
      <c r="F709" s="5"/>
    </row>
    <row r="710" spans="2:6">
      <c r="B710" s="5"/>
      <c r="F710" s="5"/>
    </row>
    <row r="711" spans="2:6">
      <c r="B711" s="5"/>
      <c r="F711" s="5"/>
    </row>
    <row r="712" spans="2:6">
      <c r="B712" s="5"/>
      <c r="F712" s="5"/>
    </row>
    <row r="713" spans="2:6">
      <c r="B713" s="5"/>
      <c r="F713" s="5"/>
    </row>
    <row r="714" spans="2:6">
      <c r="B714" s="5"/>
      <c r="F714" s="5"/>
    </row>
    <row r="715" spans="2:6">
      <c r="B715" s="5"/>
      <c r="F715" s="5"/>
    </row>
    <row r="716" spans="2:6">
      <c r="B716" s="5"/>
      <c r="F716" s="5"/>
    </row>
    <row r="717" spans="2:6">
      <c r="B717" s="5"/>
      <c r="F717" s="5"/>
    </row>
    <row r="718" spans="2:6">
      <c r="B718" s="5"/>
      <c r="F718" s="5"/>
    </row>
    <row r="719" spans="2:6">
      <c r="B719" s="5"/>
      <c r="F719" s="5"/>
    </row>
    <row r="720" spans="2:6">
      <c r="B720" s="5"/>
      <c r="F720" s="5"/>
    </row>
    <row r="721" spans="2:6">
      <c r="B721" s="5"/>
      <c r="F721" s="5"/>
    </row>
    <row r="722" spans="2:6">
      <c r="B722" s="5"/>
      <c r="F722" s="5"/>
    </row>
    <row r="723" spans="2:6">
      <c r="B723" s="5"/>
      <c r="F723" s="5"/>
    </row>
    <row r="724" spans="2:6">
      <c r="B724" s="5"/>
      <c r="F724" s="5"/>
    </row>
    <row r="725" spans="2:6">
      <c r="B725" s="5"/>
      <c r="F725" s="5"/>
    </row>
    <row r="726" spans="2:6">
      <c r="B726" s="5"/>
      <c r="F726" s="5"/>
    </row>
    <row r="727" spans="2:6">
      <c r="B727" s="5"/>
      <c r="F727" s="5"/>
    </row>
    <row r="728" spans="2:6">
      <c r="B728" s="5"/>
      <c r="F728" s="5"/>
    </row>
    <row r="729" spans="2:6">
      <c r="B729" s="5"/>
      <c r="F729" s="5"/>
    </row>
    <row r="730" spans="2:6">
      <c r="B730" s="5"/>
      <c r="F730" s="5"/>
    </row>
    <row r="731" spans="2:6">
      <c r="B731" s="5"/>
      <c r="F731" s="5"/>
    </row>
    <row r="732" spans="2:6">
      <c r="B732" s="5"/>
      <c r="F732" s="5"/>
    </row>
    <row r="733" spans="2:6">
      <c r="B733" s="5"/>
      <c r="F733" s="5"/>
    </row>
    <row r="734" spans="2:6">
      <c r="B734" s="5"/>
      <c r="F734" s="5"/>
    </row>
    <row r="735" spans="2:6">
      <c r="B735" s="5"/>
      <c r="F735" s="5"/>
    </row>
    <row r="736" spans="2:6">
      <c r="B736" s="5"/>
      <c r="F736" s="5"/>
    </row>
    <row r="737" spans="2:6">
      <c r="B737" s="5"/>
      <c r="F737" s="5"/>
    </row>
    <row r="738" spans="2:6">
      <c r="B738" s="5"/>
      <c r="F738" s="5"/>
    </row>
    <row r="739" spans="2:6">
      <c r="B739" s="5"/>
      <c r="F739" s="5"/>
    </row>
    <row r="740" spans="2:6">
      <c r="B740" s="5"/>
      <c r="F740" s="5"/>
    </row>
    <row r="741" spans="2:6">
      <c r="B741" s="5"/>
      <c r="F741" s="5"/>
    </row>
    <row r="742" spans="2:6">
      <c r="B742" s="5"/>
      <c r="F742" s="5"/>
    </row>
    <row r="743" spans="2:6">
      <c r="B743" s="5"/>
      <c r="F743" s="5"/>
    </row>
    <row r="744" spans="2:6">
      <c r="B744" s="5"/>
      <c r="F744" s="5"/>
    </row>
    <row r="745" spans="2:6">
      <c r="B745" s="5"/>
      <c r="F745" s="5"/>
    </row>
    <row r="746" spans="2:6">
      <c r="B746" s="5"/>
      <c r="F746" s="5"/>
    </row>
    <row r="747" spans="2:6">
      <c r="B747" s="5"/>
      <c r="F747" s="5"/>
    </row>
    <row r="748" spans="2:6">
      <c r="B748" s="5"/>
      <c r="F748" s="5"/>
    </row>
    <row r="749" spans="2:6">
      <c r="B749" s="5"/>
      <c r="F749" s="5"/>
    </row>
    <row r="750" spans="2:6">
      <c r="B750" s="5"/>
      <c r="F750" s="5"/>
    </row>
    <row r="751" spans="2:6">
      <c r="B751" s="5"/>
      <c r="F751" s="5"/>
    </row>
    <row r="752" spans="2:6">
      <c r="B752" s="5"/>
      <c r="F752" s="5"/>
    </row>
    <row r="753" spans="2:6">
      <c r="B753" s="5"/>
      <c r="F753" s="5"/>
    </row>
    <row r="754" spans="2:6">
      <c r="B754" s="5"/>
      <c r="F754" s="5"/>
    </row>
    <row r="755" spans="2:6">
      <c r="B755" s="5"/>
      <c r="F755" s="5"/>
    </row>
    <row r="756" spans="2:6">
      <c r="B756" s="5"/>
      <c r="F756" s="5"/>
    </row>
    <row r="757" spans="2:6">
      <c r="B757" s="5"/>
      <c r="F757" s="5"/>
    </row>
    <row r="758" spans="2:6">
      <c r="B758" s="5"/>
      <c r="F758" s="5"/>
    </row>
    <row r="759" spans="2:6">
      <c r="B759" s="5"/>
      <c r="F759" s="5"/>
    </row>
    <row r="760" spans="2:6">
      <c r="B760" s="5"/>
      <c r="F760" s="5"/>
    </row>
    <row r="761" spans="2:6">
      <c r="B761" s="5"/>
      <c r="F761" s="5"/>
    </row>
    <row r="762" spans="2:6">
      <c r="B762" s="5"/>
      <c r="F762" s="5"/>
    </row>
    <row r="763" spans="2:6">
      <c r="B763" s="5"/>
      <c r="F763" s="5"/>
    </row>
    <row r="764" spans="2:6">
      <c r="B764" s="5"/>
      <c r="F764" s="5"/>
    </row>
    <row r="765" spans="2:6">
      <c r="B765" s="5"/>
      <c r="F765" s="5"/>
    </row>
    <row r="766" spans="2:6">
      <c r="B766" s="5"/>
      <c r="F766" s="5"/>
    </row>
    <row r="767" spans="2:6">
      <c r="B767" s="5"/>
      <c r="F767" s="5"/>
    </row>
    <row r="768" spans="2:6">
      <c r="B768" s="5"/>
      <c r="F768" s="5"/>
    </row>
    <row r="769" spans="2:6">
      <c r="B769" s="5"/>
      <c r="F769" s="5"/>
    </row>
    <row r="770" spans="2:6">
      <c r="B770" s="5"/>
      <c r="F770" s="5"/>
    </row>
    <row r="771" spans="2:6">
      <c r="B771" s="5"/>
      <c r="F771" s="5"/>
    </row>
    <row r="772" spans="2:6">
      <c r="B772" s="5"/>
      <c r="F772" s="5"/>
    </row>
    <row r="773" spans="2:6">
      <c r="B773" s="5"/>
      <c r="F773" s="5"/>
    </row>
    <row r="774" spans="2:6">
      <c r="B774" s="5"/>
      <c r="F774" s="5"/>
    </row>
    <row r="775" spans="2:6">
      <c r="B775" s="5"/>
      <c r="F775" s="5"/>
    </row>
    <row r="776" spans="2:6">
      <c r="B776" s="5"/>
      <c r="F776" s="5"/>
    </row>
    <row r="777" spans="2:6">
      <c r="B777" s="5"/>
      <c r="F777" s="5"/>
    </row>
    <row r="778" spans="2:6">
      <c r="B778" s="5"/>
      <c r="F778" s="5"/>
    </row>
    <row r="779" spans="2:6">
      <c r="B779" s="5"/>
      <c r="F779" s="5"/>
    </row>
    <row r="780" spans="2:6">
      <c r="B780" s="5"/>
      <c r="F780" s="5"/>
    </row>
    <row r="781" spans="2:6">
      <c r="B781" s="5"/>
      <c r="F781" s="5"/>
    </row>
    <row r="782" spans="2:6">
      <c r="B782" s="5"/>
      <c r="F782" s="5"/>
    </row>
    <row r="783" spans="2:6">
      <c r="B783" s="5"/>
      <c r="F783" s="5"/>
    </row>
    <row r="784" spans="2:6">
      <c r="B784" s="5"/>
      <c r="F784" s="5"/>
    </row>
    <row r="785" spans="2:6">
      <c r="B785" s="5"/>
      <c r="F785" s="5"/>
    </row>
    <row r="786" spans="2:6">
      <c r="B786" s="5"/>
      <c r="F786" s="5"/>
    </row>
    <row r="787" spans="2:6">
      <c r="B787" s="5"/>
      <c r="F787" s="5"/>
    </row>
    <row r="788" spans="2:6">
      <c r="B788" s="5"/>
      <c r="F788" s="5"/>
    </row>
    <row r="789" spans="2:6">
      <c r="B789" s="5"/>
      <c r="F789" s="5"/>
    </row>
    <row r="790" spans="2:6">
      <c r="B790" s="5"/>
      <c r="F790" s="5"/>
    </row>
    <row r="791" spans="2:6">
      <c r="B791" s="5"/>
      <c r="F791" s="5"/>
    </row>
    <row r="792" spans="2:6">
      <c r="B792" s="5"/>
      <c r="F792" s="5"/>
    </row>
    <row r="793" spans="2:6">
      <c r="B793" s="5"/>
      <c r="F793" s="5"/>
    </row>
    <row r="794" spans="2:6">
      <c r="B794" s="5"/>
      <c r="F794" s="5"/>
    </row>
    <row r="795" spans="2:6">
      <c r="B795" s="5"/>
      <c r="F795" s="5"/>
    </row>
    <row r="796" spans="2:6">
      <c r="B796" s="5"/>
      <c r="F796" s="5"/>
    </row>
    <row r="797" spans="2:6">
      <c r="B797" s="5"/>
      <c r="F797" s="5"/>
    </row>
    <row r="798" spans="2:6">
      <c r="B798" s="5"/>
      <c r="F798" s="5"/>
    </row>
    <row r="799" spans="2:6">
      <c r="B799" s="5"/>
      <c r="F799" s="5"/>
    </row>
    <row r="800" spans="2:6">
      <c r="B800" s="5"/>
      <c r="F800" s="5"/>
    </row>
    <row r="801" spans="2:6">
      <c r="B801" s="5"/>
      <c r="F801" s="5"/>
    </row>
    <row r="802" spans="2:6">
      <c r="B802" s="5"/>
      <c r="F802" s="5"/>
    </row>
    <row r="803" spans="2:6">
      <c r="B803" s="5"/>
      <c r="F803" s="5"/>
    </row>
    <row r="804" spans="2:6">
      <c r="B804" s="5"/>
      <c r="F804" s="5"/>
    </row>
    <row r="805" spans="2:6">
      <c r="B805" s="5"/>
      <c r="F805" s="5"/>
    </row>
    <row r="806" spans="2:6">
      <c r="B806" s="5"/>
      <c r="F806" s="5"/>
    </row>
    <row r="807" spans="2:6">
      <c r="B807" s="5"/>
      <c r="F807" s="5"/>
    </row>
    <row r="808" spans="2:6">
      <c r="B808" s="5"/>
      <c r="F808" s="5"/>
    </row>
    <row r="809" spans="2:6">
      <c r="B809" s="5"/>
      <c r="F809" s="5"/>
    </row>
    <row r="810" spans="2:6">
      <c r="B810" s="5"/>
      <c r="F810" s="5"/>
    </row>
    <row r="811" spans="2:6">
      <c r="B811" s="5"/>
      <c r="F811" s="5"/>
    </row>
    <row r="812" spans="2:6">
      <c r="B812" s="5"/>
      <c r="F812" s="5"/>
    </row>
    <row r="813" spans="2:6">
      <c r="B813" s="5"/>
      <c r="F813" s="5"/>
    </row>
    <row r="814" spans="2:6">
      <c r="B814" s="5"/>
      <c r="F814" s="5"/>
    </row>
    <row r="815" spans="2:6">
      <c r="B815" s="5"/>
      <c r="F815" s="5"/>
    </row>
    <row r="816" spans="2:6">
      <c r="B816" s="5"/>
      <c r="F816" s="5"/>
    </row>
    <row r="817" spans="2:6">
      <c r="B817" s="5"/>
      <c r="F817" s="5"/>
    </row>
    <row r="818" spans="2:6">
      <c r="B818" s="5"/>
      <c r="F818" s="5"/>
    </row>
    <row r="819" spans="2:6">
      <c r="B819" s="5"/>
      <c r="F819" s="5"/>
    </row>
    <row r="820" spans="2:6">
      <c r="B820" s="5"/>
      <c r="F820" s="5"/>
    </row>
    <row r="821" spans="2:6">
      <c r="B821" s="5"/>
      <c r="F821" s="5"/>
    </row>
    <row r="822" spans="2:6">
      <c r="B822" s="5"/>
      <c r="F822" s="5"/>
    </row>
    <row r="823" spans="2:6">
      <c r="B823" s="5"/>
      <c r="F823" s="5"/>
    </row>
    <row r="824" spans="2:6">
      <c r="B824" s="5"/>
      <c r="F824" s="5"/>
    </row>
    <row r="825" spans="2:6">
      <c r="B825" s="5"/>
      <c r="F825" s="5"/>
    </row>
    <row r="826" spans="2:6">
      <c r="B826" s="5"/>
      <c r="F826" s="5"/>
    </row>
    <row r="827" spans="2:6">
      <c r="B827" s="5"/>
      <c r="F827" s="5"/>
    </row>
    <row r="828" spans="2:6">
      <c r="B828" s="5"/>
      <c r="F828" s="5"/>
    </row>
    <row r="829" spans="2:6">
      <c r="B829" s="5"/>
      <c r="F829" s="5"/>
    </row>
    <row r="830" spans="2:6">
      <c r="B830" s="5"/>
      <c r="F830" s="5"/>
    </row>
    <row r="831" spans="2:6">
      <c r="B831" s="5"/>
      <c r="F831" s="5"/>
    </row>
    <row r="832" spans="2:6">
      <c r="B832" s="5"/>
      <c r="F832" s="5"/>
    </row>
    <row r="833" spans="2:6">
      <c r="B833" s="5"/>
      <c r="F833" s="5"/>
    </row>
    <row r="834" spans="2:6">
      <c r="B834" s="5"/>
      <c r="F834" s="5"/>
    </row>
    <row r="835" spans="2:6">
      <c r="B835" s="5"/>
      <c r="F835" s="5"/>
    </row>
    <row r="836" spans="2:6">
      <c r="B836" s="5"/>
      <c r="F836" s="5"/>
    </row>
    <row r="837" spans="2:6">
      <c r="B837" s="5"/>
      <c r="F837" s="5"/>
    </row>
    <row r="838" spans="2:6">
      <c r="B838" s="5"/>
      <c r="F838" s="5"/>
    </row>
    <row r="839" spans="2:6">
      <c r="B839" s="5"/>
      <c r="F839" s="5"/>
    </row>
  </sheetData>
  <phoneticPr fontId="7" type="noConversion"/>
  <hyperlinks>
    <hyperlink ref="P90" r:id="rId1" display="http://www.bav-astro.de/sfs/BAVM_link.php?BAVMnr=56"/>
    <hyperlink ref="P91" r:id="rId2" display="http://www.bav-astro.de/sfs/BAVM_link.php?BAVMnr=68"/>
    <hyperlink ref="P92" r:id="rId3" display="http://www.bav-astro.de/sfs/BAVM_link.php?BAVMnr=68"/>
    <hyperlink ref="P93" r:id="rId4" display="http://www.bav-astro.de/sfs/BAVM_link.php?BAVMnr=68"/>
    <hyperlink ref="P94" r:id="rId5" display="http://www.bav-astro.de/sfs/BAVM_link.php?BAVMnr=68"/>
    <hyperlink ref="P95" r:id="rId6" display="http://www.bav-astro.de/sfs/BAVM_link.php?BAVMnr=68"/>
    <hyperlink ref="P11" r:id="rId7" display="http://www.bav-astro.de/sfs/BAVM_link.php?BAVMnr=91"/>
    <hyperlink ref="P12" r:id="rId8" display="http://www.bav-astro.de/sfs/BAVM_link.php?BAVMnr=91"/>
    <hyperlink ref="P13" r:id="rId9" display="http://www.bav-astro.de/sfs/BAVM_link.php?BAVMnr=91"/>
    <hyperlink ref="P14" r:id="rId10" display="http://www.bav-astro.de/sfs/BAVM_link.php?BAVMnr=102"/>
    <hyperlink ref="P15" r:id="rId11" display="http://www.bav-astro.de/sfs/BAVM_link.php?BAVMnr=102"/>
    <hyperlink ref="P16" r:id="rId12" display="http://www.bav-astro.de/sfs/BAVM_link.php?BAVMnr=117"/>
    <hyperlink ref="P17" r:id="rId13" display="http://www.konkoly.hu/cgi-bin/IBVS?5263"/>
    <hyperlink ref="P18" r:id="rId14" display="http://www.konkoly.hu/cgi-bin/IBVS?5287"/>
    <hyperlink ref="P19" r:id="rId15" display="http://www.bav-astro.de/sfs/BAVM_link.php?BAVMnr=152"/>
    <hyperlink ref="P20" r:id="rId16" display="http://www.konkoly.hu/cgi-bin/IBVS?5583"/>
    <hyperlink ref="P21" r:id="rId17" display="http://www.konkoly.hu/cgi-bin/IBVS?5493"/>
    <hyperlink ref="P22" r:id="rId18" display="http://www.bav-astro.de/sfs/BAVM_link.php?BAVMnr=186"/>
    <hyperlink ref="P23" r:id="rId19" display="http://www.bav-astro.de/sfs/BAVM_link.php?BAVMnr=201"/>
    <hyperlink ref="P24" r:id="rId20" display="http://www.konkoly.hu/cgi-bin/IBVS?5871"/>
    <hyperlink ref="P25" r:id="rId21" display="http://www.bav-astro.de/sfs/BAVM_link.php?BAVMnr=209"/>
    <hyperlink ref="P26" r:id="rId22" display="http://www.bav-astro.de/sfs/BAVM_link.php?BAVMnr=209"/>
    <hyperlink ref="P27" r:id="rId23" display="http://www.bav-astro.de/sfs/BAVM_link.php?BAVMnr=209"/>
    <hyperlink ref="P28" r:id="rId24" display="http://www.bav-astro.de/sfs/BAVM_link.php?BAVMnr=209"/>
    <hyperlink ref="P29" r:id="rId25" display="http://www.konkoly.hu/cgi-bin/IBVS?5945"/>
    <hyperlink ref="P30" r:id="rId26" display="http://www.bav-astro.de/sfs/BAVM_link.php?BAVMnr=215"/>
    <hyperlink ref="P31" r:id="rId27" display="http://var.astro.cz/oejv/issues/oejv0160.pdf"/>
    <hyperlink ref="P32" r:id="rId28" display="http://var.astro.cz/oejv/issues/oejv0160.pdf"/>
    <hyperlink ref="P33" r:id="rId29" display="http://var.astro.cz/oejv/issues/oejv0160.pdf"/>
    <hyperlink ref="P34" r:id="rId30" display="http://www.bav-astro.de/sfs/BAVM_link.php?BAVMnr=228"/>
    <hyperlink ref="P35" r:id="rId31" display="http://www.konkoly.hu/cgi-bin/IBVS?6029"/>
    <hyperlink ref="P36" r:id="rId32" display="http://var.astro.cz/oejv/issues/oejv0160.pdf"/>
    <hyperlink ref="P37" r:id="rId33" display="http://var.astro.cz/oejv/issues/oejv0160.pdf"/>
    <hyperlink ref="P38" r:id="rId34" display="http://var.astro.cz/oejv/issues/oejv0160.pdf"/>
    <hyperlink ref="P39" r:id="rId35" display="http://var.astro.cz/oejv/issues/oejv0160.pdf"/>
    <hyperlink ref="P40" r:id="rId36" display="http://var.astro.cz/oejv/issues/oejv0160.pdf"/>
    <hyperlink ref="P41" r:id="rId37" display="http://var.astro.cz/oejv/issues/oejv0160.pdf"/>
    <hyperlink ref="P42" r:id="rId38" display="http://var.astro.cz/oejv/issues/oejv0160.pdf"/>
    <hyperlink ref="P43" r:id="rId39" display="http://var.astro.cz/oejv/issues/oejv0160.pdf"/>
    <hyperlink ref="P44" r:id="rId40" display="http://var.astro.cz/oejv/issues/oejv0160.pdf"/>
    <hyperlink ref="P45" r:id="rId41" display="http://www.bav-astro.de/sfs/BAVM_link.php?BAVMnr=238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2024-02-25T04:01:29Z</dcterms:modified>
</cp:coreProperties>
</file>