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98A1FFE-F907-43B2-AA63-78E877D74E6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" i="1" l="1"/>
  <c r="F23" i="1"/>
  <c r="G23" i="1" s="1"/>
  <c r="K23" i="1" s="1"/>
  <c r="E29" i="1"/>
  <c r="F29" i="1" s="1"/>
  <c r="G29" i="1" s="1"/>
  <c r="H29" i="1" s="1"/>
  <c r="D9" i="1"/>
  <c r="C9" i="1"/>
  <c r="Q21" i="1"/>
  <c r="Q22" i="1"/>
  <c r="Q23" i="1"/>
  <c r="Q24" i="1"/>
  <c r="Q25" i="1"/>
  <c r="Q26" i="1"/>
  <c r="Q27" i="1"/>
  <c r="Q30" i="1"/>
  <c r="Q33" i="1"/>
  <c r="G13" i="2"/>
  <c r="C13" i="2"/>
  <c r="G22" i="2"/>
  <c r="C22" i="2"/>
  <c r="G12" i="2"/>
  <c r="C12" i="2"/>
  <c r="G21" i="2"/>
  <c r="C21" i="2"/>
  <c r="G11" i="2"/>
  <c r="C11" i="2"/>
  <c r="G20" i="2"/>
  <c r="C20" i="2"/>
  <c r="G19" i="2"/>
  <c r="C19" i="2"/>
  <c r="G18" i="2"/>
  <c r="C18" i="2"/>
  <c r="G17" i="2"/>
  <c r="C17" i="2"/>
  <c r="G16" i="2"/>
  <c r="C16" i="2"/>
  <c r="E16" i="2"/>
  <c r="G15" i="2"/>
  <c r="C15" i="2"/>
  <c r="G14" i="2"/>
  <c r="C14" i="2"/>
  <c r="H13" i="2"/>
  <c r="D13" i="2"/>
  <c r="B13" i="2"/>
  <c r="A13" i="2"/>
  <c r="H22" i="2"/>
  <c r="B22" i="2"/>
  <c r="D22" i="2"/>
  <c r="A22" i="2"/>
  <c r="H12" i="2"/>
  <c r="D12" i="2"/>
  <c r="B12" i="2"/>
  <c r="A12" i="2"/>
  <c r="H21" i="2"/>
  <c r="B21" i="2"/>
  <c r="D21" i="2"/>
  <c r="A21" i="2"/>
  <c r="H11" i="2"/>
  <c r="D11" i="2"/>
  <c r="B11" i="2"/>
  <c r="A1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Q34" i="1"/>
  <c r="Q32" i="1"/>
  <c r="F16" i="1"/>
  <c r="F17" i="1" s="1"/>
  <c r="C17" i="1"/>
  <c r="C4" i="1"/>
  <c r="E21" i="1"/>
  <c r="F21" i="1" s="1"/>
  <c r="G21" i="1" s="1"/>
  <c r="K21" i="1" s="1"/>
  <c r="D4" i="1"/>
  <c r="Q28" i="1"/>
  <c r="Q31" i="1"/>
  <c r="B2" i="1"/>
  <c r="Q29" i="1"/>
  <c r="E18" i="2"/>
  <c r="E20" i="2"/>
  <c r="E15" i="2"/>
  <c r="E21" i="2"/>
  <c r="E30" i="1"/>
  <c r="F30" i="1" s="1"/>
  <c r="G30" i="1" s="1"/>
  <c r="K30" i="1" s="1"/>
  <c r="E34" i="1"/>
  <c r="E13" i="2" s="1"/>
  <c r="E25" i="1"/>
  <c r="F25" i="1"/>
  <c r="G25" i="1"/>
  <c r="K25" i="1" s="1"/>
  <c r="E28" i="1"/>
  <c r="F28" i="1" s="1"/>
  <c r="G28" i="1" s="1"/>
  <c r="I28" i="1" s="1"/>
  <c r="E22" i="1"/>
  <c r="F22" i="1"/>
  <c r="G22" i="1" s="1"/>
  <c r="K22" i="1" s="1"/>
  <c r="E27" i="1"/>
  <c r="F27" i="1" s="1"/>
  <c r="G27" i="1" s="1"/>
  <c r="K27" i="1" s="1"/>
  <c r="E31" i="1"/>
  <c r="F31" i="1"/>
  <c r="G31" i="1" s="1"/>
  <c r="I31" i="1" s="1"/>
  <c r="E24" i="1"/>
  <c r="F24" i="1" s="1"/>
  <c r="G24" i="1" s="1"/>
  <c r="K24" i="1" s="1"/>
  <c r="E33" i="1"/>
  <c r="E22" i="2" s="1"/>
  <c r="E32" i="1"/>
  <c r="E12" i="2" s="1"/>
  <c r="E26" i="1"/>
  <c r="F26" i="1" s="1"/>
  <c r="G26" i="1" s="1"/>
  <c r="K26" i="1" s="1"/>
  <c r="E19" i="2"/>
  <c r="E17" i="2" l="1"/>
  <c r="F32" i="1"/>
  <c r="F33" i="1"/>
  <c r="G33" i="1" s="1"/>
  <c r="E14" i="2"/>
  <c r="E11" i="2"/>
  <c r="F34" i="1"/>
  <c r="G34" i="1" s="1"/>
  <c r="I34" i="1" s="1"/>
  <c r="C12" i="1"/>
  <c r="C11" i="1"/>
  <c r="O32" i="1" l="1"/>
  <c r="O34" i="1"/>
  <c r="O33" i="1"/>
  <c r="O28" i="1"/>
  <c r="O31" i="1"/>
  <c r="C15" i="1"/>
  <c r="C18" i="1" s="1"/>
  <c r="O29" i="1"/>
  <c r="O30" i="1"/>
  <c r="C16" i="1"/>
  <c r="D18" i="1" s="1"/>
  <c r="K33" i="1"/>
  <c r="F18" i="1" l="1"/>
  <c r="F19" i="1" s="1"/>
</calcChain>
</file>

<file path=xl/sharedStrings.xml><?xml version="1.0" encoding="utf-8"?>
<sst xmlns="http://schemas.openxmlformats.org/spreadsheetml/2006/main" count="175" uniqueCount="113">
  <si>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</si>
  <si>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</si>
  <si>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</si>
  <si>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</si>
  <si>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</si>
  <si>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</si>
  <si>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</si>
  <si>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</si>
  <si>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</si>
  <si>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</si>
  <si>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</si>
  <si>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</si>
  <si>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</si>
  <si>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</si>
  <si>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</si>
  <si>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</si>
  <si>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</si>
  <si>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</si>
  <si>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</si>
  <si>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</si>
  <si>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</si>
  <si>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</si>
  <si>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</si>
  <si>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</si>
  <si>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</si>
  <si>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</si>
  <si>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</si>
  <si>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</si>
  <si>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</si>
  <si>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</si>
  <si>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</si>
  <si>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</si>
  <si>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</si>
  <si>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</si>
  <si>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</si>
  <si>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</si>
  <si>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</si>
  <si>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V0634 Mon / GSC 4816-1016               </t>
  </si>
  <si>
    <t xml:space="preserve">E         </t>
  </si>
  <si>
    <t>IBVS 4711</t>
  </si>
  <si>
    <t>IBVS 5806</t>
  </si>
  <si>
    <t>Add cycle</t>
  </si>
  <si>
    <t>Old Cycle</t>
  </si>
  <si>
    <t>IBVS 5918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</si>
  <si>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</si>
  <si>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</si>
  <si>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</si>
  <si>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</si>
  <si>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</si>
  <si>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</si>
  <si>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</si>
  <si>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</si>
  <si>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</si>
  <si>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</si>
  <si>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</si>
  <si>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</si>
  <si>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2425981.440 </t>
  </si>
  <si>
    <t> 04.01.1930 22:33 </t>
  </si>
  <si>
    <t> 0.040 </t>
  </si>
  <si>
    <t>P </t>
  </si>
  <si>
    <t> P.Ahnert </t>
  </si>
  <si>
    <t> VSS 1.354 </t>
  </si>
  <si>
    <t>2426332.416 </t>
  </si>
  <si>
    <t> 21.12.1930 21:59 </t>
  </si>
  <si>
    <t> 0.075 </t>
  </si>
  <si>
    <t>2426334.429 </t>
  </si>
  <si>
    <t> 23.12.1930 22:17 </t>
  </si>
  <si>
    <t> -0.026 </t>
  </si>
  <si>
    <t>2426634.617 </t>
  </si>
  <si>
    <t> 20.10.1931 02:48 </t>
  </si>
  <si>
    <t> -0.040 </t>
  </si>
  <si>
    <t>2426651.523 </t>
  </si>
  <si>
    <t> 06.11.1931 00:33 </t>
  </si>
  <si>
    <t> -0.047 </t>
  </si>
  <si>
    <t>2427482.382 </t>
  </si>
  <si>
    <t> 13.02.1934 21:10 </t>
  </si>
  <si>
    <t> -0.029 </t>
  </si>
  <si>
    <t>2429634.564 </t>
  </si>
  <si>
    <t> 06.01.1940 01:32 </t>
  </si>
  <si>
    <t> -0.001 </t>
  </si>
  <si>
    <t>2450845.397 </t>
  </si>
  <si>
    <t> 31.01.1998 21:31 </t>
  </si>
  <si>
    <t> 0.067 </t>
  </si>
  <si>
    <t>E </t>
  </si>
  <si>
    <t>o</t>
  </si>
  <si>
    <t> W.Moschner </t>
  </si>
  <si>
    <t>BAVM 117 </t>
  </si>
  <si>
    <t>2454075.7686 </t>
  </si>
  <si>
    <t> 06.12.2006 06:26 </t>
  </si>
  <si>
    <t> 0.0937 </t>
  </si>
  <si>
    <t>C </t>
  </si>
  <si>
    <t> T.Krajci </t>
  </si>
  <si>
    <t>IBVS 5806 </t>
  </si>
  <si>
    <t>2454847.3986 </t>
  </si>
  <si>
    <t> 15.01.2009 21:33 </t>
  </si>
  <si>
    <t> 0.0772 </t>
  </si>
  <si>
    <t>-I</t>
  </si>
  <si>
    <t> F.Agerer </t>
  </si>
  <si>
    <t>BAVM 209 </t>
  </si>
  <si>
    <t>2455851.6314 </t>
  </si>
  <si>
    <t> 17.10.2011 03:09 </t>
  </si>
  <si>
    <t>14129</t>
  </si>
  <si>
    <t> 0.1125 </t>
  </si>
  <si>
    <t> W.Moschner &amp; P.Frank </t>
  </si>
  <si>
    <t>BAVM 225 </t>
  </si>
  <si>
    <t>2456963.6623 </t>
  </si>
  <si>
    <t> 02.11.2014 03:53 </t>
  </si>
  <si>
    <t>14655</t>
  </si>
  <si>
    <t> 0.1268 </t>
  </si>
  <si>
    <t>BAVM 239 </t>
  </si>
  <si>
    <t>BAD?</t>
  </si>
  <si>
    <t>vis?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</si>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</sst>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4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V0634 Mon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7">
                    <c:v>1E-3</c:v>
                  </c:pt>
                  <c:pt idx="10">
                    <c:v>5.0000000000000001E-4</c:v>
                  </c:pt>
                  <c:pt idx="11">
                    <c:v>1.4E-3</c:v>
                  </c:pt>
                  <c:pt idx="13">
                    <c:v>6.9999999999999999E-4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7">
                    <c:v>1E-3</c:v>
                  </c:pt>
                  <c:pt idx="10">
                    <c:v>5.0000000000000001E-4</c:v>
                  </c:pt>
                  <c:pt idx="11">
                    <c:v>1.4E-3</c:v>
                  </c:pt>
                  <c:pt idx="1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-6123.5</c:v>
                </c:pt>
                <c:pt idx="1">
                  <c:v>-6040.5</c:v>
                </c:pt>
                <c:pt idx="2">
                  <c:v>-6040</c:v>
                </c:pt>
                <c:pt idx="3">
                  <c:v>-5969</c:v>
                </c:pt>
                <c:pt idx="4">
                  <c:v>-5965</c:v>
                </c:pt>
                <c:pt idx="5">
                  <c:v>-5768.5</c:v>
                </c:pt>
                <c:pt idx="6">
                  <c:v>-5259.5</c:v>
                </c:pt>
                <c:pt idx="7">
                  <c:v>-243</c:v>
                </c:pt>
                <c:pt idx="8">
                  <c:v>148.5</c:v>
                </c:pt>
                <c:pt idx="9">
                  <c:v>521</c:v>
                </c:pt>
                <c:pt idx="10">
                  <c:v>521</c:v>
                </c:pt>
                <c:pt idx="11">
                  <c:v>703.5</c:v>
                </c:pt>
                <c:pt idx="12">
                  <c:v>941</c:v>
                </c:pt>
                <c:pt idx="13">
                  <c:v>1204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  <c:pt idx="8">
                  <c:v>-2.1550000019487925E-3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37-4594-A68F-ABE3BAFD00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7">
                    <c:v>1E-3</c:v>
                  </c:pt>
                  <c:pt idx="10">
                    <c:v>5.0000000000000001E-4</c:v>
                  </c:pt>
                  <c:pt idx="11">
                    <c:v>1.4E-3</c:v>
                  </c:pt>
                  <c:pt idx="13">
                    <c:v>6.9999999999999999E-4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7">
                    <c:v>1E-3</c:v>
                  </c:pt>
                  <c:pt idx="10">
                    <c:v>5.0000000000000001E-4</c:v>
                  </c:pt>
                  <c:pt idx="11">
                    <c:v>1.4E-3</c:v>
                  </c:pt>
                  <c:pt idx="1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-6123.5</c:v>
                </c:pt>
                <c:pt idx="1">
                  <c:v>-6040.5</c:v>
                </c:pt>
                <c:pt idx="2">
                  <c:v>-6040</c:v>
                </c:pt>
                <c:pt idx="3">
                  <c:v>-5969</c:v>
                </c:pt>
                <c:pt idx="4">
                  <c:v>-5965</c:v>
                </c:pt>
                <c:pt idx="5">
                  <c:v>-5768.5</c:v>
                </c:pt>
                <c:pt idx="6">
                  <c:v>-5259.5</c:v>
                </c:pt>
                <c:pt idx="7">
                  <c:v>-243</c:v>
                </c:pt>
                <c:pt idx="8">
                  <c:v>148.5</c:v>
                </c:pt>
                <c:pt idx="9">
                  <c:v>521</c:v>
                </c:pt>
                <c:pt idx="10">
                  <c:v>521</c:v>
                </c:pt>
                <c:pt idx="11">
                  <c:v>703.5</c:v>
                </c:pt>
                <c:pt idx="12">
                  <c:v>941</c:v>
                </c:pt>
                <c:pt idx="13">
                  <c:v>1204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7">
                  <c:v>-3.1100000051083043E-3</c:v>
                </c:pt>
                <c:pt idx="10">
                  <c:v>7.7000007149763405E-4</c:v>
                </c:pt>
                <c:pt idx="13">
                  <c:v>1.3380000003962778E-2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37-4594-A68F-ABE3BAFD002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7">
                    <c:v>1E-3</c:v>
                  </c:pt>
                  <c:pt idx="10">
                    <c:v>5.0000000000000001E-4</c:v>
                  </c:pt>
                  <c:pt idx="11">
                    <c:v>1.4E-3</c:v>
                  </c:pt>
                  <c:pt idx="13">
                    <c:v>6.9999999999999999E-4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7">
                    <c:v>1E-3</c:v>
                  </c:pt>
                  <c:pt idx="10">
                    <c:v>5.0000000000000001E-4</c:v>
                  </c:pt>
                  <c:pt idx="11">
                    <c:v>1.4E-3</c:v>
                  </c:pt>
                  <c:pt idx="1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-6123.5</c:v>
                </c:pt>
                <c:pt idx="1">
                  <c:v>-6040.5</c:v>
                </c:pt>
                <c:pt idx="2">
                  <c:v>-6040</c:v>
                </c:pt>
                <c:pt idx="3">
                  <c:v>-5969</c:v>
                </c:pt>
                <c:pt idx="4">
                  <c:v>-5965</c:v>
                </c:pt>
                <c:pt idx="5">
                  <c:v>-5768.5</c:v>
                </c:pt>
                <c:pt idx="6">
                  <c:v>-5259.5</c:v>
                </c:pt>
                <c:pt idx="7">
                  <c:v>-243</c:v>
                </c:pt>
                <c:pt idx="8">
                  <c:v>148.5</c:v>
                </c:pt>
                <c:pt idx="9">
                  <c:v>521</c:v>
                </c:pt>
                <c:pt idx="10">
                  <c:v>521</c:v>
                </c:pt>
                <c:pt idx="11">
                  <c:v>703.5</c:v>
                </c:pt>
                <c:pt idx="12">
                  <c:v>941</c:v>
                </c:pt>
                <c:pt idx="13">
                  <c:v>1204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37-4594-A68F-ABE3BAFD002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7">
                    <c:v>1E-3</c:v>
                  </c:pt>
                  <c:pt idx="10">
                    <c:v>5.0000000000000001E-4</c:v>
                  </c:pt>
                  <c:pt idx="11">
                    <c:v>1.4E-3</c:v>
                  </c:pt>
                  <c:pt idx="13">
                    <c:v>6.9999999999999999E-4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7">
                    <c:v>1E-3</c:v>
                  </c:pt>
                  <c:pt idx="10">
                    <c:v>5.0000000000000001E-4</c:v>
                  </c:pt>
                  <c:pt idx="11">
                    <c:v>1.4E-3</c:v>
                  </c:pt>
                  <c:pt idx="1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-6123.5</c:v>
                </c:pt>
                <c:pt idx="1">
                  <c:v>-6040.5</c:v>
                </c:pt>
                <c:pt idx="2">
                  <c:v>-6040</c:v>
                </c:pt>
                <c:pt idx="3">
                  <c:v>-5969</c:v>
                </c:pt>
                <c:pt idx="4">
                  <c:v>-5965</c:v>
                </c:pt>
                <c:pt idx="5">
                  <c:v>-5768.5</c:v>
                </c:pt>
                <c:pt idx="6">
                  <c:v>-5259.5</c:v>
                </c:pt>
                <c:pt idx="7">
                  <c:v>-243</c:v>
                </c:pt>
                <c:pt idx="8">
                  <c:v>148.5</c:v>
                </c:pt>
                <c:pt idx="9">
                  <c:v>521</c:v>
                </c:pt>
                <c:pt idx="10">
                  <c:v>521</c:v>
                </c:pt>
                <c:pt idx="11">
                  <c:v>703.5</c:v>
                </c:pt>
                <c:pt idx="12">
                  <c:v>941</c:v>
                </c:pt>
                <c:pt idx="13">
                  <c:v>1204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0">
                  <c:v>0.14640499999950407</c:v>
                </c:pt>
                <c:pt idx="1">
                  <c:v>0.17931500000122469</c:v>
                </c:pt>
                <c:pt idx="2">
                  <c:v>7.819999999992433E-2</c:v>
                </c:pt>
                <c:pt idx="3">
                  <c:v>6.1869999997725245E-2</c:v>
                </c:pt>
                <c:pt idx="4">
                  <c:v>5.4950000001554145E-2</c:v>
                </c:pt>
                <c:pt idx="5">
                  <c:v>6.6754999999830034E-2</c:v>
                </c:pt>
                <c:pt idx="6">
                  <c:v>7.9684999996970873E-2</c:v>
                </c:pt>
                <c:pt idx="9">
                  <c:v>7.7000000601401553E-4</c:v>
                </c:pt>
                <c:pt idx="12">
                  <c:v>6.9699999949079938E-3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37-4594-A68F-ABE3BAFD002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7">
                    <c:v>1E-3</c:v>
                  </c:pt>
                  <c:pt idx="10">
                    <c:v>5.0000000000000001E-4</c:v>
                  </c:pt>
                  <c:pt idx="11">
                    <c:v>1.4E-3</c:v>
                  </c:pt>
                  <c:pt idx="13">
                    <c:v>6.9999999999999999E-4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7">
                    <c:v>1E-3</c:v>
                  </c:pt>
                  <c:pt idx="10">
                    <c:v>5.0000000000000001E-4</c:v>
                  </c:pt>
                  <c:pt idx="11">
                    <c:v>1.4E-3</c:v>
                  </c:pt>
                  <c:pt idx="1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-6123.5</c:v>
                </c:pt>
                <c:pt idx="1">
                  <c:v>-6040.5</c:v>
                </c:pt>
                <c:pt idx="2">
                  <c:v>-6040</c:v>
                </c:pt>
                <c:pt idx="3">
                  <c:v>-5969</c:v>
                </c:pt>
                <c:pt idx="4">
                  <c:v>-5965</c:v>
                </c:pt>
                <c:pt idx="5">
                  <c:v>-5768.5</c:v>
                </c:pt>
                <c:pt idx="6">
                  <c:v>-5259.5</c:v>
                </c:pt>
                <c:pt idx="7">
                  <c:v>-243</c:v>
                </c:pt>
                <c:pt idx="8">
                  <c:v>148.5</c:v>
                </c:pt>
                <c:pt idx="9">
                  <c:v>521</c:v>
                </c:pt>
                <c:pt idx="10">
                  <c:v>521</c:v>
                </c:pt>
                <c:pt idx="11">
                  <c:v>703.5</c:v>
                </c:pt>
                <c:pt idx="12">
                  <c:v>941</c:v>
                </c:pt>
                <c:pt idx="13">
                  <c:v>1204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37-4594-A68F-ABE3BAFD002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7">
                    <c:v>1E-3</c:v>
                  </c:pt>
                  <c:pt idx="10">
                    <c:v>5.0000000000000001E-4</c:v>
                  </c:pt>
                  <c:pt idx="11">
                    <c:v>1.4E-3</c:v>
                  </c:pt>
                  <c:pt idx="13">
                    <c:v>6.9999999999999999E-4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7">
                    <c:v>1E-3</c:v>
                  </c:pt>
                  <c:pt idx="10">
                    <c:v>5.0000000000000001E-4</c:v>
                  </c:pt>
                  <c:pt idx="11">
                    <c:v>1.4E-3</c:v>
                  </c:pt>
                  <c:pt idx="1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-6123.5</c:v>
                </c:pt>
                <c:pt idx="1">
                  <c:v>-6040.5</c:v>
                </c:pt>
                <c:pt idx="2">
                  <c:v>-6040</c:v>
                </c:pt>
                <c:pt idx="3">
                  <c:v>-5969</c:v>
                </c:pt>
                <c:pt idx="4">
                  <c:v>-5965</c:v>
                </c:pt>
                <c:pt idx="5">
                  <c:v>-5768.5</c:v>
                </c:pt>
                <c:pt idx="6">
                  <c:v>-5259.5</c:v>
                </c:pt>
                <c:pt idx="7">
                  <c:v>-243</c:v>
                </c:pt>
                <c:pt idx="8">
                  <c:v>148.5</c:v>
                </c:pt>
                <c:pt idx="9">
                  <c:v>521</c:v>
                </c:pt>
                <c:pt idx="10">
                  <c:v>521</c:v>
                </c:pt>
                <c:pt idx="11">
                  <c:v>703.5</c:v>
                </c:pt>
                <c:pt idx="12">
                  <c:v>941</c:v>
                </c:pt>
                <c:pt idx="13">
                  <c:v>1204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37-4594-A68F-ABE3BAFD00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7">
                    <c:v>1E-3</c:v>
                  </c:pt>
                  <c:pt idx="10">
                    <c:v>5.0000000000000001E-4</c:v>
                  </c:pt>
                  <c:pt idx="11">
                    <c:v>1.4E-3</c:v>
                  </c:pt>
                  <c:pt idx="13">
                    <c:v>6.9999999999999999E-4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7">
                    <c:v>1E-3</c:v>
                  </c:pt>
                  <c:pt idx="10">
                    <c:v>5.0000000000000001E-4</c:v>
                  </c:pt>
                  <c:pt idx="11">
                    <c:v>1.4E-3</c:v>
                  </c:pt>
                  <c:pt idx="1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-6123.5</c:v>
                </c:pt>
                <c:pt idx="1">
                  <c:v>-6040.5</c:v>
                </c:pt>
                <c:pt idx="2">
                  <c:v>-6040</c:v>
                </c:pt>
                <c:pt idx="3">
                  <c:v>-5969</c:v>
                </c:pt>
                <c:pt idx="4">
                  <c:v>-5965</c:v>
                </c:pt>
                <c:pt idx="5">
                  <c:v>-5768.5</c:v>
                </c:pt>
                <c:pt idx="6">
                  <c:v>-5259.5</c:v>
                </c:pt>
                <c:pt idx="7">
                  <c:v>-243</c:v>
                </c:pt>
                <c:pt idx="8">
                  <c:v>148.5</c:v>
                </c:pt>
                <c:pt idx="9">
                  <c:v>521</c:v>
                </c:pt>
                <c:pt idx="10">
                  <c:v>521</c:v>
                </c:pt>
                <c:pt idx="11">
                  <c:v>703.5</c:v>
                </c:pt>
                <c:pt idx="12">
                  <c:v>941</c:v>
                </c:pt>
                <c:pt idx="13">
                  <c:v>1204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37-4594-A68F-ABE3BAFD00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-6123.5</c:v>
                </c:pt>
                <c:pt idx="1">
                  <c:v>-6040.5</c:v>
                </c:pt>
                <c:pt idx="2">
                  <c:v>-6040</c:v>
                </c:pt>
                <c:pt idx="3">
                  <c:v>-5969</c:v>
                </c:pt>
                <c:pt idx="4">
                  <c:v>-5965</c:v>
                </c:pt>
                <c:pt idx="5">
                  <c:v>-5768.5</c:v>
                </c:pt>
                <c:pt idx="6">
                  <c:v>-5259.5</c:v>
                </c:pt>
                <c:pt idx="7">
                  <c:v>-243</c:v>
                </c:pt>
                <c:pt idx="8">
                  <c:v>148.5</c:v>
                </c:pt>
                <c:pt idx="9">
                  <c:v>521</c:v>
                </c:pt>
                <c:pt idx="10">
                  <c:v>521</c:v>
                </c:pt>
                <c:pt idx="11">
                  <c:v>703.5</c:v>
                </c:pt>
                <c:pt idx="12">
                  <c:v>941</c:v>
                </c:pt>
                <c:pt idx="13">
                  <c:v>1204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7">
                  <c:v>-5.7499961781813016E-3</c:v>
                </c:pt>
                <c:pt idx="8">
                  <c:v>-1.3514842454950596E-3</c:v>
                </c:pt>
                <c:pt idx="9">
                  <c:v>2.8335622294107508E-3</c:v>
                </c:pt>
                <c:pt idx="10">
                  <c:v>2.8335622294107508E-3</c:v>
                </c:pt>
                <c:pt idx="11">
                  <c:v>4.8839541265122549E-3</c:v>
                </c:pt>
                <c:pt idx="12">
                  <c:v>7.5522723487676385E-3</c:v>
                </c:pt>
                <c:pt idx="13">
                  <c:v>1.0507083685412547E-2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37-4594-A68F-ABE3BAFD002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-6123.5</c:v>
                </c:pt>
                <c:pt idx="1">
                  <c:v>-6040.5</c:v>
                </c:pt>
                <c:pt idx="2">
                  <c:v>-6040</c:v>
                </c:pt>
                <c:pt idx="3">
                  <c:v>-5969</c:v>
                </c:pt>
                <c:pt idx="4">
                  <c:v>-5965</c:v>
                </c:pt>
                <c:pt idx="5">
                  <c:v>-5768.5</c:v>
                </c:pt>
                <c:pt idx="6">
                  <c:v>-5259.5</c:v>
                </c:pt>
                <c:pt idx="7">
                  <c:v>-243</c:v>
                </c:pt>
                <c:pt idx="8">
                  <c:v>148.5</c:v>
                </c:pt>
                <c:pt idx="9">
                  <c:v>521</c:v>
                </c:pt>
                <c:pt idx="10">
                  <c:v>521</c:v>
                </c:pt>
                <c:pt idx="11">
                  <c:v>703.5</c:v>
                </c:pt>
                <c:pt idx="12">
                  <c:v>941</c:v>
                </c:pt>
                <c:pt idx="13">
                  <c:v>1204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1">
                  <c:v>-1.0170000001380686E-2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37-4594-A68F-ABE3BAFD0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961496"/>
        <c:axId val="1"/>
      </c:scatterChart>
      <c:valAx>
        <c:axId val="734961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961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45864661654135"/>
          <c:y val="0.92397937099967764"/>
          <c:w val="0.7624060150375939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4C2319E-3692-89CA-5E8D-72624E8E4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09" TargetMode="External"/><Relationship Id="rId2" Type="http://schemas.openxmlformats.org/officeDocument/2006/relationships/hyperlink" Target="http://www.konkoly.hu/cgi-bin/IBVS?5806" TargetMode="External"/><Relationship Id="rId1" Type="http://schemas.openxmlformats.org/officeDocument/2006/relationships/hyperlink" Target="http://www.bav-astro.de/sfs/BAVM_link.php?BAVMnr=117" TargetMode="External"/><Relationship Id="rId5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22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37</v>
      </c>
      <c r="F1" s="3">
        <v>52500.75</v>
      </c>
      <c r="G1" s="3">
        <v>2.1141070000000002</v>
      </c>
      <c r="H1" s="3" t="s">
        <v>38</v>
      </c>
    </row>
    <row r="2" spans="1:8" x14ac:dyDescent="0.2">
      <c r="A2" t="s">
        <v>23</v>
      </c>
      <c r="B2" t="str">
        <f>H1</f>
        <v xml:space="preserve">E         </v>
      </c>
      <c r="C2" s="3"/>
      <c r="D2" s="3"/>
    </row>
    <row r="3" spans="1:8" ht="13.5" thickBot="1" x14ac:dyDescent="0.25"/>
    <row r="4" spans="1:8" ht="14.25" thickTop="1" thickBot="1" x14ac:dyDescent="0.25">
      <c r="A4" s="5" t="s">
        <v>36</v>
      </c>
      <c r="C4" s="8">
        <f>F1</f>
        <v>52500.75</v>
      </c>
      <c r="D4" s="9">
        <f>G1</f>
        <v>2.1141070000000002</v>
      </c>
    </row>
    <row r="5" spans="1:8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8" x14ac:dyDescent="0.2">
      <c r="A6" s="5" t="s">
        <v>0</v>
      </c>
    </row>
    <row r="7" spans="1:8" x14ac:dyDescent="0.2">
      <c r="A7" t="s">
        <v>1</v>
      </c>
      <c r="C7">
        <v>51872.86</v>
      </c>
      <c r="D7" t="s">
        <v>112</v>
      </c>
    </row>
    <row r="8" spans="1:8" x14ac:dyDescent="0.2">
      <c r="A8" t="s">
        <v>2</v>
      </c>
      <c r="C8">
        <v>4.2282299999999999</v>
      </c>
      <c r="D8" s="28" t="s">
        <v>112</v>
      </c>
    </row>
    <row r="9" spans="1:8" x14ac:dyDescent="0.2">
      <c r="A9" s="26" t="s">
        <v>33</v>
      </c>
      <c r="B9" s="27">
        <v>28</v>
      </c>
      <c r="C9" s="24" t="str">
        <f>"F"&amp;B9</f>
        <v>F28</v>
      </c>
      <c r="D9" s="25" t="str">
        <f>"G"&amp;B9</f>
        <v>G28</v>
      </c>
    </row>
    <row r="10" spans="1:8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8" x14ac:dyDescent="0.2">
      <c r="A11" s="12" t="s">
        <v>14</v>
      </c>
      <c r="B11" s="12"/>
      <c r="C11" s="23">
        <f ca="1">INTERCEPT(INDIRECT($D$9):G992,INDIRECT($C$9):F992)</f>
        <v>-3.0198853234105305E-3</v>
      </c>
      <c r="D11" s="3"/>
      <c r="E11" s="12"/>
    </row>
    <row r="12" spans="1:8" x14ac:dyDescent="0.2">
      <c r="A12" s="12" t="s">
        <v>15</v>
      </c>
      <c r="B12" s="12"/>
      <c r="C12" s="23">
        <f ca="1">SLOPE(INDIRECT($D$9):G992,INDIRECT($C$9):F992)</f>
        <v>1.1235024093706874E-5</v>
      </c>
      <c r="D12" s="3"/>
      <c r="E12" s="12"/>
    </row>
    <row r="13" spans="1:8" x14ac:dyDescent="0.2">
      <c r="A13" s="12" t="s">
        <v>18</v>
      </c>
      <c r="B13" s="12"/>
      <c r="C13" s="3" t="s">
        <v>12</v>
      </c>
    </row>
    <row r="14" spans="1:8" x14ac:dyDescent="0.2">
      <c r="A14" s="12"/>
      <c r="B14" s="12"/>
      <c r="C14" s="12"/>
    </row>
    <row r="15" spans="1:8" x14ac:dyDescent="0.2">
      <c r="A15" s="14" t="s">
        <v>16</v>
      </c>
      <c r="B15" s="12"/>
      <c r="C15" s="15">
        <f ca="1">(C7+C11)+(C8+C12)*INT(MAX(F21:F3533))</f>
        <v>56963.659427083687</v>
      </c>
      <c r="E15" s="16" t="s">
        <v>41</v>
      </c>
      <c r="F15" s="13">
        <v>1</v>
      </c>
    </row>
    <row r="16" spans="1:8" x14ac:dyDescent="0.2">
      <c r="A16" s="18" t="s">
        <v>3</v>
      </c>
      <c r="B16" s="12"/>
      <c r="C16" s="19">
        <f ca="1">+C8+C12</f>
        <v>4.2282412350240932</v>
      </c>
      <c r="E16" s="16" t="s">
        <v>30</v>
      </c>
      <c r="F16" s="17">
        <f ca="1">NOW()+15018.5+$C$5/24</f>
        <v>60365.715404629627</v>
      </c>
    </row>
    <row r="17" spans="1:21" ht="13.5" thickBot="1" x14ac:dyDescent="0.25">
      <c r="A17" s="16" t="s">
        <v>27</v>
      </c>
      <c r="B17" s="12"/>
      <c r="C17" s="12">
        <f>COUNT(C21:C2191)</f>
        <v>14</v>
      </c>
      <c r="E17" s="16" t="s">
        <v>42</v>
      </c>
      <c r="F17" s="17">
        <f ca="1">ROUND(2*(F16-$C$7)/$C$8,0)/2+F15</f>
        <v>2009.5</v>
      </c>
    </row>
    <row r="18" spans="1:21" ht="14.25" thickTop="1" thickBot="1" x14ac:dyDescent="0.25">
      <c r="A18" s="18" t="s">
        <v>4</v>
      </c>
      <c r="B18" s="12"/>
      <c r="C18" s="21">
        <f ca="1">+C15</f>
        <v>56963.659427083687</v>
      </c>
      <c r="D18" s="22">
        <f ca="1">+C16</f>
        <v>4.2282412350240932</v>
      </c>
      <c r="E18" s="16" t="s">
        <v>31</v>
      </c>
      <c r="F18" s="25">
        <f ca="1">ROUND(2*(F16-$C$15)/$C$16,0)/2+F15</f>
        <v>805.5</v>
      </c>
    </row>
    <row r="19" spans="1:21" ht="13.5" thickTop="1" x14ac:dyDescent="0.2">
      <c r="E19" s="16" t="s">
        <v>32</v>
      </c>
      <c r="F19" s="20">
        <f ca="1">+$C$15+$C$16*F18-15018.5-$C$5/24</f>
        <v>45351.403575228927</v>
      </c>
    </row>
    <row r="20" spans="1:21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35</v>
      </c>
      <c r="I20" s="7" t="s">
        <v>47</v>
      </c>
      <c r="J20" s="7" t="s">
        <v>17</v>
      </c>
      <c r="K20" s="7" t="s">
        <v>111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13</v>
      </c>
      <c r="U20" s="54" t="s">
        <v>110</v>
      </c>
    </row>
    <row r="21" spans="1:21" x14ac:dyDescent="0.2">
      <c r="A21" s="51" t="s">
        <v>61</v>
      </c>
      <c r="B21" s="53" t="s">
        <v>34</v>
      </c>
      <c r="C21" s="52">
        <v>25981.439999999999</v>
      </c>
      <c r="D21" s="10"/>
      <c r="E21">
        <f t="shared" ref="E21:E34" si="0">+(C21-C$7)/C$8</f>
        <v>-6123.4653744001635</v>
      </c>
      <c r="F21">
        <f t="shared" ref="F21:F34" si="1">ROUND(2*E21,0)/2</f>
        <v>-6123.5</v>
      </c>
      <c r="G21">
        <f t="shared" ref="G21:G31" si="2">+C21-(C$7+F21*C$8)</f>
        <v>0.14640499999950407</v>
      </c>
      <c r="K21">
        <f t="shared" ref="K21:K27" si="3">+G21</f>
        <v>0.14640499999950407</v>
      </c>
      <c r="Q21" s="2">
        <f t="shared" ref="Q21:Q34" si="4">+C21-15018.5</f>
        <v>10962.939999999999</v>
      </c>
    </row>
    <row r="22" spans="1:21" x14ac:dyDescent="0.2">
      <c r="A22" s="51" t="s">
        <v>61</v>
      </c>
      <c r="B22" s="53" t="s">
        <v>34</v>
      </c>
      <c r="C22" s="52">
        <v>26332.416000000001</v>
      </c>
      <c r="D22" s="10"/>
      <c r="E22">
        <f t="shared" si="0"/>
        <v>-6040.4575910014355</v>
      </c>
      <c r="F22">
        <f t="shared" si="1"/>
        <v>-6040.5</v>
      </c>
      <c r="G22">
        <f t="shared" si="2"/>
        <v>0.17931500000122469</v>
      </c>
      <c r="K22">
        <f t="shared" si="3"/>
        <v>0.17931500000122469</v>
      </c>
      <c r="Q22" s="2">
        <f t="shared" si="4"/>
        <v>11313.916000000001</v>
      </c>
    </row>
    <row r="23" spans="1:21" x14ac:dyDescent="0.2">
      <c r="A23" s="51" t="s">
        <v>61</v>
      </c>
      <c r="B23" s="53" t="s">
        <v>34</v>
      </c>
      <c r="C23" s="52">
        <v>26334.429</v>
      </c>
      <c r="D23" s="10"/>
      <c r="E23">
        <f t="shared" si="0"/>
        <v>-6039.9815052634322</v>
      </c>
      <c r="F23">
        <f t="shared" si="1"/>
        <v>-6040</v>
      </c>
      <c r="G23">
        <f t="shared" si="2"/>
        <v>7.819999999992433E-2</v>
      </c>
      <c r="K23">
        <f t="shared" si="3"/>
        <v>7.819999999992433E-2</v>
      </c>
      <c r="Q23" s="2">
        <f t="shared" si="4"/>
        <v>11315.929</v>
      </c>
    </row>
    <row r="24" spans="1:21" x14ac:dyDescent="0.2">
      <c r="A24" s="51" t="s">
        <v>61</v>
      </c>
      <c r="B24" s="53" t="s">
        <v>34</v>
      </c>
      <c r="C24" s="52">
        <v>26634.616999999998</v>
      </c>
      <c r="D24" s="10"/>
      <c r="E24">
        <f t="shared" si="0"/>
        <v>-5968.9853673995976</v>
      </c>
      <c r="F24">
        <f t="shared" si="1"/>
        <v>-5969</v>
      </c>
      <c r="G24">
        <f t="shared" si="2"/>
        <v>6.1869999997725245E-2</v>
      </c>
      <c r="K24">
        <f t="shared" si="3"/>
        <v>6.1869999997725245E-2</v>
      </c>
      <c r="Q24" s="2">
        <f t="shared" si="4"/>
        <v>11616.116999999998</v>
      </c>
    </row>
    <row r="25" spans="1:21" x14ac:dyDescent="0.2">
      <c r="A25" s="51" t="s">
        <v>61</v>
      </c>
      <c r="B25" s="53" t="s">
        <v>34</v>
      </c>
      <c r="C25" s="52">
        <v>26651.523000000001</v>
      </c>
      <c r="D25" s="10"/>
      <c r="E25">
        <f t="shared" si="0"/>
        <v>-5964.9870040182295</v>
      </c>
      <c r="F25">
        <f t="shared" si="1"/>
        <v>-5965</v>
      </c>
      <c r="G25">
        <f t="shared" si="2"/>
        <v>5.4950000001554145E-2</v>
      </c>
      <c r="K25">
        <f t="shared" si="3"/>
        <v>5.4950000001554145E-2</v>
      </c>
      <c r="Q25" s="2">
        <f t="shared" si="4"/>
        <v>11633.023000000001</v>
      </c>
    </row>
    <row r="26" spans="1:21" x14ac:dyDescent="0.2">
      <c r="A26" s="51" t="s">
        <v>61</v>
      </c>
      <c r="B26" s="53" t="s">
        <v>34</v>
      </c>
      <c r="C26" s="52">
        <v>27482.382000000001</v>
      </c>
      <c r="D26" s="10"/>
      <c r="E26">
        <f t="shared" si="0"/>
        <v>-5768.4842120698258</v>
      </c>
      <c r="F26">
        <f t="shared" si="1"/>
        <v>-5768.5</v>
      </c>
      <c r="G26">
        <f t="shared" si="2"/>
        <v>6.6754999999830034E-2</v>
      </c>
      <c r="K26">
        <f t="shared" si="3"/>
        <v>6.6754999999830034E-2</v>
      </c>
      <c r="Q26" s="2">
        <f t="shared" si="4"/>
        <v>12463.882000000001</v>
      </c>
    </row>
    <row r="27" spans="1:21" x14ac:dyDescent="0.2">
      <c r="A27" s="51" t="s">
        <v>61</v>
      </c>
      <c r="B27" s="53" t="s">
        <v>34</v>
      </c>
      <c r="C27" s="52">
        <v>29634.563999999998</v>
      </c>
      <c r="D27" s="10"/>
      <c r="E27">
        <f t="shared" si="0"/>
        <v>-5259.4811540526416</v>
      </c>
      <c r="F27">
        <f t="shared" si="1"/>
        <v>-5259.5</v>
      </c>
      <c r="G27">
        <f t="shared" si="2"/>
        <v>7.9684999996970873E-2</v>
      </c>
      <c r="K27">
        <f t="shared" si="3"/>
        <v>7.9684999996970873E-2</v>
      </c>
      <c r="Q27" s="2">
        <f t="shared" si="4"/>
        <v>14616.063999999998</v>
      </c>
    </row>
    <row r="28" spans="1:21" x14ac:dyDescent="0.2">
      <c r="A28" s="30" t="s">
        <v>39</v>
      </c>
      <c r="B28" s="31" t="s">
        <v>34</v>
      </c>
      <c r="C28" s="30">
        <v>50845.396999999997</v>
      </c>
      <c r="D28" s="30">
        <v>1E-3</v>
      </c>
      <c r="E28">
        <f t="shared" si="0"/>
        <v>-243.00073553236305</v>
      </c>
      <c r="F28">
        <f t="shared" si="1"/>
        <v>-243</v>
      </c>
      <c r="G28">
        <f t="shared" si="2"/>
        <v>-3.1100000051083043E-3</v>
      </c>
      <c r="I28">
        <f>+G28</f>
        <v>-3.1100000051083043E-3</v>
      </c>
      <c r="O28">
        <f t="shared" ref="O28:O34" ca="1" si="5">+C$11+C$12*$F28</f>
        <v>-5.7499961781813016E-3</v>
      </c>
      <c r="Q28" s="2">
        <f t="shared" si="4"/>
        <v>35826.896999999997</v>
      </c>
    </row>
    <row r="29" spans="1:21" x14ac:dyDescent="0.2">
      <c r="A29" s="30" t="s">
        <v>35</v>
      </c>
      <c r="B29" s="29" t="s">
        <v>34</v>
      </c>
      <c r="C29" s="30">
        <v>52500.75</v>
      </c>
      <c r="D29" s="30"/>
      <c r="E29">
        <f t="shared" si="0"/>
        <v>148.49949033046911</v>
      </c>
      <c r="F29">
        <f t="shared" si="1"/>
        <v>148.5</v>
      </c>
      <c r="G29">
        <f t="shared" si="2"/>
        <v>-2.1550000019487925E-3</v>
      </c>
      <c r="H29">
        <f>+G29</f>
        <v>-2.1550000019487925E-3</v>
      </c>
      <c r="O29">
        <f t="shared" ca="1" si="5"/>
        <v>-1.3514842454950596E-3</v>
      </c>
      <c r="Q29" s="2">
        <f t="shared" si="4"/>
        <v>37482.25</v>
      </c>
    </row>
    <row r="30" spans="1:21" x14ac:dyDescent="0.2">
      <c r="A30" s="51" t="s">
        <v>92</v>
      </c>
      <c r="B30" s="53" t="s">
        <v>34</v>
      </c>
      <c r="C30" s="52">
        <v>54075.768600000003</v>
      </c>
      <c r="D30" s="10"/>
      <c r="E30">
        <f t="shared" si="0"/>
        <v>521.00018210929932</v>
      </c>
      <c r="F30">
        <f t="shared" si="1"/>
        <v>521</v>
      </c>
      <c r="G30">
        <f t="shared" si="2"/>
        <v>7.7000000601401553E-4</v>
      </c>
      <c r="K30">
        <f>+G30</f>
        <v>7.7000000601401553E-4</v>
      </c>
      <c r="O30">
        <f t="shared" ca="1" si="5"/>
        <v>2.8335622294107508E-3</v>
      </c>
      <c r="Q30" s="2">
        <f t="shared" si="4"/>
        <v>39057.268600000003</v>
      </c>
    </row>
    <row r="31" spans="1:21" x14ac:dyDescent="0.2">
      <c r="A31" s="32" t="s">
        <v>40</v>
      </c>
      <c r="B31" s="31" t="s">
        <v>34</v>
      </c>
      <c r="C31" s="32">
        <v>54075.768600000069</v>
      </c>
      <c r="D31" s="32">
        <v>5.0000000000000001E-4</v>
      </c>
      <c r="E31">
        <f t="shared" si="0"/>
        <v>521.00018210931478</v>
      </c>
      <c r="F31">
        <f t="shared" si="1"/>
        <v>521</v>
      </c>
      <c r="G31">
        <f t="shared" si="2"/>
        <v>7.7000007149763405E-4</v>
      </c>
      <c r="I31">
        <f>+G31</f>
        <v>7.7000007149763405E-4</v>
      </c>
      <c r="O31">
        <f t="shared" ca="1" si="5"/>
        <v>2.8335622294107508E-3</v>
      </c>
      <c r="Q31" s="2">
        <f t="shared" si="4"/>
        <v>39057.268600000069</v>
      </c>
    </row>
    <row r="32" spans="1:21" x14ac:dyDescent="0.2">
      <c r="A32" s="34" t="s">
        <v>43</v>
      </c>
      <c r="B32" s="35" t="s">
        <v>34</v>
      </c>
      <c r="C32" s="34">
        <v>54847.3986</v>
      </c>
      <c r="D32" s="34">
        <v>1.4E-3</v>
      </c>
      <c r="E32">
        <f t="shared" si="0"/>
        <v>703.49498489911855</v>
      </c>
      <c r="F32">
        <f t="shared" si="1"/>
        <v>703.5</v>
      </c>
      <c r="O32">
        <f t="shared" ca="1" si="5"/>
        <v>4.8839541265122549E-3</v>
      </c>
      <c r="Q32" s="2">
        <f t="shared" si="4"/>
        <v>39828.8986</v>
      </c>
      <c r="U32" s="33">
        <v>-1.0170000001380686E-2</v>
      </c>
    </row>
    <row r="33" spans="1:17" x14ac:dyDescent="0.2">
      <c r="A33" s="51" t="s">
        <v>104</v>
      </c>
      <c r="B33" s="53" t="s">
        <v>34</v>
      </c>
      <c r="C33" s="52">
        <v>55851.631399999998</v>
      </c>
      <c r="D33" s="10"/>
      <c r="E33">
        <f t="shared" si="0"/>
        <v>941.00164844391099</v>
      </c>
      <c r="F33">
        <f t="shared" si="1"/>
        <v>941</v>
      </c>
      <c r="G33">
        <f>+C33-(C$7+F33*C$8)</f>
        <v>6.9699999949079938E-3</v>
      </c>
      <c r="K33">
        <f>+G33</f>
        <v>6.9699999949079938E-3</v>
      </c>
      <c r="O33">
        <f t="shared" ca="1" si="5"/>
        <v>7.5522723487676385E-3</v>
      </c>
      <c r="Q33" s="2">
        <f t="shared" si="4"/>
        <v>40833.131399999998</v>
      </c>
    </row>
    <row r="34" spans="1:17" x14ac:dyDescent="0.2">
      <c r="A34" s="36" t="s">
        <v>44</v>
      </c>
      <c r="B34" s="37"/>
      <c r="C34" s="36">
        <v>56963.662300000004</v>
      </c>
      <c r="D34" s="36">
        <v>6.9999999999999999E-4</v>
      </c>
      <c r="E34">
        <f t="shared" si="0"/>
        <v>1204.0031644446974</v>
      </c>
      <c r="F34">
        <f t="shared" si="1"/>
        <v>1204</v>
      </c>
      <c r="G34">
        <f>+C34-(C$7+F34*C$8)</f>
        <v>1.3380000003962778E-2</v>
      </c>
      <c r="I34">
        <f>+G34</f>
        <v>1.3380000003962778E-2</v>
      </c>
      <c r="O34">
        <f t="shared" ca="1" si="5"/>
        <v>1.0507083685412547E-2</v>
      </c>
      <c r="Q34" s="2">
        <f t="shared" si="4"/>
        <v>41945.162300000004</v>
      </c>
    </row>
    <row r="35" spans="1:17" x14ac:dyDescent="0.2">
      <c r="B35" s="3"/>
      <c r="C35" s="10"/>
      <c r="D35" s="10"/>
    </row>
    <row r="36" spans="1:17" x14ac:dyDescent="0.2">
      <c r="B36" s="3"/>
      <c r="C36" s="10"/>
      <c r="D36" s="10"/>
    </row>
    <row r="37" spans="1:17" x14ac:dyDescent="0.2">
      <c r="C37" s="10"/>
      <c r="D37" s="10"/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6"/>
  <sheetViews>
    <sheetView workbookViewId="0">
      <selection activeCell="A14" sqref="A14:C22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8" t="s">
        <v>45</v>
      </c>
      <c r="I1" s="39" t="s">
        <v>46</v>
      </c>
      <c r="J1" s="40" t="s">
        <v>47</v>
      </c>
    </row>
    <row r="2" spans="1:16" x14ac:dyDescent="0.2">
      <c r="I2" s="41" t="s">
        <v>48</v>
      </c>
      <c r="J2" s="42" t="s">
        <v>49</v>
      </c>
    </row>
    <row r="3" spans="1:16" x14ac:dyDescent="0.2">
      <c r="A3" s="43" t="s">
        <v>50</v>
      </c>
      <c r="I3" s="41" t="s">
        <v>51</v>
      </c>
      <c r="J3" s="42" t="s">
        <v>52</v>
      </c>
    </row>
    <row r="4" spans="1:16" x14ac:dyDescent="0.2">
      <c r="I4" s="41" t="s">
        <v>53</v>
      </c>
      <c r="J4" s="42" t="s">
        <v>52</v>
      </c>
    </row>
    <row r="5" spans="1:16" ht="13.5" thickBot="1" x14ac:dyDescent="0.25">
      <c r="I5" s="44" t="s">
        <v>54</v>
      </c>
      <c r="J5" s="45" t="s">
        <v>55</v>
      </c>
    </row>
    <row r="10" spans="1:16" ht="13.5" thickBot="1" x14ac:dyDescent="0.25"/>
    <row r="11" spans="1:16" ht="12.75" customHeight="1" thickBot="1" x14ac:dyDescent="0.25">
      <c r="A11" s="10" t="str">
        <f t="shared" ref="A11:A22" si="0">P11</f>
        <v>BAVM 117 </v>
      </c>
      <c r="B11" s="3" t="str">
        <f t="shared" ref="B11:B22" si="1">IF(H11=INT(H11),"I","II")</f>
        <v>I</v>
      </c>
      <c r="C11" s="10">
        <f t="shared" ref="C11:C22" si="2">1*G11</f>
        <v>50845.396999999997</v>
      </c>
      <c r="D11" s="12" t="str">
        <f t="shared" ref="D11:D22" si="3">VLOOKUP(F11,I$1:J$5,2,FALSE)</f>
        <v>vis</v>
      </c>
      <c r="E11" s="46">
        <f>VLOOKUP(C11,Active!C$21:E$973,3,FALSE)</f>
        <v>-243.00073553236305</v>
      </c>
      <c r="F11" s="3" t="s">
        <v>54</v>
      </c>
      <c r="G11" s="12" t="str">
        <f t="shared" ref="G11:G22" si="4">MID(I11,3,LEN(I11)-3)</f>
        <v>50845.397</v>
      </c>
      <c r="H11" s="10">
        <f t="shared" ref="H11:H22" si="5">1*K11</f>
        <v>11761</v>
      </c>
      <c r="I11" s="47" t="s">
        <v>80</v>
      </c>
      <c r="J11" s="48" t="s">
        <v>81</v>
      </c>
      <c r="K11" s="47">
        <v>11761</v>
      </c>
      <c r="L11" s="47" t="s">
        <v>82</v>
      </c>
      <c r="M11" s="48" t="s">
        <v>83</v>
      </c>
      <c r="N11" s="48" t="s">
        <v>84</v>
      </c>
      <c r="O11" s="49" t="s">
        <v>85</v>
      </c>
      <c r="P11" s="50" t="s">
        <v>86</v>
      </c>
    </row>
    <row r="12" spans="1:16" ht="12.75" customHeight="1" thickBot="1" x14ac:dyDescent="0.25">
      <c r="A12" s="10" t="str">
        <f t="shared" si="0"/>
        <v>BAVM 209 </v>
      </c>
      <c r="B12" s="3" t="str">
        <f t="shared" si="1"/>
        <v>I</v>
      </c>
      <c r="C12" s="10">
        <f t="shared" si="2"/>
        <v>54847.3986</v>
      </c>
      <c r="D12" s="12" t="str">
        <f t="shared" si="3"/>
        <v>vis</v>
      </c>
      <c r="E12" s="46">
        <f>VLOOKUP(C12,Active!C$21:E$973,3,FALSE)</f>
        <v>703.49498489911855</v>
      </c>
      <c r="F12" s="3" t="s">
        <v>54</v>
      </c>
      <c r="G12" s="12" t="str">
        <f t="shared" si="4"/>
        <v>54847.3986</v>
      </c>
      <c r="H12" s="10">
        <f t="shared" si="5"/>
        <v>13654</v>
      </c>
      <c r="I12" s="47" t="s">
        <v>93</v>
      </c>
      <c r="J12" s="48" t="s">
        <v>94</v>
      </c>
      <c r="K12" s="47">
        <v>13654</v>
      </c>
      <c r="L12" s="47" t="s">
        <v>95</v>
      </c>
      <c r="M12" s="48" t="s">
        <v>90</v>
      </c>
      <c r="N12" s="48" t="s">
        <v>96</v>
      </c>
      <c r="O12" s="49" t="s">
        <v>97</v>
      </c>
      <c r="P12" s="50" t="s">
        <v>98</v>
      </c>
    </row>
    <row r="13" spans="1:16" ht="12.75" customHeight="1" thickBot="1" x14ac:dyDescent="0.25">
      <c r="A13" s="10" t="str">
        <f t="shared" si="0"/>
        <v>BAVM 239 </v>
      </c>
      <c r="B13" s="3" t="str">
        <f t="shared" si="1"/>
        <v>I</v>
      </c>
      <c r="C13" s="10">
        <f t="shared" si="2"/>
        <v>56963.662300000004</v>
      </c>
      <c r="D13" s="12" t="str">
        <f t="shared" si="3"/>
        <v>vis</v>
      </c>
      <c r="E13" s="46">
        <f>VLOOKUP(C13,Active!C$21:E$973,3,FALSE)</f>
        <v>1204.0031644446974</v>
      </c>
      <c r="F13" s="3" t="s">
        <v>54</v>
      </c>
      <c r="G13" s="12" t="str">
        <f t="shared" si="4"/>
        <v>56963.6623</v>
      </c>
      <c r="H13" s="10">
        <f t="shared" si="5"/>
        <v>14655</v>
      </c>
      <c r="I13" s="47" t="s">
        <v>105</v>
      </c>
      <c r="J13" s="48" t="s">
        <v>106</v>
      </c>
      <c r="K13" s="47" t="s">
        <v>107</v>
      </c>
      <c r="L13" s="47" t="s">
        <v>108</v>
      </c>
      <c r="M13" s="48" t="s">
        <v>90</v>
      </c>
      <c r="N13" s="48" t="s">
        <v>84</v>
      </c>
      <c r="O13" s="49" t="s">
        <v>103</v>
      </c>
      <c r="P13" s="50" t="s">
        <v>109</v>
      </c>
    </row>
    <row r="14" spans="1:16" ht="12.75" customHeight="1" thickBot="1" x14ac:dyDescent="0.25">
      <c r="A14" s="10" t="str">
        <f t="shared" si="0"/>
        <v> VSS 1.354 </v>
      </c>
      <c r="B14" s="3" t="str">
        <f t="shared" si="1"/>
        <v>I</v>
      </c>
      <c r="C14" s="10">
        <f t="shared" si="2"/>
        <v>25981.439999999999</v>
      </c>
      <c r="D14" s="12" t="str">
        <f t="shared" si="3"/>
        <v>vis</v>
      </c>
      <c r="E14" s="46">
        <f>VLOOKUP(C14,Active!C$21:E$973,3,FALSE)</f>
        <v>-6123.4653744001635</v>
      </c>
      <c r="F14" s="3" t="s">
        <v>54</v>
      </c>
      <c r="G14" s="12" t="str">
        <f t="shared" si="4"/>
        <v>25981.440</v>
      </c>
      <c r="H14" s="10">
        <f t="shared" si="5"/>
        <v>0</v>
      </c>
      <c r="I14" s="47" t="s">
        <v>56</v>
      </c>
      <c r="J14" s="48" t="s">
        <v>57</v>
      </c>
      <c r="K14" s="47">
        <v>0</v>
      </c>
      <c r="L14" s="47" t="s">
        <v>58</v>
      </c>
      <c r="M14" s="48" t="s">
        <v>59</v>
      </c>
      <c r="N14" s="48"/>
      <c r="O14" s="49" t="s">
        <v>60</v>
      </c>
      <c r="P14" s="49" t="s">
        <v>61</v>
      </c>
    </row>
    <row r="15" spans="1:16" ht="12.75" customHeight="1" thickBot="1" x14ac:dyDescent="0.25">
      <c r="A15" s="10" t="str">
        <f t="shared" si="0"/>
        <v> VSS 1.354 </v>
      </c>
      <c r="B15" s="3" t="str">
        <f t="shared" si="1"/>
        <v>I</v>
      </c>
      <c r="C15" s="10">
        <f t="shared" si="2"/>
        <v>26332.416000000001</v>
      </c>
      <c r="D15" s="12" t="str">
        <f t="shared" si="3"/>
        <v>vis</v>
      </c>
      <c r="E15" s="46">
        <f>VLOOKUP(C15,Active!C$21:E$973,3,FALSE)</f>
        <v>-6040.4575910014355</v>
      </c>
      <c r="F15" s="3" t="s">
        <v>54</v>
      </c>
      <c r="G15" s="12" t="str">
        <f t="shared" si="4"/>
        <v>26332.416</v>
      </c>
      <c r="H15" s="10">
        <f t="shared" si="5"/>
        <v>166</v>
      </c>
      <c r="I15" s="47" t="s">
        <v>62</v>
      </c>
      <c r="J15" s="48" t="s">
        <v>63</v>
      </c>
      <c r="K15" s="47">
        <v>166</v>
      </c>
      <c r="L15" s="47" t="s">
        <v>64</v>
      </c>
      <c r="M15" s="48" t="s">
        <v>59</v>
      </c>
      <c r="N15" s="48"/>
      <c r="O15" s="49" t="s">
        <v>60</v>
      </c>
      <c r="P15" s="49" t="s">
        <v>61</v>
      </c>
    </row>
    <row r="16" spans="1:16" ht="12.75" customHeight="1" thickBot="1" x14ac:dyDescent="0.25">
      <c r="A16" s="10" t="str">
        <f t="shared" si="0"/>
        <v> VSS 1.354 </v>
      </c>
      <c r="B16" s="3" t="str">
        <f t="shared" si="1"/>
        <v>I</v>
      </c>
      <c r="C16" s="10">
        <f t="shared" si="2"/>
        <v>26334.429</v>
      </c>
      <c r="D16" s="12" t="str">
        <f t="shared" si="3"/>
        <v>vis</v>
      </c>
      <c r="E16" s="46">
        <f>VLOOKUP(C16,Active!C$21:E$973,3,FALSE)</f>
        <v>-6039.9815052634322</v>
      </c>
      <c r="F16" s="3" t="s">
        <v>54</v>
      </c>
      <c r="G16" s="12" t="str">
        <f t="shared" si="4"/>
        <v>26334.429</v>
      </c>
      <c r="H16" s="10">
        <f t="shared" si="5"/>
        <v>167</v>
      </c>
      <c r="I16" s="47" t="s">
        <v>65</v>
      </c>
      <c r="J16" s="48" t="s">
        <v>66</v>
      </c>
      <c r="K16" s="47">
        <v>167</v>
      </c>
      <c r="L16" s="47" t="s">
        <v>67</v>
      </c>
      <c r="M16" s="48" t="s">
        <v>59</v>
      </c>
      <c r="N16" s="48"/>
      <c r="O16" s="49" t="s">
        <v>60</v>
      </c>
      <c r="P16" s="49" t="s">
        <v>61</v>
      </c>
    </row>
    <row r="17" spans="1:16" ht="12.75" customHeight="1" thickBot="1" x14ac:dyDescent="0.25">
      <c r="A17" s="10" t="str">
        <f t="shared" si="0"/>
        <v> VSS 1.354 </v>
      </c>
      <c r="B17" s="3" t="str">
        <f t="shared" si="1"/>
        <v>I</v>
      </c>
      <c r="C17" s="10">
        <f t="shared" si="2"/>
        <v>26634.616999999998</v>
      </c>
      <c r="D17" s="12" t="str">
        <f t="shared" si="3"/>
        <v>vis</v>
      </c>
      <c r="E17" s="46">
        <f>VLOOKUP(C17,Active!C$21:E$973,3,FALSE)</f>
        <v>-5968.9853673995976</v>
      </c>
      <c r="F17" s="3" t="s">
        <v>54</v>
      </c>
      <c r="G17" s="12" t="str">
        <f t="shared" si="4"/>
        <v>26634.617</v>
      </c>
      <c r="H17" s="10">
        <f t="shared" si="5"/>
        <v>309</v>
      </c>
      <c r="I17" s="47" t="s">
        <v>68</v>
      </c>
      <c r="J17" s="48" t="s">
        <v>69</v>
      </c>
      <c r="K17" s="47">
        <v>309</v>
      </c>
      <c r="L17" s="47" t="s">
        <v>70</v>
      </c>
      <c r="M17" s="48" t="s">
        <v>59</v>
      </c>
      <c r="N17" s="48"/>
      <c r="O17" s="49" t="s">
        <v>60</v>
      </c>
      <c r="P17" s="49" t="s">
        <v>61</v>
      </c>
    </row>
    <row r="18" spans="1:16" ht="12.75" customHeight="1" thickBot="1" x14ac:dyDescent="0.25">
      <c r="A18" s="10" t="str">
        <f t="shared" si="0"/>
        <v> VSS 1.354 </v>
      </c>
      <c r="B18" s="3" t="str">
        <f t="shared" si="1"/>
        <v>I</v>
      </c>
      <c r="C18" s="10">
        <f t="shared" si="2"/>
        <v>26651.523000000001</v>
      </c>
      <c r="D18" s="12" t="str">
        <f t="shared" si="3"/>
        <v>vis</v>
      </c>
      <c r="E18" s="46">
        <f>VLOOKUP(C18,Active!C$21:E$973,3,FALSE)</f>
        <v>-5964.9870040182295</v>
      </c>
      <c r="F18" s="3" t="s">
        <v>54</v>
      </c>
      <c r="G18" s="12" t="str">
        <f t="shared" si="4"/>
        <v>26651.523</v>
      </c>
      <c r="H18" s="10">
        <f t="shared" si="5"/>
        <v>317</v>
      </c>
      <c r="I18" s="47" t="s">
        <v>71</v>
      </c>
      <c r="J18" s="48" t="s">
        <v>72</v>
      </c>
      <c r="K18" s="47">
        <v>317</v>
      </c>
      <c r="L18" s="47" t="s">
        <v>73</v>
      </c>
      <c r="M18" s="48" t="s">
        <v>59</v>
      </c>
      <c r="N18" s="48"/>
      <c r="O18" s="49" t="s">
        <v>60</v>
      </c>
      <c r="P18" s="49" t="s">
        <v>61</v>
      </c>
    </row>
    <row r="19" spans="1:16" ht="12.75" customHeight="1" thickBot="1" x14ac:dyDescent="0.25">
      <c r="A19" s="10" t="str">
        <f t="shared" si="0"/>
        <v> VSS 1.354 </v>
      </c>
      <c r="B19" s="3" t="str">
        <f t="shared" si="1"/>
        <v>I</v>
      </c>
      <c r="C19" s="10">
        <f t="shared" si="2"/>
        <v>27482.382000000001</v>
      </c>
      <c r="D19" s="12" t="str">
        <f t="shared" si="3"/>
        <v>vis</v>
      </c>
      <c r="E19" s="46">
        <f>VLOOKUP(C19,Active!C$21:E$973,3,FALSE)</f>
        <v>-5768.4842120698258</v>
      </c>
      <c r="F19" s="3" t="s">
        <v>54</v>
      </c>
      <c r="G19" s="12" t="str">
        <f t="shared" si="4"/>
        <v>27482.382</v>
      </c>
      <c r="H19" s="10">
        <f t="shared" si="5"/>
        <v>710</v>
      </c>
      <c r="I19" s="47" t="s">
        <v>74</v>
      </c>
      <c r="J19" s="48" t="s">
        <v>75</v>
      </c>
      <c r="K19" s="47">
        <v>710</v>
      </c>
      <c r="L19" s="47" t="s">
        <v>76</v>
      </c>
      <c r="M19" s="48" t="s">
        <v>59</v>
      </c>
      <c r="N19" s="48"/>
      <c r="O19" s="49" t="s">
        <v>60</v>
      </c>
      <c r="P19" s="49" t="s">
        <v>61</v>
      </c>
    </row>
    <row r="20" spans="1:16" ht="12.75" customHeight="1" thickBot="1" x14ac:dyDescent="0.25">
      <c r="A20" s="10" t="str">
        <f t="shared" si="0"/>
        <v> VSS 1.354 </v>
      </c>
      <c r="B20" s="3" t="str">
        <f t="shared" si="1"/>
        <v>I</v>
      </c>
      <c r="C20" s="10">
        <f t="shared" si="2"/>
        <v>29634.563999999998</v>
      </c>
      <c r="D20" s="12" t="str">
        <f t="shared" si="3"/>
        <v>vis</v>
      </c>
      <c r="E20" s="46">
        <f>VLOOKUP(C20,Active!C$21:E$973,3,FALSE)</f>
        <v>-5259.4811540526416</v>
      </c>
      <c r="F20" s="3" t="s">
        <v>54</v>
      </c>
      <c r="G20" s="12" t="str">
        <f t="shared" si="4"/>
        <v>29634.564</v>
      </c>
      <c r="H20" s="10">
        <f t="shared" si="5"/>
        <v>1728</v>
      </c>
      <c r="I20" s="47" t="s">
        <v>77</v>
      </c>
      <c r="J20" s="48" t="s">
        <v>78</v>
      </c>
      <c r="K20" s="47">
        <v>1728</v>
      </c>
      <c r="L20" s="47" t="s">
        <v>79</v>
      </c>
      <c r="M20" s="48" t="s">
        <v>59</v>
      </c>
      <c r="N20" s="48"/>
      <c r="O20" s="49" t="s">
        <v>60</v>
      </c>
      <c r="P20" s="49" t="s">
        <v>61</v>
      </c>
    </row>
    <row r="21" spans="1:16" ht="12.75" customHeight="1" thickBot="1" x14ac:dyDescent="0.25">
      <c r="A21" s="10" t="str">
        <f t="shared" si="0"/>
        <v>IBVS 5806 </v>
      </c>
      <c r="B21" s="3" t="str">
        <f t="shared" si="1"/>
        <v>I</v>
      </c>
      <c r="C21" s="10">
        <f t="shared" si="2"/>
        <v>54075.768600000003</v>
      </c>
      <c r="D21" s="12" t="str">
        <f t="shared" si="3"/>
        <v>vis</v>
      </c>
      <c r="E21" s="46">
        <f>VLOOKUP(C21,Active!C$21:E$973,3,FALSE)</f>
        <v>521.00018210929932</v>
      </c>
      <c r="F21" s="3" t="s">
        <v>54</v>
      </c>
      <c r="G21" s="12" t="str">
        <f t="shared" si="4"/>
        <v>54075.7686</v>
      </c>
      <c r="H21" s="10">
        <f t="shared" si="5"/>
        <v>13289</v>
      </c>
      <c r="I21" s="47" t="s">
        <v>87</v>
      </c>
      <c r="J21" s="48" t="s">
        <v>88</v>
      </c>
      <c r="K21" s="47">
        <v>13289</v>
      </c>
      <c r="L21" s="47" t="s">
        <v>89</v>
      </c>
      <c r="M21" s="48" t="s">
        <v>90</v>
      </c>
      <c r="N21" s="48" t="s">
        <v>84</v>
      </c>
      <c r="O21" s="49" t="s">
        <v>91</v>
      </c>
      <c r="P21" s="50" t="s">
        <v>92</v>
      </c>
    </row>
    <row r="22" spans="1:16" ht="12.75" customHeight="1" thickBot="1" x14ac:dyDescent="0.25">
      <c r="A22" s="10" t="str">
        <f t="shared" si="0"/>
        <v>BAVM 225 </v>
      </c>
      <c r="B22" s="3" t="str">
        <f t="shared" si="1"/>
        <v>I</v>
      </c>
      <c r="C22" s="10">
        <f t="shared" si="2"/>
        <v>55851.631399999998</v>
      </c>
      <c r="D22" s="12" t="str">
        <f t="shared" si="3"/>
        <v>vis</v>
      </c>
      <c r="E22" s="46">
        <f>VLOOKUP(C22,Active!C$21:E$973,3,FALSE)</f>
        <v>941.00164844391099</v>
      </c>
      <c r="F22" s="3" t="s">
        <v>54</v>
      </c>
      <c r="G22" s="12" t="str">
        <f t="shared" si="4"/>
        <v>55851.6314</v>
      </c>
      <c r="H22" s="10">
        <f t="shared" si="5"/>
        <v>14129</v>
      </c>
      <c r="I22" s="47" t="s">
        <v>99</v>
      </c>
      <c r="J22" s="48" t="s">
        <v>100</v>
      </c>
      <c r="K22" s="47" t="s">
        <v>101</v>
      </c>
      <c r="L22" s="47" t="s">
        <v>102</v>
      </c>
      <c r="M22" s="48" t="s">
        <v>90</v>
      </c>
      <c r="N22" s="48" t="s">
        <v>84</v>
      </c>
      <c r="O22" s="49" t="s">
        <v>103</v>
      </c>
      <c r="P22" s="50" t="s">
        <v>104</v>
      </c>
    </row>
    <row r="23" spans="1:16" x14ac:dyDescent="0.2">
      <c r="B23" s="3"/>
      <c r="E23" s="46"/>
      <c r="F23" s="3"/>
    </row>
    <row r="24" spans="1:16" x14ac:dyDescent="0.2">
      <c r="B24" s="3"/>
      <c r="E24" s="46"/>
      <c r="F24" s="3"/>
    </row>
    <row r="25" spans="1:16" x14ac:dyDescent="0.2">
      <c r="B25" s="3"/>
      <c r="E25" s="46"/>
      <c r="F25" s="3"/>
    </row>
    <row r="26" spans="1:16" x14ac:dyDescent="0.2">
      <c r="B26" s="3"/>
      <c r="E26" s="46"/>
      <c r="F26" s="3"/>
    </row>
    <row r="27" spans="1:16" x14ac:dyDescent="0.2">
      <c r="B27" s="3"/>
      <c r="E27" s="46"/>
      <c r="F27" s="3"/>
    </row>
    <row r="28" spans="1:16" x14ac:dyDescent="0.2">
      <c r="B28" s="3"/>
      <c r="E28" s="46"/>
      <c r="F28" s="3"/>
    </row>
    <row r="29" spans="1:16" x14ac:dyDescent="0.2">
      <c r="B29" s="3"/>
      <c r="E29" s="46"/>
      <c r="F29" s="3"/>
    </row>
    <row r="30" spans="1:16" x14ac:dyDescent="0.2">
      <c r="B30" s="3"/>
      <c r="E30" s="46"/>
      <c r="F30" s="3"/>
    </row>
    <row r="31" spans="1:16" x14ac:dyDescent="0.2">
      <c r="B31" s="3"/>
      <c r="E31" s="46"/>
      <c r="F31" s="3"/>
    </row>
    <row r="32" spans="1:16" x14ac:dyDescent="0.2">
      <c r="B32" s="3"/>
      <c r="E32" s="46"/>
      <c r="F32" s="3"/>
    </row>
    <row r="33" spans="2:6" x14ac:dyDescent="0.2">
      <c r="B33" s="3"/>
      <c r="E33" s="46"/>
      <c r="F33" s="3"/>
    </row>
    <row r="34" spans="2:6" x14ac:dyDescent="0.2">
      <c r="B34" s="3"/>
      <c r="E34" s="46"/>
      <c r="F34" s="3"/>
    </row>
    <row r="35" spans="2:6" x14ac:dyDescent="0.2">
      <c r="B35" s="3"/>
      <c r="E35" s="46"/>
      <c r="F35" s="3"/>
    </row>
    <row r="36" spans="2:6" x14ac:dyDescent="0.2">
      <c r="B36" s="3"/>
      <c r="E36" s="46"/>
      <c r="F36" s="3"/>
    </row>
    <row r="37" spans="2:6" x14ac:dyDescent="0.2">
      <c r="B37" s="3"/>
      <c r="E37" s="46"/>
      <c r="F37" s="3"/>
    </row>
    <row r="38" spans="2:6" x14ac:dyDescent="0.2">
      <c r="B38" s="3"/>
      <c r="E38" s="46"/>
      <c r="F38" s="3"/>
    </row>
    <row r="39" spans="2:6" x14ac:dyDescent="0.2">
      <c r="B39" s="3"/>
      <c r="E39" s="46"/>
      <c r="F39" s="3"/>
    </row>
    <row r="40" spans="2:6" x14ac:dyDescent="0.2">
      <c r="B40" s="3"/>
      <c r="E40" s="46"/>
      <c r="F40" s="3"/>
    </row>
    <row r="41" spans="2:6" x14ac:dyDescent="0.2">
      <c r="B41" s="3"/>
      <c r="E41" s="46"/>
      <c r="F41" s="3"/>
    </row>
    <row r="42" spans="2:6" x14ac:dyDescent="0.2">
      <c r="B42" s="3"/>
      <c r="E42" s="46"/>
      <c r="F42" s="3"/>
    </row>
    <row r="43" spans="2:6" x14ac:dyDescent="0.2">
      <c r="B43" s="3"/>
      <c r="E43" s="46"/>
      <c r="F43" s="3"/>
    </row>
    <row r="44" spans="2:6" x14ac:dyDescent="0.2">
      <c r="B44" s="3"/>
      <c r="E44" s="46"/>
      <c r="F44" s="3"/>
    </row>
    <row r="45" spans="2:6" x14ac:dyDescent="0.2">
      <c r="B45" s="3"/>
      <c r="E45" s="46"/>
      <c r="F45" s="3"/>
    </row>
    <row r="46" spans="2:6" x14ac:dyDescent="0.2">
      <c r="B46" s="3"/>
      <c r="E46" s="46"/>
      <c r="F46" s="3"/>
    </row>
    <row r="47" spans="2:6" x14ac:dyDescent="0.2">
      <c r="B47" s="3"/>
      <c r="E47" s="46"/>
      <c r="F47" s="3"/>
    </row>
    <row r="48" spans="2:6" x14ac:dyDescent="0.2">
      <c r="B48" s="3"/>
      <c r="E48" s="46"/>
      <c r="F48" s="3"/>
    </row>
    <row r="49" spans="2:6" x14ac:dyDescent="0.2">
      <c r="B49" s="3"/>
      <c r="E49" s="46"/>
      <c r="F49" s="3"/>
    </row>
    <row r="50" spans="2:6" x14ac:dyDescent="0.2">
      <c r="B50" s="3"/>
      <c r="E50" s="46"/>
      <c r="F50" s="3"/>
    </row>
    <row r="51" spans="2:6" x14ac:dyDescent="0.2">
      <c r="B51" s="3"/>
      <c r="E51" s="46"/>
      <c r="F51" s="3"/>
    </row>
    <row r="52" spans="2:6" x14ac:dyDescent="0.2">
      <c r="B52" s="3"/>
      <c r="E52" s="46"/>
      <c r="F52" s="3"/>
    </row>
    <row r="53" spans="2:6" x14ac:dyDescent="0.2">
      <c r="B53" s="3"/>
      <c r="E53" s="46"/>
      <c r="F53" s="3"/>
    </row>
    <row r="54" spans="2:6" x14ac:dyDescent="0.2">
      <c r="B54" s="3"/>
      <c r="E54" s="46"/>
      <c r="F54" s="3"/>
    </row>
    <row r="55" spans="2:6" x14ac:dyDescent="0.2">
      <c r="B55" s="3"/>
      <c r="E55" s="46"/>
      <c r="F55" s="3"/>
    </row>
    <row r="56" spans="2:6" x14ac:dyDescent="0.2">
      <c r="B56" s="3"/>
      <c r="E56" s="46"/>
      <c r="F56" s="3"/>
    </row>
    <row r="57" spans="2:6" x14ac:dyDescent="0.2">
      <c r="B57" s="3"/>
      <c r="E57" s="46"/>
      <c r="F57" s="3"/>
    </row>
    <row r="58" spans="2:6" x14ac:dyDescent="0.2">
      <c r="B58" s="3"/>
      <c r="E58" s="46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</sheetData>
  <phoneticPr fontId="7" type="noConversion"/>
  <hyperlinks>
    <hyperlink ref="P11" r:id="rId1" display="http://www.bav-astro.de/sfs/BAVM_link.php?BAVMnr=117"/>
    <hyperlink ref="P21" r:id="rId2" display="http://www.konkoly.hu/cgi-bin/IBVS?5806"/>
    <hyperlink ref="P12" r:id="rId3" display="http://www.bav-astro.de/sfs/BAVM_link.php?BAVMnr=209"/>
    <hyperlink ref="P22" r:id="rId4" display="http://www.bav-astro.de/sfs/BAVM_link.php?BAVMnr=225"/>
    <hyperlink ref="P13" r:id="rId5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2024-02-25T04:10:11Z</dcterms:modified>
</cp:coreProperties>
</file>