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CAB21E1-DC37-4439-AB43-C22331AAC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6" i="1" l="1"/>
  <c r="F136" i="1"/>
  <c r="G136" i="1" s="1"/>
  <c r="Q136" i="1"/>
  <c r="U136" i="1"/>
  <c r="Q139" i="1"/>
  <c r="G137" i="1"/>
  <c r="K137" i="1" s="1"/>
  <c r="Q137" i="1"/>
  <c r="G138" i="1"/>
  <c r="K138" i="1" s="1"/>
  <c r="Q138" i="1"/>
  <c r="E137" i="1"/>
  <c r="F137" i="1"/>
  <c r="E138" i="1"/>
  <c r="F138" i="1" s="1"/>
  <c r="E139" i="1"/>
  <c r="F139" i="1" s="1"/>
  <c r="G139" i="1" s="1"/>
  <c r="K139" i="1" s="1"/>
  <c r="F132" i="1"/>
  <c r="G132" i="1" s="1"/>
  <c r="I132" i="1" s="1"/>
  <c r="D9" i="1"/>
  <c r="C9" i="1"/>
  <c r="Q134" i="1"/>
  <c r="E21" i="1"/>
  <c r="F21" i="1"/>
  <c r="G21" i="1" s="1"/>
  <c r="H21" i="1" s="1"/>
  <c r="E22" i="1"/>
  <c r="F22" i="1"/>
  <c r="G22" i="1" s="1"/>
  <c r="H22" i="1" s="1"/>
  <c r="E23" i="1"/>
  <c r="F23" i="1"/>
  <c r="G23" i="1" s="1"/>
  <c r="H23" i="1" s="1"/>
  <c r="E24" i="1"/>
  <c r="F24" i="1"/>
  <c r="G24" i="1" s="1"/>
  <c r="H24" i="1" s="1"/>
  <c r="E25" i="1"/>
  <c r="F25" i="1"/>
  <c r="G25" i="1" s="1"/>
  <c r="H25" i="1" s="1"/>
  <c r="E26" i="1"/>
  <c r="F26" i="1"/>
  <c r="G26" i="1" s="1"/>
  <c r="H26" i="1" s="1"/>
  <c r="E27" i="1"/>
  <c r="F27" i="1"/>
  <c r="G27" i="1" s="1"/>
  <c r="H27" i="1" s="1"/>
  <c r="E28" i="1"/>
  <c r="F28" i="1"/>
  <c r="G28" i="1" s="1"/>
  <c r="H28" i="1" s="1"/>
  <c r="E29" i="1"/>
  <c r="F29" i="1"/>
  <c r="G29" i="1"/>
  <c r="H29" i="1" s="1"/>
  <c r="E30" i="1"/>
  <c r="F30" i="1" s="1"/>
  <c r="G30" i="1" s="1"/>
  <c r="H30" i="1" s="1"/>
  <c r="E31" i="1"/>
  <c r="F31" i="1"/>
  <c r="G31" i="1"/>
  <c r="H31" i="1" s="1"/>
  <c r="E32" i="1"/>
  <c r="F32" i="1" s="1"/>
  <c r="G32" i="1" s="1"/>
  <c r="H32" i="1" s="1"/>
  <c r="E33" i="1"/>
  <c r="F33" i="1"/>
  <c r="G33" i="1"/>
  <c r="H33" i="1" s="1"/>
  <c r="E34" i="1"/>
  <c r="F34" i="1" s="1"/>
  <c r="G34" i="1" s="1"/>
  <c r="H34" i="1" s="1"/>
  <c r="E35" i="1"/>
  <c r="F35" i="1"/>
  <c r="G35" i="1"/>
  <c r="H35" i="1" s="1"/>
  <c r="E36" i="1"/>
  <c r="F36" i="1" s="1"/>
  <c r="G36" i="1" s="1"/>
  <c r="H36" i="1" s="1"/>
  <c r="E37" i="1"/>
  <c r="F37" i="1"/>
  <c r="G37" i="1"/>
  <c r="H37" i="1"/>
  <c r="E38" i="1"/>
  <c r="F38" i="1"/>
  <c r="G38" i="1" s="1"/>
  <c r="H38" i="1" s="1"/>
  <c r="E39" i="1"/>
  <c r="F39" i="1"/>
  <c r="G39" i="1"/>
  <c r="H39" i="1"/>
  <c r="E40" i="1"/>
  <c r="F40" i="1"/>
  <c r="G40" i="1" s="1"/>
  <c r="H40" i="1" s="1"/>
  <c r="E41" i="1"/>
  <c r="F41" i="1"/>
  <c r="G41" i="1"/>
  <c r="H41" i="1"/>
  <c r="E42" i="1"/>
  <c r="F42" i="1"/>
  <c r="G42" i="1" s="1"/>
  <c r="H42" i="1" s="1"/>
  <c r="E43" i="1"/>
  <c r="F43" i="1"/>
  <c r="G43" i="1"/>
  <c r="H43" i="1"/>
  <c r="E44" i="1"/>
  <c r="F44" i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/>
  <c r="G53" i="1" s="1"/>
  <c r="H53" i="1" s="1"/>
  <c r="E54" i="1"/>
  <c r="F54" i="1"/>
  <c r="G54" i="1" s="1"/>
  <c r="H54" i="1" s="1"/>
  <c r="E55" i="1"/>
  <c r="F55" i="1"/>
  <c r="G55" i="1" s="1"/>
  <c r="H55" i="1" s="1"/>
  <c r="E56" i="1"/>
  <c r="F56" i="1"/>
  <c r="G56" i="1" s="1"/>
  <c r="H56" i="1" s="1"/>
  <c r="E57" i="1"/>
  <c r="F57" i="1"/>
  <c r="G57" i="1" s="1"/>
  <c r="H57" i="1" s="1"/>
  <c r="E58" i="1"/>
  <c r="F58" i="1"/>
  <c r="G58" i="1"/>
  <c r="H58" i="1" s="1"/>
  <c r="E59" i="1"/>
  <c r="F59" i="1" s="1"/>
  <c r="U59" i="1" s="1"/>
  <c r="E60" i="1"/>
  <c r="F60" i="1"/>
  <c r="G60" i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/>
  <c r="G64" i="1" s="1"/>
  <c r="H64" i="1" s="1"/>
  <c r="E65" i="1"/>
  <c r="F65" i="1"/>
  <c r="G65" i="1" s="1"/>
  <c r="H65" i="1" s="1"/>
  <c r="E66" i="1"/>
  <c r="F66" i="1" s="1"/>
  <c r="G66" i="1" s="1"/>
  <c r="H66" i="1" s="1"/>
  <c r="E67" i="1"/>
  <c r="F67" i="1"/>
  <c r="G67" i="1"/>
  <c r="H67" i="1" s="1"/>
  <c r="E68" i="1"/>
  <c r="F68" i="1" s="1"/>
  <c r="G68" i="1" s="1"/>
  <c r="H68" i="1" s="1"/>
  <c r="E69" i="1"/>
  <c r="F69" i="1"/>
  <c r="G69" i="1"/>
  <c r="H69" i="1"/>
  <c r="E70" i="1"/>
  <c r="F70" i="1"/>
  <c r="G70" i="1" s="1"/>
  <c r="H70" i="1" s="1"/>
  <c r="E71" i="1"/>
  <c r="F71" i="1"/>
  <c r="G71" i="1"/>
  <c r="E72" i="1"/>
  <c r="F72" i="1" s="1"/>
  <c r="G72" i="1" s="1"/>
  <c r="H72" i="1" s="1"/>
  <c r="E73" i="1"/>
  <c r="F73" i="1" s="1"/>
  <c r="G73" i="1" s="1"/>
  <c r="H73" i="1" s="1"/>
  <c r="E74" i="1"/>
  <c r="F74" i="1"/>
  <c r="G74" i="1" s="1"/>
  <c r="H74" i="1" s="1"/>
  <c r="E75" i="1"/>
  <c r="F75" i="1"/>
  <c r="G75" i="1" s="1"/>
  <c r="H75" i="1" s="1"/>
  <c r="E76" i="1"/>
  <c r="F76" i="1"/>
  <c r="G76" i="1" s="1"/>
  <c r="H76" i="1" s="1"/>
  <c r="E77" i="1"/>
  <c r="F77" i="1" s="1"/>
  <c r="G77" i="1" s="1"/>
  <c r="H77" i="1" s="1"/>
  <c r="E78" i="1"/>
  <c r="F78" i="1"/>
  <c r="G78" i="1"/>
  <c r="H78" i="1" s="1"/>
  <c r="E80" i="1"/>
  <c r="F80" i="1" s="1"/>
  <c r="G80" i="1" s="1"/>
  <c r="I80" i="1" s="1"/>
  <c r="E81" i="1"/>
  <c r="F81" i="1"/>
  <c r="G81" i="1"/>
  <c r="I81" i="1"/>
  <c r="E82" i="1"/>
  <c r="F82" i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/>
  <c r="G89" i="1" s="1"/>
  <c r="I89" i="1" s="1"/>
  <c r="E90" i="1"/>
  <c r="F90" i="1"/>
  <c r="G90" i="1" s="1"/>
  <c r="I90" i="1" s="1"/>
  <c r="E91" i="1"/>
  <c r="F91" i="1"/>
  <c r="G91" i="1" s="1"/>
  <c r="I91" i="1" s="1"/>
  <c r="E92" i="1"/>
  <c r="F92" i="1"/>
  <c r="U92" i="1" s="1"/>
  <c r="E93" i="1"/>
  <c r="F93" i="1" s="1"/>
  <c r="G93" i="1" s="1"/>
  <c r="I93" i="1" s="1"/>
  <c r="E94" i="1"/>
  <c r="F94" i="1"/>
  <c r="G94" i="1"/>
  <c r="I94" i="1" s="1"/>
  <c r="E95" i="1"/>
  <c r="F95" i="1" s="1"/>
  <c r="G95" i="1" s="1"/>
  <c r="I95" i="1" s="1"/>
  <c r="E96" i="1"/>
  <c r="F96" i="1"/>
  <c r="G96" i="1"/>
  <c r="I96" i="1" s="1"/>
  <c r="E97" i="1"/>
  <c r="F97" i="1" s="1"/>
  <c r="G97" i="1" s="1"/>
  <c r="I97" i="1" s="1"/>
  <c r="E98" i="1"/>
  <c r="F98" i="1"/>
  <c r="G98" i="1"/>
  <c r="I98" i="1" s="1"/>
  <c r="E99" i="1"/>
  <c r="F99" i="1" s="1"/>
  <c r="G99" i="1" s="1"/>
  <c r="I99" i="1" s="1"/>
  <c r="E100" i="1"/>
  <c r="F100" i="1"/>
  <c r="G100" i="1"/>
  <c r="I100" i="1" s="1"/>
  <c r="E101" i="1"/>
  <c r="F101" i="1" s="1"/>
  <c r="G101" i="1" s="1"/>
  <c r="I101" i="1" s="1"/>
  <c r="E102" i="1"/>
  <c r="F102" i="1"/>
  <c r="G102" i="1"/>
  <c r="I102" i="1" s="1"/>
  <c r="E103" i="1"/>
  <c r="F103" i="1" s="1"/>
  <c r="G103" i="1" s="1"/>
  <c r="I103" i="1" s="1"/>
  <c r="E104" i="1"/>
  <c r="F104" i="1"/>
  <c r="G104" i="1"/>
  <c r="I104" i="1" s="1"/>
  <c r="E105" i="1"/>
  <c r="F105" i="1" s="1"/>
  <c r="G105" i="1" s="1"/>
  <c r="I105" i="1" s="1"/>
  <c r="E106" i="1"/>
  <c r="F106" i="1"/>
  <c r="G106" i="1"/>
  <c r="I106" i="1" s="1"/>
  <c r="E107" i="1"/>
  <c r="F107" i="1" s="1"/>
  <c r="G107" i="1" s="1"/>
  <c r="I107" i="1" s="1"/>
  <c r="E108" i="1"/>
  <c r="F108" i="1"/>
  <c r="G108" i="1"/>
  <c r="I108" i="1" s="1"/>
  <c r="E109" i="1"/>
  <c r="F109" i="1" s="1"/>
  <c r="G109" i="1" s="1"/>
  <c r="I109" i="1" s="1"/>
  <c r="E110" i="1"/>
  <c r="F110" i="1"/>
  <c r="G110" i="1"/>
  <c r="I110" i="1" s="1"/>
  <c r="E111" i="1"/>
  <c r="F111" i="1" s="1"/>
  <c r="G111" i="1" s="1"/>
  <c r="I111" i="1" s="1"/>
  <c r="E112" i="1"/>
  <c r="F112" i="1"/>
  <c r="G112" i="1"/>
  <c r="I112" i="1" s="1"/>
  <c r="E113" i="1"/>
  <c r="F113" i="1" s="1"/>
  <c r="G113" i="1" s="1"/>
  <c r="I113" i="1" s="1"/>
  <c r="E114" i="1"/>
  <c r="F114" i="1"/>
  <c r="G114" i="1"/>
  <c r="I114" i="1" s="1"/>
  <c r="E115" i="1"/>
  <c r="F115" i="1" s="1"/>
  <c r="G115" i="1" s="1"/>
  <c r="I115" i="1" s="1"/>
  <c r="E116" i="1"/>
  <c r="F116" i="1"/>
  <c r="G116" i="1"/>
  <c r="I116" i="1" s="1"/>
  <c r="E117" i="1"/>
  <c r="F117" i="1" s="1"/>
  <c r="G117" i="1" s="1"/>
  <c r="I117" i="1" s="1"/>
  <c r="E118" i="1"/>
  <c r="F118" i="1"/>
  <c r="G118" i="1"/>
  <c r="I118" i="1" s="1"/>
  <c r="E119" i="1"/>
  <c r="F119" i="1" s="1"/>
  <c r="G119" i="1" s="1"/>
  <c r="I119" i="1" s="1"/>
  <c r="E120" i="1"/>
  <c r="F120" i="1"/>
  <c r="G120" i="1"/>
  <c r="I120" i="1" s="1"/>
  <c r="E121" i="1"/>
  <c r="F121" i="1" s="1"/>
  <c r="G121" i="1" s="1"/>
  <c r="I121" i="1" s="1"/>
  <c r="E122" i="1"/>
  <c r="F122" i="1"/>
  <c r="G122" i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/>
  <c r="G125" i="1" s="1"/>
  <c r="I125" i="1" s="1"/>
  <c r="E126" i="1"/>
  <c r="F126" i="1"/>
  <c r="G126" i="1" s="1"/>
  <c r="I126" i="1" s="1"/>
  <c r="E127" i="1"/>
  <c r="F127" i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4" i="1"/>
  <c r="F134" i="1" s="1"/>
  <c r="G134" i="1" s="1"/>
  <c r="K134" i="1" s="1"/>
  <c r="E79" i="1"/>
  <c r="F79" i="1" s="1"/>
  <c r="G79" i="1" s="1"/>
  <c r="H79" i="1" s="1"/>
  <c r="E132" i="1"/>
  <c r="E133" i="1"/>
  <c r="F133" i="1" s="1"/>
  <c r="G133" i="1" s="1"/>
  <c r="K133" i="1" s="1"/>
  <c r="E135" i="1"/>
  <c r="F135" i="1"/>
  <c r="G135" i="1" s="1"/>
  <c r="K135" i="1" s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8" i="1"/>
  <c r="Q77" i="1"/>
  <c r="Q76" i="1"/>
  <c r="Q75" i="1"/>
  <c r="Q74" i="1"/>
  <c r="Q73" i="1"/>
  <c r="Q72" i="1"/>
  <c r="Q71" i="1"/>
  <c r="H71" i="1"/>
  <c r="Q70" i="1"/>
  <c r="Q69" i="1"/>
  <c r="Q68" i="1"/>
  <c r="Q67" i="1"/>
  <c r="Q66" i="1"/>
  <c r="Q65" i="1"/>
  <c r="Q64" i="1"/>
  <c r="Q63" i="1"/>
  <c r="Q62" i="1"/>
  <c r="Q61" i="1"/>
  <c r="Q60" i="1"/>
  <c r="H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22" i="2"/>
  <c r="C122" i="2"/>
  <c r="E122" i="2"/>
  <c r="G11" i="2"/>
  <c r="C11" i="2"/>
  <c r="E11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G112" i="2"/>
  <c r="C112" i="2"/>
  <c r="E112" i="2"/>
  <c r="G111" i="2"/>
  <c r="C111" i="2"/>
  <c r="G110" i="2"/>
  <c r="C110" i="2"/>
  <c r="E110" i="2"/>
  <c r="G109" i="2"/>
  <c r="C109" i="2"/>
  <c r="G108" i="2"/>
  <c r="C108" i="2"/>
  <c r="E108" i="2"/>
  <c r="G107" i="2"/>
  <c r="C107" i="2"/>
  <c r="G106" i="2"/>
  <c r="C106" i="2"/>
  <c r="E106" i="2"/>
  <c r="G105" i="2"/>
  <c r="C105" i="2"/>
  <c r="G104" i="2"/>
  <c r="C104" i="2"/>
  <c r="E104" i="2"/>
  <c r="G103" i="2"/>
  <c r="C103" i="2"/>
  <c r="G102" i="2"/>
  <c r="C102" i="2"/>
  <c r="E102" i="2"/>
  <c r="G101" i="2"/>
  <c r="C101" i="2"/>
  <c r="G100" i="2"/>
  <c r="C100" i="2"/>
  <c r="E100" i="2"/>
  <c r="G99" i="2"/>
  <c r="C99" i="2"/>
  <c r="G98" i="2"/>
  <c r="C98" i="2"/>
  <c r="E98" i="2"/>
  <c r="G97" i="2"/>
  <c r="C97" i="2"/>
  <c r="G96" i="2"/>
  <c r="C96" i="2"/>
  <c r="E96" i="2"/>
  <c r="G95" i="2"/>
  <c r="C95" i="2"/>
  <c r="G94" i="2"/>
  <c r="C94" i="2"/>
  <c r="E94" i="2"/>
  <c r="G93" i="2"/>
  <c r="C93" i="2"/>
  <c r="G92" i="2"/>
  <c r="C92" i="2"/>
  <c r="E92" i="2"/>
  <c r="G91" i="2"/>
  <c r="C91" i="2"/>
  <c r="G90" i="2"/>
  <c r="C90" i="2"/>
  <c r="E90" i="2"/>
  <c r="G89" i="2"/>
  <c r="C89" i="2"/>
  <c r="G88" i="2"/>
  <c r="C88" i="2"/>
  <c r="E88" i="2"/>
  <c r="G87" i="2"/>
  <c r="C87" i="2"/>
  <c r="G86" i="2"/>
  <c r="C86" i="2"/>
  <c r="E86" i="2"/>
  <c r="G85" i="2"/>
  <c r="C85" i="2"/>
  <c r="G84" i="2"/>
  <c r="C84" i="2"/>
  <c r="E84" i="2"/>
  <c r="G83" i="2"/>
  <c r="C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G57" i="2"/>
  <c r="C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G26" i="2"/>
  <c r="C26" i="2"/>
  <c r="E26" i="2"/>
  <c r="G25" i="2"/>
  <c r="C25" i="2"/>
  <c r="G24" i="2"/>
  <c r="C24" i="2"/>
  <c r="E24" i="2"/>
  <c r="G23" i="2"/>
  <c r="C23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122" i="2"/>
  <c r="D122" i="2"/>
  <c r="B122" i="2"/>
  <c r="A122" i="2"/>
  <c r="H11" i="2"/>
  <c r="D11" i="2"/>
  <c r="B11" i="2"/>
  <c r="A11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F83" i="2"/>
  <c r="D83" i="2"/>
  <c r="B83" i="2"/>
  <c r="A83" i="2"/>
  <c r="H82" i="2"/>
  <c r="B82" i="2"/>
  <c r="F82" i="2"/>
  <c r="D82" i="2"/>
  <c r="A82" i="2"/>
  <c r="H81" i="2"/>
  <c r="B81" i="2"/>
  <c r="F81" i="2"/>
  <c r="D81" i="2"/>
  <c r="A81" i="2"/>
  <c r="H80" i="2"/>
  <c r="F80" i="2"/>
  <c r="D80" i="2"/>
  <c r="B80" i="2"/>
  <c r="A80" i="2"/>
  <c r="H79" i="2"/>
  <c r="F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Q135" i="1"/>
  <c r="Q132" i="1"/>
  <c r="Q133" i="1"/>
  <c r="F16" i="1"/>
  <c r="F17" i="1" s="1"/>
  <c r="C17" i="1"/>
  <c r="Q79" i="1"/>
  <c r="C12" i="1"/>
  <c r="C11" i="1"/>
  <c r="O136" i="1" l="1"/>
  <c r="E23" i="2"/>
  <c r="E87" i="2"/>
  <c r="E95" i="2"/>
  <c r="E103" i="2"/>
  <c r="E111" i="2"/>
  <c r="E50" i="2"/>
  <c r="E21" i="2"/>
  <c r="E85" i="2"/>
  <c r="E93" i="2"/>
  <c r="E101" i="2"/>
  <c r="E109" i="2"/>
  <c r="E27" i="2"/>
  <c r="E59" i="2"/>
  <c r="E83" i="2"/>
  <c r="E91" i="2"/>
  <c r="E99" i="2"/>
  <c r="E107" i="2"/>
  <c r="E70" i="2"/>
  <c r="E25" i="2"/>
  <c r="E57" i="2"/>
  <c r="E89" i="2"/>
  <c r="E97" i="2"/>
  <c r="E105" i="2"/>
  <c r="E113" i="2"/>
  <c r="O137" i="1"/>
  <c r="O139" i="1"/>
  <c r="O138" i="1"/>
  <c r="C15" i="1"/>
  <c r="C16" i="1"/>
  <c r="D18" i="1" s="1"/>
  <c r="O120" i="1"/>
  <c r="O90" i="1"/>
  <c r="O22" i="1"/>
  <c r="O27" i="1"/>
  <c r="O103" i="1"/>
  <c r="O48" i="1"/>
  <c r="O72" i="1"/>
  <c r="O126" i="1"/>
  <c r="O86" i="1"/>
  <c r="O26" i="1"/>
  <c r="O39" i="1"/>
  <c r="O109" i="1"/>
  <c r="O52" i="1"/>
  <c r="O57" i="1"/>
  <c r="O41" i="1"/>
  <c r="O133" i="1"/>
  <c r="O53" i="1"/>
  <c r="O91" i="1"/>
  <c r="O36" i="1"/>
  <c r="O106" i="1"/>
  <c r="O66" i="1"/>
  <c r="O68" i="1"/>
  <c r="O96" i="1"/>
  <c r="O111" i="1"/>
  <c r="O89" i="1"/>
  <c r="O42" i="1"/>
  <c r="O117" i="1"/>
  <c r="O124" i="1"/>
  <c r="O98" i="1"/>
  <c r="O85" i="1"/>
  <c r="O116" i="1"/>
  <c r="O82" i="1"/>
  <c r="O87" i="1"/>
  <c r="O131" i="1"/>
  <c r="O99" i="1"/>
  <c r="O40" i="1"/>
  <c r="O64" i="1"/>
  <c r="O122" i="1"/>
  <c r="O77" i="1"/>
  <c r="O94" i="1"/>
  <c r="O31" i="1"/>
  <c r="O105" i="1"/>
  <c r="O44" i="1"/>
  <c r="O79" i="1"/>
  <c r="O69" i="1"/>
  <c r="O23" i="1"/>
  <c r="O25" i="1"/>
  <c r="O135" i="1"/>
  <c r="O28" i="1"/>
  <c r="O92" i="1"/>
  <c r="O80" i="1"/>
  <c r="O38" i="1"/>
  <c r="O21" i="1"/>
  <c r="O71" i="1"/>
  <c r="O35" i="1"/>
  <c r="O56" i="1"/>
  <c r="O34" i="1"/>
  <c r="O49" i="1"/>
  <c r="O112" i="1"/>
  <c r="O73" i="1"/>
  <c r="O78" i="1"/>
  <c r="O127" i="1"/>
  <c r="O95" i="1"/>
  <c r="O32" i="1"/>
  <c r="O118" i="1"/>
  <c r="O101" i="1"/>
  <c r="O67" i="1"/>
  <c r="O76" i="1"/>
  <c r="O59" i="1"/>
  <c r="O60" i="1"/>
  <c r="O107" i="1"/>
  <c r="O63" i="1"/>
  <c r="O108" i="1"/>
  <c r="O65" i="1"/>
  <c r="O70" i="1"/>
  <c r="O123" i="1"/>
  <c r="O84" i="1"/>
  <c r="O24" i="1"/>
  <c r="O45" i="1"/>
  <c r="O114" i="1"/>
  <c r="O61" i="1"/>
  <c r="O83" i="1"/>
  <c r="O129" i="1"/>
  <c r="O97" i="1"/>
  <c r="O50" i="1"/>
  <c r="O43" i="1"/>
  <c r="O55" i="1"/>
  <c r="O93" i="1"/>
  <c r="O130" i="1"/>
  <c r="O113" i="1"/>
  <c r="O104" i="1"/>
  <c r="O54" i="1"/>
  <c r="O62" i="1"/>
  <c r="O119" i="1"/>
  <c r="O75" i="1"/>
  <c r="O37" i="1"/>
  <c r="O110" i="1"/>
  <c r="O58" i="1"/>
  <c r="O74" i="1"/>
  <c r="O125" i="1"/>
  <c r="O88" i="1"/>
  <c r="O134" i="1"/>
  <c r="O132" i="1"/>
  <c r="O100" i="1"/>
  <c r="O46" i="1"/>
  <c r="O51" i="1"/>
  <c r="O115" i="1"/>
  <c r="O29" i="1"/>
  <c r="O121" i="1"/>
  <c r="O128" i="1"/>
  <c r="O102" i="1"/>
  <c r="O33" i="1"/>
  <c r="O30" i="1"/>
  <c r="O81" i="1"/>
  <c r="O47" i="1"/>
  <c r="C18" i="1" l="1"/>
  <c r="F18" i="1"/>
  <c r="F19" i="1" s="1"/>
</calcChain>
</file>

<file path=xl/sharedStrings.xml><?xml version="1.0" encoding="utf-8"?>
<sst xmlns="http://schemas.openxmlformats.org/spreadsheetml/2006/main" count="1077" uniqueCount="380">
  <si>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</si>
  <si>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</si>
  <si>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</si>
  <si>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</si>
  <si>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</si>
  <si>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</si>
  <si>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</si>
  <si>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</si>
  <si>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</si>
  <si>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</si>
  <si>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</si>
  <si>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</si>
  <si>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</si>
  <si>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</si>
  <si>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</si>
  <si>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</si>
  <si>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</si>
  <si>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</si>
  <si>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</si>
  <si>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</si>
  <si>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</si>
  <si>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</si>
  <si>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</si>
  <si>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</si>
  <si>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</si>
  <si>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</si>
  <si>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</si>
  <si>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</si>
  <si>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</si>
  <si>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</si>
  <si>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</si>
  <si>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</si>
  <si>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</si>
  <si>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</si>
  <si>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</si>
  <si>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</si>
  <si>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</si>
  <si>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GCVS 4</t>
  </si>
  <si>
    <t>V0635 Mon / GSC 5412-2547</t>
  </si>
  <si>
    <t>G5412-2547</t>
  </si>
  <si>
    <t>EA/DM</t>
  </si>
  <si>
    <t>Kreiner</t>
  </si>
  <si>
    <t>J.M. Kreiner, 2004, Acta Astronomica, vol. 54, pp 207-210.</t>
  </si>
  <si>
    <t>IBVS 5690</t>
  </si>
  <si>
    <t>I</t>
  </si>
  <si>
    <t>VSS_2013-01-28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</si>
  <si>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</si>
  <si>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</si>
  <si>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</si>
  <si>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</si>
  <si>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</si>
  <si>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</si>
  <si>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</si>
  <si>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</si>
  <si>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</si>
  <si>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</si>
  <si>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</si>
  <si>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</si>
  <si>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2415481.576 </t>
  </si>
  <si>
    <t> 07.04.1901 01:49 </t>
  </si>
  <si>
    <t> 0.008 </t>
  </si>
  <si>
    <t>P </t>
  </si>
  <si>
    <t> M.Wälder </t>
  </si>
  <si>
    <t> VB 10.108 </t>
  </si>
  <si>
    <t>2415886.515 </t>
  </si>
  <si>
    <t> 17.05.1902 00:21 </t>
  </si>
  <si>
    <t> -0.002 </t>
  </si>
  <si>
    <t>2416061.867 </t>
  </si>
  <si>
    <t> 08.11.1902 08:48 </t>
  </si>
  <si>
    <t> -0.007 </t>
  </si>
  <si>
    <t>2416253.491 </t>
  </si>
  <si>
    <t> 18.05.1903 23:47 </t>
  </si>
  <si>
    <t> -0.010 </t>
  </si>
  <si>
    <t>2416504.739 </t>
  </si>
  <si>
    <t> 25.01.1904 05:44 </t>
  </si>
  <si>
    <t> -0.047 </t>
  </si>
  <si>
    <t>2416582.532 </t>
  </si>
  <si>
    <t> 12.04.1904 00:46 </t>
  </si>
  <si>
    <t> 0.011 </t>
  </si>
  <si>
    <t>2416871.754 </t>
  </si>
  <si>
    <t> 26.01.1905 06:05 </t>
  </si>
  <si>
    <t> -0.016 </t>
  </si>
  <si>
    <t>2416900.646 </t>
  </si>
  <si>
    <t> 24.02.1905 03:30 </t>
  </si>
  <si>
    <t> -0.049 </t>
  </si>
  <si>
    <t>2416900.690 </t>
  </si>
  <si>
    <t> 24.02.1905 04:33 </t>
  </si>
  <si>
    <t> -0.005 </t>
  </si>
  <si>
    <t>2416958.514 </t>
  </si>
  <si>
    <t> 23.04.1905 00:20 </t>
  </si>
  <si>
    <t> -0.031 </t>
  </si>
  <si>
    <t>2416967.550 </t>
  </si>
  <si>
    <t> 02.05.1905 01:12 </t>
  </si>
  <si>
    <t> -0.034 </t>
  </si>
  <si>
    <t>2417276.658 </t>
  </si>
  <si>
    <t> 07.03.1906 03:47 </t>
  </si>
  <si>
    <t> -0.061 </t>
  </si>
  <si>
    <t>2417287.598 </t>
  </si>
  <si>
    <t> 18.03.1906 02:21 </t>
  </si>
  <si>
    <t> 0.033 </t>
  </si>
  <si>
    <t>2417558.705 </t>
  </si>
  <si>
    <t> 14.12.1906 04:55 </t>
  </si>
  <si>
    <t>2418406.531 </t>
  </si>
  <si>
    <t> 10.04.1909 00:44 </t>
  </si>
  <si>
    <t> -0.066 </t>
  </si>
  <si>
    <t>2418630.784 </t>
  </si>
  <si>
    <t> 20.11.1909 06:48 </t>
  </si>
  <si>
    <t> 0.020 </t>
  </si>
  <si>
    <t>2418995.909 </t>
  </si>
  <si>
    <t> 20.11.1910 09:48 </t>
  </si>
  <si>
    <t> -0.032 </t>
  </si>
  <si>
    <t>2419015.824 </t>
  </si>
  <si>
    <t> 10.12.1910 07:46 </t>
  </si>
  <si>
    <t>2419324.883 </t>
  </si>
  <si>
    <t> 15.10.1911 09:11 </t>
  </si>
  <si>
    <t> -0.079 </t>
  </si>
  <si>
    <t>2419353.868 </t>
  </si>
  <si>
    <t> 13.11.1911 08:49 </t>
  </si>
  <si>
    <t> -0.018 </t>
  </si>
  <si>
    <t>2419391.801 </t>
  </si>
  <si>
    <t> 21.12.1911 07:13 </t>
  </si>
  <si>
    <t>2419460.562 </t>
  </si>
  <si>
    <t> 28.02.1912 01:29 </t>
  </si>
  <si>
    <t> 0.015 </t>
  </si>
  <si>
    <t>2419691.905 </t>
  </si>
  <si>
    <t> 16.10.1912 09:43 </t>
  </si>
  <si>
    <t> -0.041 </t>
  </si>
  <si>
    <t>2419749.758 </t>
  </si>
  <si>
    <t> 13.12.1912 06:11 </t>
  </si>
  <si>
    <t> -0.038 </t>
  </si>
  <si>
    <t>2419836.557 </t>
  </si>
  <si>
    <t> 10.03.1913 01:22 </t>
  </si>
  <si>
    <t> -0.013 </t>
  </si>
  <si>
    <t>2420096.866 </t>
  </si>
  <si>
    <t> 25.11.1913 08:47 </t>
  </si>
  <si>
    <t> -0.028 </t>
  </si>
  <si>
    <t>2420279.514 </t>
  </si>
  <si>
    <t> 27.05.1914 00:20 </t>
  </si>
  <si>
    <t> 0.031 </t>
  </si>
  <si>
    <t>2421322.631 </t>
  </si>
  <si>
    <t> 04.04.1917 03:08 </t>
  </si>
  <si>
    <t> 0.045 </t>
  </si>
  <si>
    <t>2421488.874 </t>
  </si>
  <si>
    <t> 17.09.1917 08:58 </t>
  </si>
  <si>
    <t> -0.030 </t>
  </si>
  <si>
    <t>2421546.774 </t>
  </si>
  <si>
    <t> 14.11.1917 06:34 </t>
  </si>
  <si>
    <t>2421950.709 </t>
  </si>
  <si>
    <t> 23.12.1918 05:00 </t>
  </si>
  <si>
    <t> -0.089 </t>
  </si>
  <si>
    <t>2422231.882 </t>
  </si>
  <si>
    <t> 30.09.1919 09:10 </t>
  </si>
  <si>
    <t>2422394.659 </t>
  </si>
  <si>
    <t> 11.03.1920 03:48 </t>
  </si>
  <si>
    <t> 0.044 </t>
  </si>
  <si>
    <t>2422665.785 </t>
  </si>
  <si>
    <t> 07.12.1920 06:50 </t>
  </si>
  <si>
    <t> -0.000 </t>
  </si>
  <si>
    <t>2422983.902 </t>
  </si>
  <si>
    <t> 21.10.1921 09:38 </t>
  </si>
  <si>
    <t> -0.057 </t>
  </si>
  <si>
    <t>2423079.759 </t>
  </si>
  <si>
    <t> 25.01.1922 06:12 </t>
  </si>
  <si>
    <t> -0.014 </t>
  </si>
  <si>
    <t>2423437.722 </t>
  </si>
  <si>
    <t> 18.01.1923 05:19 </t>
  </si>
  <si>
    <t> 0.004 </t>
  </si>
  <si>
    <t>2423542.551 </t>
  </si>
  <si>
    <t> 03.05.1923 01:13 </t>
  </si>
  <si>
    <t> -0.020 </t>
  </si>
  <si>
    <t>2423724.905 </t>
  </si>
  <si>
    <t> 01.11.1923 09:43 </t>
  </si>
  <si>
    <t> -0.254 </t>
  </si>
  <si>
    <t>2423726.914 </t>
  </si>
  <si>
    <t> 03.11.1923 09:56 </t>
  </si>
  <si>
    <t> -0.053 </t>
  </si>
  <si>
    <t>2424113.833 </t>
  </si>
  <si>
    <t> 24.11.1924 07:59 </t>
  </si>
  <si>
    <t> -0.004 </t>
  </si>
  <si>
    <t>2424113.865 </t>
  </si>
  <si>
    <t> 24.11.1924 08:45 </t>
  </si>
  <si>
    <t> 0.028 </t>
  </si>
  <si>
    <t>2424113.904 </t>
  </si>
  <si>
    <t> 24.11.1924 09:41 </t>
  </si>
  <si>
    <t> 0.067 </t>
  </si>
  <si>
    <t>2425261.716 </t>
  </si>
  <si>
    <t> 16.01.1928 05:11 </t>
  </si>
  <si>
    <t> -0.077 </t>
  </si>
  <si>
    <t>2425274.426 </t>
  </si>
  <si>
    <t> 28.01.1928 22:13 </t>
  </si>
  <si>
    <t> -0.022 </t>
  </si>
  <si>
    <t>2425570.884 </t>
  </si>
  <si>
    <t> 20.11.1928 09:12 </t>
  </si>
  <si>
    <t> -0.044 </t>
  </si>
  <si>
    <t>2426796.551 </t>
  </si>
  <si>
    <t> 30.03.1932 01:13 </t>
  </si>
  <si>
    <t> -0.069 </t>
  </si>
  <si>
    <t>2426796.592 </t>
  </si>
  <si>
    <t> 30.03.1932 02:12 </t>
  </si>
  <si>
    <t>2427125.602 </t>
  </si>
  <si>
    <t> 22.02.1933 02:26 </t>
  </si>
  <si>
    <t>2427830.696 </t>
  </si>
  <si>
    <t> 28.01.1935 04:42 </t>
  </si>
  <si>
    <t> 0.012 </t>
  </si>
  <si>
    <t>2427890.288 </t>
  </si>
  <si>
    <t> 28.03.1935 18:54 </t>
  </si>
  <si>
    <t> -0.054 </t>
  </si>
  <si>
    <t>2428168.763 </t>
  </si>
  <si>
    <t> 01.01.1936 06:18 </t>
  </si>
  <si>
    <t> 0.019 </t>
  </si>
  <si>
    <t>2428219.414 </t>
  </si>
  <si>
    <t> 20.02.1936 21:56 </t>
  </si>
  <si>
    <t> 0.052 </t>
  </si>
  <si>
    <t>2428575.413 </t>
  </si>
  <si>
    <t> 10.02.1937 21:54 </t>
  </si>
  <si>
    <t> -0.087 </t>
  </si>
  <si>
    <t>2428575.482 </t>
  </si>
  <si>
    <t> 10.02.1937 23:34 </t>
  </si>
  <si>
    <t>2428844.887 </t>
  </si>
  <si>
    <t> 07.11.1937 09:17 </t>
  </si>
  <si>
    <t> 0.024 </t>
  </si>
  <si>
    <t>2428875.533 </t>
  </si>
  <si>
    <t> 08.12.1937 00:47 </t>
  </si>
  <si>
    <t> -0.062 </t>
  </si>
  <si>
    <t>2429645.697 </t>
  </si>
  <si>
    <t> 17.01.1940 04:43 </t>
  </si>
  <si>
    <t> -0.023 </t>
  </si>
  <si>
    <t>2429658.379 </t>
  </si>
  <si>
    <t> 29.01.1940 21:05 </t>
  </si>
  <si>
    <t> H.Gessner </t>
  </si>
  <si>
    <t>IBVS 984 </t>
  </si>
  <si>
    <t>2429665.615 </t>
  </si>
  <si>
    <t> 06.02.1940 02:45 </t>
  </si>
  <si>
    <t> 0.009 </t>
  </si>
  <si>
    <t>2429665.642 </t>
  </si>
  <si>
    <t> 06.02.1940 03:24 </t>
  </si>
  <si>
    <t> 0.036 </t>
  </si>
  <si>
    <t>2430025.382 </t>
  </si>
  <si>
    <t> 30.01.1941 21:10 </t>
  </si>
  <si>
    <t> 0.023 </t>
  </si>
  <si>
    <t>2430041.617 </t>
  </si>
  <si>
    <t> 16.02.1941 02:48 </t>
  </si>
  <si>
    <t>2430054.308 </t>
  </si>
  <si>
    <t> 28.02.1941 19:23 </t>
  </si>
  <si>
    <t>2430267.612 </t>
  </si>
  <si>
    <t> 30.09.1941 02:41 </t>
  </si>
  <si>
    <t> 0.007 </t>
  </si>
  <si>
    <t>2430343.548 </t>
  </si>
  <si>
    <t> 15.12.1941 01:09 </t>
  </si>
  <si>
    <t>2430350.750 </t>
  </si>
  <si>
    <t> 22.12.1941 06:00 </t>
  </si>
  <si>
    <t>2430370.689 </t>
  </si>
  <si>
    <t> 11.01.1942 04:32 </t>
  </si>
  <si>
    <t> 0.039 </t>
  </si>
  <si>
    <t>2430408.580 </t>
  </si>
  <si>
    <t> 18.02.1942 01:55 </t>
  </si>
  <si>
    <t>2430497.221 </t>
  </si>
  <si>
    <t> 17.05.1942 17:18 </t>
  </si>
  <si>
    <t>2430778.625 </t>
  </si>
  <si>
    <t> 23.02.1943 03:00 </t>
  </si>
  <si>
    <t> 0.315 </t>
  </si>
  <si>
    <t>2431144.343 </t>
  </si>
  <si>
    <t> 23.02.1944 20:13 </t>
  </si>
  <si>
    <t> -0.048 </t>
  </si>
  <si>
    <t>2431144.404 </t>
  </si>
  <si>
    <t> 23.02.1944 21:41 </t>
  </si>
  <si>
    <t> 0.013 </t>
  </si>
  <si>
    <t>2431144.447 </t>
  </si>
  <si>
    <t> 23.02.1944 22:43 </t>
  </si>
  <si>
    <t> 0.056 </t>
  </si>
  <si>
    <t>2431435.461 </t>
  </si>
  <si>
    <t> 10.12.1944 23:03 </t>
  </si>
  <si>
    <t> 0.014 </t>
  </si>
  <si>
    <t>2431444.475 </t>
  </si>
  <si>
    <t> 19.12.1944 23:24 </t>
  </si>
  <si>
    <t> -0.011 </t>
  </si>
  <si>
    <t>2431493.338 </t>
  </si>
  <si>
    <t> 06.02.1945 20:06 </t>
  </si>
  <si>
    <t> 0.041 </t>
  </si>
  <si>
    <t>2431773.506 </t>
  </si>
  <si>
    <t> 14.11.1945 00:08 </t>
  </si>
  <si>
    <t> -0.001 </t>
  </si>
  <si>
    <t>2431847.646 </t>
  </si>
  <si>
    <t> 27.01.1946 03:30 </t>
  </si>
  <si>
    <t>2431856.653 </t>
  </si>
  <si>
    <t> 05.02.1946 03:40 </t>
  </si>
  <si>
    <t>2431907.338 </t>
  </si>
  <si>
    <t> 27.03.1946 20:06 </t>
  </si>
  <si>
    <t> 0.054 </t>
  </si>
  <si>
    <t>2431936.250 </t>
  </si>
  <si>
    <t> 25.04.1946 18:00 </t>
  </si>
  <si>
    <t>2432214.637 </t>
  </si>
  <si>
    <t> 29.01.1947 03:17 </t>
  </si>
  <si>
    <t> 0.026 </t>
  </si>
  <si>
    <t>2432592.437 </t>
  </si>
  <si>
    <t> 10.02.1948 22:29 </t>
  </si>
  <si>
    <t> -0.006 </t>
  </si>
  <si>
    <t>2432594.307 </t>
  </si>
  <si>
    <t> 12.02.1948 19:22 </t>
  </si>
  <si>
    <t> 0.057 </t>
  </si>
  <si>
    <t>2432641.299 </t>
  </si>
  <si>
    <t> 30.03.1948 19:10 </t>
  </si>
  <si>
    <t> 0.046 </t>
  </si>
  <si>
    <t>2432834.641 </t>
  </si>
  <si>
    <t> 10.10.1948 03:23 </t>
  </si>
  <si>
    <t>2432888.983 </t>
  </si>
  <si>
    <t> 03.12.1948 11:35 </t>
  </si>
  <si>
    <t> 0.060 </t>
  </si>
  <si>
    <t>2432890.789 </t>
  </si>
  <si>
    <t> 05.12.1948 06:56 </t>
  </si>
  <si>
    <t> 0.059 </t>
  </si>
  <si>
    <t>2432897.951 </t>
  </si>
  <si>
    <t> 12.12.1948 10:49 </t>
  </si>
  <si>
    <t>2432897.993 </t>
  </si>
  <si>
    <t> 12.12.1948 11:49 </t>
  </si>
  <si>
    <t>2432939.553 </t>
  </si>
  <si>
    <t> 23.01.1949 01:16 </t>
  </si>
  <si>
    <t>2432939.631 </t>
  </si>
  <si>
    <t> 23.01.1949 03:08 </t>
  </si>
  <si>
    <t> 0.090 </t>
  </si>
  <si>
    <t>2432946.743 </t>
  </si>
  <si>
    <t> 30.01.1949 05:49 </t>
  </si>
  <si>
    <t> -0.029 </t>
  </si>
  <si>
    <t>2432968.546 </t>
  </si>
  <si>
    <t> 21.02.1949 01:06 </t>
  </si>
  <si>
    <t> 0.080 </t>
  </si>
  <si>
    <t>2433239.632 </t>
  </si>
  <si>
    <t> 19.11.1949 03:10 </t>
  </si>
  <si>
    <t>2433250.470 </t>
  </si>
  <si>
    <t> 29.11.1949 23:16 </t>
  </si>
  <si>
    <t>2433250.547 </t>
  </si>
  <si>
    <t> 30.11.1949 01:07 </t>
  </si>
  <si>
    <t> 0.063 </t>
  </si>
  <si>
    <t>2433270.386 </t>
  </si>
  <si>
    <t> 19.12.1949 21:15 </t>
  </si>
  <si>
    <t> 0.017 </t>
  </si>
  <si>
    <t>2433326.397 </t>
  </si>
  <si>
    <t> 13.02.1950 21:31 </t>
  </si>
  <si>
    <t>2433651.833 </t>
  </si>
  <si>
    <t> 05.01.1951 07:59 </t>
  </si>
  <si>
    <t>2433664.492 </t>
  </si>
  <si>
    <t> 17.01.1951 23:48 </t>
  </si>
  <si>
    <t> 0.021 </t>
  </si>
  <si>
    <t>2434033.355 </t>
  </si>
  <si>
    <t> 21.01.1952 20:31 </t>
  </si>
  <si>
    <t> 0.092 </t>
  </si>
  <si>
    <t>2434089.352 </t>
  </si>
  <si>
    <t> 17.03.1952 20:26 </t>
  </si>
  <si>
    <t> 0.047 </t>
  </si>
  <si>
    <t>2438820.312 </t>
  </si>
  <si>
    <t> 28.02.1965 19:29 </t>
  </si>
  <si>
    <t> -0.019 </t>
  </si>
  <si>
    <t>2438849.249 </t>
  </si>
  <si>
    <t> 29.03.1965 17:58 </t>
  </si>
  <si>
    <t>2439196.276 </t>
  </si>
  <si>
    <t> 11.03.1966 18:37 </t>
  </si>
  <si>
    <t> -0.078 </t>
  </si>
  <si>
    <t>2439525.386 </t>
  </si>
  <si>
    <t> 03.02.1967 21:15 </t>
  </si>
  <si>
    <t>2439563.264 </t>
  </si>
  <si>
    <t> 13.03.1967 18:20 </t>
  </si>
  <si>
    <t> -0.075 </t>
  </si>
  <si>
    <t>2441711.004 </t>
  </si>
  <si>
    <t> 28.01.1973 12:05 </t>
  </si>
  <si>
    <t>2453405.7374 </t>
  </si>
  <si>
    <t> 04.02.2005 05:41 </t>
  </si>
  <si>
    <t> 0.0359 </t>
  </si>
  <si>
    <t>E </t>
  </si>
  <si>
    <t>?</t>
  </si>
  <si>
    <t> T. Krajci </t>
  </si>
  <si>
    <t>IBVS 5690 </t>
  </si>
  <si>
    <t>2453798.0367 </t>
  </si>
  <si>
    <t> 03.03.2006 12:52 </t>
  </si>
  <si>
    <t> 0.0415 </t>
  </si>
  <si>
    <t> K. Nagai et al. </t>
  </si>
  <si>
    <t>VSB 45 </t>
  </si>
  <si>
    <t>II</t>
  </si>
  <si>
    <t>BAD?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</si>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</sst>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5" xfId="0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9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4" fontId="36" fillId="0" borderId="0" xfId="28" applyFont="1" applyBorder="1"/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 wrapText="1"/>
    </xf>
    <xf numFmtId="4" fontId="36" fillId="0" borderId="0" xfId="28" applyFont="1" applyBorder="1" applyAlignment="1">
      <alignment horizontal="center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V0635 Mon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7.0545999999012565E-2</c:v>
                </c:pt>
                <c:pt idx="1">
                  <c:v>5.9433999998873333E-2</c:v>
                </c:pt>
                <c:pt idx="2">
                  <c:v>5.3572999999232707E-2</c:v>
                </c:pt>
                <c:pt idx="3">
                  <c:v>4.9395000000004075E-2</c:v>
                </c:pt>
                <c:pt idx="4">
                  <c:v>1.1387999998987652E-2</c:v>
                </c:pt>
                <c:pt idx="5">
                  <c:v>6.8428999999014195E-2</c:v>
                </c:pt>
                <c:pt idx="6">
                  <c:v>4.0349000002606772E-2</c:v>
                </c:pt>
                <c:pt idx="7">
                  <c:v>7.3410000004514586E-3</c:v>
                </c:pt>
                <c:pt idx="8">
                  <c:v>5.1340999998501502E-2</c:v>
                </c:pt>
                <c:pt idx="9">
                  <c:v>2.5324999998701969E-2</c:v>
                </c:pt>
                <c:pt idx="10">
                  <c:v>2.2259999997913837E-2</c:v>
                </c:pt>
                <c:pt idx="11">
                  <c:v>-5.7630000010249205E-3</c:v>
                </c:pt>
                <c:pt idx="12">
                  <c:v>8.7359000001015374E-2</c:v>
                </c:pt>
                <c:pt idx="13">
                  <c:v>2.2409000001061941E-2</c:v>
                </c:pt>
                <c:pt idx="14">
                  <c:v>-1.5888000001723412E-2</c:v>
                </c:pt>
                <c:pt idx="15">
                  <c:v>6.8299999998998828E-2</c:v>
                </c:pt>
                <c:pt idx="16">
                  <c:v>1.5073999999003718E-2</c:v>
                </c:pt>
                <c:pt idx="17">
                  <c:v>4.4131000002380461E-2</c:v>
                </c:pt>
                <c:pt idx="18">
                  <c:v>-3.2891999999264954E-2</c:v>
                </c:pt>
                <c:pt idx="19">
                  <c:v>2.7099999995698454E-2</c:v>
                </c:pt>
                <c:pt idx="20">
                  <c:v>-3.9729999989503995E-3</c:v>
                </c:pt>
                <c:pt idx="21">
                  <c:v>6.0133000002679182E-2</c:v>
                </c:pt>
                <c:pt idx="22">
                  <c:v>3.0689999985042959E-3</c:v>
                </c:pt>
                <c:pt idx="23">
                  <c:v>6.0530000009748619E-3</c:v>
                </c:pt>
                <c:pt idx="24">
                  <c:v>3.0029000001377426E-2</c:v>
                </c:pt>
                <c:pt idx="25">
                  <c:v>1.3957000002847053E-2</c:v>
                </c:pt>
                <c:pt idx="26">
                  <c:v>7.2843999998440268E-2</c:v>
                </c:pt>
                <c:pt idx="27">
                  <c:v>8.1743000002461486E-2</c:v>
                </c:pt>
                <c:pt idx="28">
                  <c:v>5.9470000014698599E-3</c:v>
                </c:pt>
                <c:pt idx="29">
                  <c:v>5.5930999998963671E-2</c:v>
                </c:pt>
                <c:pt idx="30">
                  <c:v>-5.5274500002269633E-2</c:v>
                </c:pt>
                <c:pt idx="31">
                  <c:v>2.8039999997417908E-3</c:v>
                </c:pt>
                <c:pt idx="32">
                  <c:v>7.6633999997284263E-2</c:v>
                </c:pt>
                <c:pt idx="33">
                  <c:v>3.0684000001201639E-2</c:v>
                </c:pt>
                <c:pt idx="34">
                  <c:v>-2.7404000004025875E-2</c:v>
                </c:pt>
                <c:pt idx="35">
                  <c:v>1.5506999996432569E-2</c:v>
                </c:pt>
                <c:pt idx="36">
                  <c:v>3.153300000121817E-2</c:v>
                </c:pt>
                <c:pt idx="37">
                  <c:v>7.3789999987639021E-3</c:v>
                </c:pt>
                <c:pt idx="39">
                  <c:v>-2.6546999997663079E-2</c:v>
                </c:pt>
                <c:pt idx="40">
                  <c:v>2.0470999996177852E-2</c:v>
                </c:pt>
                <c:pt idx="41">
                  <c:v>5.2470999999059131E-2</c:v>
                </c:pt>
                <c:pt idx="42">
                  <c:v>9.1470999996090541E-2</c:v>
                </c:pt>
                <c:pt idx="43">
                  <c:v>-5.7784000000538072E-2</c:v>
                </c:pt>
                <c:pt idx="44">
                  <c:v>-2.4750000011408702E-3</c:v>
                </c:pt>
                <c:pt idx="45">
                  <c:v>-2.5807000001805136E-2</c:v>
                </c:pt>
                <c:pt idx="46">
                  <c:v>-5.6021000000328058E-2</c:v>
                </c:pt>
                <c:pt idx="47">
                  <c:v>-1.5020999999251217E-2</c:v>
                </c:pt>
                <c:pt idx="48">
                  <c:v>-2.6987000001099659E-2</c:v>
                </c:pt>
                <c:pt idx="49">
                  <c:v>1.9942999999329913E-2</c:v>
                </c:pt>
                <c:pt idx="50">
                  <c:v>-4.5885999999882188E-2</c:v>
                </c:pt>
                <c:pt idx="51">
                  <c:v>2.5911999997333623E-2</c:v>
                </c:pt>
                <c:pt idx="52">
                  <c:v>5.8148000000073807E-2</c:v>
                </c:pt>
                <c:pt idx="53">
                  <c:v>-8.2012999999278691E-2</c:v>
                </c:pt>
                <c:pt idx="54">
                  <c:v>-1.3012999999773456E-2</c:v>
                </c:pt>
                <c:pt idx="55">
                  <c:v>2.7849999998579733E-2</c:v>
                </c:pt>
                <c:pt idx="56">
                  <c:v>-5.8971000002202345E-2</c:v>
                </c:pt>
                <c:pt idx="57">
                  <c:v>-2.3309000000153901E-2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42-4FC3-9787-78F6459E0B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9">
                  <c:v>4.0000000008149073E-3</c:v>
                </c:pt>
                <c:pt idx="60">
                  <c:v>8.7480000001960434E-3</c:v>
                </c:pt>
                <c:pt idx="61">
                  <c:v>3.574799999842071E-2</c:v>
                </c:pt>
                <c:pt idx="62">
                  <c:v>2.0961000001989305E-2</c:v>
                </c:pt>
                <c:pt idx="63">
                  <c:v>-1.4356000003317604E-2</c:v>
                </c:pt>
                <c:pt idx="64">
                  <c:v>2.1952999999484746E-2</c:v>
                </c:pt>
                <c:pt idx="65">
                  <c:v>4.018999999971129E-3</c:v>
                </c:pt>
                <c:pt idx="66">
                  <c:v>1.1872999999468448E-2</c:v>
                </c:pt>
                <c:pt idx="67">
                  <c:v>-1.737900000080117E-2</c:v>
                </c:pt>
                <c:pt idx="68">
                  <c:v>3.5678000000189058E-2</c:v>
                </c:pt>
                <c:pt idx="69">
                  <c:v>-3.7394999999378342E-2</c:v>
                </c:pt>
                <c:pt idx="70">
                  <c:v>2.0768000002135523E-2</c:v>
                </c:pt>
                <c:pt idx="72">
                  <c:v>-5.428599999868311E-2</c:v>
                </c:pt>
                <c:pt idx="73">
                  <c:v>6.7139999991923105E-3</c:v>
                </c:pt>
                <c:pt idx="74">
                  <c:v>4.9714000000676606E-2</c:v>
                </c:pt>
                <c:pt idx="75">
                  <c:v>5.8209999988321215E-3</c:v>
                </c:pt>
                <c:pt idx="76">
                  <c:v>-1.9244000002800021E-2</c:v>
                </c:pt>
                <c:pt idx="77">
                  <c:v>3.2804999998916173E-2</c:v>
                </c:pt>
                <c:pt idx="78">
                  <c:v>-1.0210000000370201E-2</c:v>
                </c:pt>
                <c:pt idx="79">
                  <c:v>9.457000000111293E-3</c:v>
                </c:pt>
                <c:pt idx="80">
                  <c:v>-2.2608000002946937E-2</c:v>
                </c:pt>
                <c:pt idx="81">
                  <c:v>4.3627999999444E-2</c:v>
                </c:pt>
                <c:pt idx="82">
                  <c:v>3.0620000001363223E-2</c:v>
                </c:pt>
                <c:pt idx="83">
                  <c:v>1.4417999998840969E-2</c:v>
                </c:pt>
                <c:pt idx="84">
                  <c:v>-1.8498999997973442E-2</c:v>
                </c:pt>
                <c:pt idx="85">
                  <c:v>4.3688000001566252E-2</c:v>
                </c:pt>
                <c:pt idx="86">
                  <c:v>3.2549999999901047E-2</c:v>
                </c:pt>
                <c:pt idx="87">
                  <c:v>-6.1440999998012558E-2</c:v>
                </c:pt>
                <c:pt idx="88">
                  <c:v>4.6169000001100358E-2</c:v>
                </c:pt>
                <c:pt idx="89">
                  <c:v>4.4355999998515472E-2</c:v>
                </c:pt>
                <c:pt idx="90">
                  <c:v>-2.4896000002627261E-2</c:v>
                </c:pt>
                <c:pt idx="91">
                  <c:v>1.7103999998653308E-2</c:v>
                </c:pt>
                <c:pt idx="92">
                  <c:v>-2.5949999981094152E-3</c:v>
                </c:pt>
                <c:pt idx="93">
                  <c:v>7.5405000003229361E-2</c:v>
                </c:pt>
                <c:pt idx="94">
                  <c:v>-4.3847000000823755E-2</c:v>
                </c:pt>
                <c:pt idx="95">
                  <c:v>6.5396999998483807E-2</c:v>
                </c:pt>
                <c:pt idx="96">
                  <c:v>-2.0553000002109911E-2</c:v>
                </c:pt>
                <c:pt idx="97">
                  <c:v>-2.94309999953839E-2</c:v>
                </c:pt>
                <c:pt idx="98">
                  <c:v>4.7569000002113171E-2</c:v>
                </c:pt>
                <c:pt idx="99">
                  <c:v>6.2600000092061237E-4</c:v>
                </c:pt>
                <c:pt idx="100">
                  <c:v>-3.057700000499608E-2</c:v>
                </c:pt>
                <c:pt idx="101">
                  <c:v>-9.1699999757111073E-4</c:v>
                </c:pt>
                <c:pt idx="102">
                  <c:v>3.3919999987119809E-3</c:v>
                </c:pt>
                <c:pt idx="103">
                  <c:v>7.2540000001026783E-2</c:v>
                </c:pt>
                <c:pt idx="104">
                  <c:v>2.7336999999533873E-2</c:v>
                </c:pt>
                <c:pt idx="105">
                  <c:v>-5.9284000002662651E-2</c:v>
                </c:pt>
                <c:pt idx="106">
                  <c:v>-4.7291999995650258E-2</c:v>
                </c:pt>
                <c:pt idx="107">
                  <c:v>-0.12038800000300398</c:v>
                </c:pt>
                <c:pt idx="108">
                  <c:v>-3.2354000002669636E-2</c:v>
                </c:pt>
                <c:pt idx="109">
                  <c:v>-0.11842699999397155</c:v>
                </c:pt>
                <c:pt idx="110">
                  <c:v>-6.0270999994827434E-2</c:v>
                </c:pt>
                <c:pt idx="111">
                  <c:v>-8.2254999993892852E-2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42-4FC3-9787-78F6459E0B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42-4FC3-9787-78F6459E0B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2">
                  <c:v>-6.916800000180956E-2</c:v>
                </c:pt>
                <c:pt idx="113">
                  <c:v>-6.5289000005577691E-2</c:v>
                </c:pt>
                <c:pt idx="114">
                  <c:v>-3.5180999999283813E-2</c:v>
                </c:pt>
                <c:pt idx="116">
                  <c:v>8.948850016167853E-2</c:v>
                </c:pt>
                <c:pt idx="117">
                  <c:v>9.1488500023842789E-2</c:v>
                </c:pt>
                <c:pt idx="118">
                  <c:v>7.5852000103623141E-2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42-4FC3-9787-78F6459E0B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42-4FC3-9787-78F6459E0B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42-4FC3-9787-78F6459E0B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42-4FC3-9787-78F6459E0B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-1.0010997183482218</c:v>
                </c:pt>
                <c:pt idx="1">
                  <c:v>-0.99117620224196146</c:v>
                </c:pt>
                <c:pt idx="2">
                  <c:v>-0.9868789653566612</c:v>
                </c:pt>
                <c:pt idx="3">
                  <c:v>-0.98218301577066303</c:v>
                </c:pt>
                <c:pt idx="4">
                  <c:v>-0.97602511961543903</c:v>
                </c:pt>
                <c:pt idx="5">
                  <c:v>-0.97412015893432646</c:v>
                </c:pt>
                <c:pt idx="6">
                  <c:v>-0.9670319331441406</c:v>
                </c:pt>
                <c:pt idx="7">
                  <c:v>-0.96632311056512199</c:v>
                </c:pt>
                <c:pt idx="8">
                  <c:v>-0.96632311056512199</c:v>
                </c:pt>
                <c:pt idx="9">
                  <c:v>-0.96490546540708477</c:v>
                </c:pt>
                <c:pt idx="10">
                  <c:v>-0.96468395835114151</c:v>
                </c:pt>
                <c:pt idx="11">
                  <c:v>-0.95710841703788019</c:v>
                </c:pt>
                <c:pt idx="12">
                  <c:v>-0.95684260857074821</c:v>
                </c:pt>
                <c:pt idx="13">
                  <c:v>-0.95019739689244886</c:v>
                </c:pt>
                <c:pt idx="14">
                  <c:v>-0.92942003504496629</c:v>
                </c:pt>
                <c:pt idx="15">
                  <c:v>-0.92392666005757218</c:v>
                </c:pt>
                <c:pt idx="16">
                  <c:v>-0.91497777499746236</c:v>
                </c:pt>
                <c:pt idx="17">
                  <c:v>-0.91449045947438712</c:v>
                </c:pt>
                <c:pt idx="18">
                  <c:v>-0.90691491816112579</c:v>
                </c:pt>
                <c:pt idx="19">
                  <c:v>-0.90620609558210719</c:v>
                </c:pt>
                <c:pt idx="20">
                  <c:v>-0.90527576594714532</c:v>
                </c:pt>
                <c:pt idx="21">
                  <c:v>-0.90359231232197623</c:v>
                </c:pt>
                <c:pt idx="22">
                  <c:v>-0.89792173168982736</c:v>
                </c:pt>
                <c:pt idx="23">
                  <c:v>-0.89650408653179026</c:v>
                </c:pt>
                <c:pt idx="24">
                  <c:v>-0.89437761879473443</c:v>
                </c:pt>
                <c:pt idx="25">
                  <c:v>-0.88799821558356706</c:v>
                </c:pt>
                <c:pt idx="26">
                  <c:v>-0.88352377305351215</c:v>
                </c:pt>
                <c:pt idx="27">
                  <c:v>-0.85796185879765408</c:v>
                </c:pt>
                <c:pt idx="28">
                  <c:v>-0.85388612896829708</c:v>
                </c:pt>
                <c:pt idx="29">
                  <c:v>-0.85246848381025997</c:v>
                </c:pt>
                <c:pt idx="30">
                  <c:v>-0.84256711840959397</c:v>
                </c:pt>
                <c:pt idx="31">
                  <c:v>-0.83567824896975695</c:v>
                </c:pt>
                <c:pt idx="32">
                  <c:v>-0.83169112196277739</c:v>
                </c:pt>
                <c:pt idx="33">
                  <c:v>-0.82504591028447805</c:v>
                </c:pt>
                <c:pt idx="34">
                  <c:v>-0.81724886191527346</c:v>
                </c:pt>
                <c:pt idx="35">
                  <c:v>-0.81490088712227438</c:v>
                </c:pt>
                <c:pt idx="36">
                  <c:v>-0.8061292077069192</c:v>
                </c:pt>
                <c:pt idx="37">
                  <c:v>-0.80355972585797675</c:v>
                </c:pt>
                <c:pt idx="38">
                  <c:v>-0.79908528332792195</c:v>
                </c:pt>
                <c:pt idx="39">
                  <c:v>-0.79904098191673323</c:v>
                </c:pt>
                <c:pt idx="40">
                  <c:v>-0.78956047992235956</c:v>
                </c:pt>
                <c:pt idx="41">
                  <c:v>-0.78956047992235956</c:v>
                </c:pt>
                <c:pt idx="42">
                  <c:v>-0.78956047992235956</c:v>
                </c:pt>
                <c:pt idx="43">
                  <c:v>-0.76142908381755903</c:v>
                </c:pt>
                <c:pt idx="44">
                  <c:v>-0.76111897393923833</c:v>
                </c:pt>
                <c:pt idx="45">
                  <c:v>-0.75385354250429781</c:v>
                </c:pt>
                <c:pt idx="46">
                  <c:v>-0.72381718571838471</c:v>
                </c:pt>
                <c:pt idx="47">
                  <c:v>-0.72381718571838471</c:v>
                </c:pt>
                <c:pt idx="48">
                  <c:v>-0.71575432888204826</c:v>
                </c:pt>
                <c:pt idx="49">
                  <c:v>-0.6984767785184699</c:v>
                </c:pt>
                <c:pt idx="50">
                  <c:v>-0.69701483194924407</c:v>
                </c:pt>
                <c:pt idx="51">
                  <c:v>-0.69019241462619008</c:v>
                </c:pt>
                <c:pt idx="52">
                  <c:v>-0.68895197511290751</c:v>
                </c:pt>
                <c:pt idx="53">
                  <c:v>-0.68022459710874106</c:v>
                </c:pt>
                <c:pt idx="54">
                  <c:v>-0.68022459710874106</c:v>
                </c:pt>
                <c:pt idx="55">
                  <c:v>-0.67362368684163043</c:v>
                </c:pt>
                <c:pt idx="56">
                  <c:v>-0.6728705628514231</c:v>
                </c:pt>
                <c:pt idx="57">
                  <c:v>-0.65399816168505298</c:v>
                </c:pt>
                <c:pt idx="58">
                  <c:v>-0.6536880518067324</c:v>
                </c:pt>
                <c:pt idx="59">
                  <c:v>-0.6536880518067324</c:v>
                </c:pt>
                <c:pt idx="60">
                  <c:v>-0.65351084616197774</c:v>
                </c:pt>
                <c:pt idx="61">
                  <c:v>-0.65351084616197774</c:v>
                </c:pt>
                <c:pt idx="62">
                  <c:v>-0.64469486533543396</c:v>
                </c:pt>
                <c:pt idx="63">
                  <c:v>-0.64429615263473594</c:v>
                </c:pt>
                <c:pt idx="64">
                  <c:v>-0.64398604275641536</c:v>
                </c:pt>
                <c:pt idx="65">
                  <c:v>-0.63875847623615323</c:v>
                </c:pt>
                <c:pt idx="66">
                  <c:v>-0.63689781696622938</c:v>
                </c:pt>
                <c:pt idx="67">
                  <c:v>-0.63672061132147473</c:v>
                </c:pt>
                <c:pt idx="68">
                  <c:v>-0.63623329579839949</c:v>
                </c:pt>
                <c:pt idx="69">
                  <c:v>-0.63530296616343751</c:v>
                </c:pt>
                <c:pt idx="70">
                  <c:v>-0.63313219701519308</c:v>
                </c:pt>
                <c:pt idx="71">
                  <c:v>-0.62624332757535617</c:v>
                </c:pt>
                <c:pt idx="72">
                  <c:v>-0.61727229180965204</c:v>
                </c:pt>
                <c:pt idx="73">
                  <c:v>-0.61727229180965204</c:v>
                </c:pt>
                <c:pt idx="74">
                  <c:v>-0.61727229180965204</c:v>
                </c:pt>
                <c:pt idx="75">
                  <c:v>-0.61013976460827735</c:v>
                </c:pt>
                <c:pt idx="76">
                  <c:v>-0.60991825755233409</c:v>
                </c:pt>
                <c:pt idx="77">
                  <c:v>-0.60872211945024024</c:v>
                </c:pt>
                <c:pt idx="78">
                  <c:v>-0.60185540071599752</c:v>
                </c:pt>
                <c:pt idx="79">
                  <c:v>-0.60003904285726239</c:v>
                </c:pt>
                <c:pt idx="80">
                  <c:v>-0.59981753580131913</c:v>
                </c:pt>
                <c:pt idx="81">
                  <c:v>-0.59857709628803657</c:v>
                </c:pt>
                <c:pt idx="82">
                  <c:v>-0.59786827370901796</c:v>
                </c:pt>
                <c:pt idx="83">
                  <c:v>-0.59104585638596396</c:v>
                </c:pt>
                <c:pt idx="84">
                  <c:v>-0.58178686144753355</c:v>
                </c:pt>
                <c:pt idx="85">
                  <c:v>-0.58174256003634484</c:v>
                </c:pt>
                <c:pt idx="86">
                  <c:v>-0.58059072334543971</c:v>
                </c:pt>
                <c:pt idx="87">
                  <c:v>-0.57585047234825282</c:v>
                </c:pt>
                <c:pt idx="88">
                  <c:v>-0.57452143001259293</c:v>
                </c:pt>
                <c:pt idx="89">
                  <c:v>-0.57447712860140432</c:v>
                </c:pt>
                <c:pt idx="90">
                  <c:v>-0.57429992295664967</c:v>
                </c:pt>
                <c:pt idx="91">
                  <c:v>-0.57429992295664967</c:v>
                </c:pt>
                <c:pt idx="92">
                  <c:v>-0.57328099049931036</c:v>
                </c:pt>
                <c:pt idx="93">
                  <c:v>-0.57328099049931036</c:v>
                </c:pt>
                <c:pt idx="94">
                  <c:v>-0.57310378485455571</c:v>
                </c:pt>
                <c:pt idx="95">
                  <c:v>-0.57257216792029175</c:v>
                </c:pt>
                <c:pt idx="96">
                  <c:v>-0.56592695624199241</c:v>
                </c:pt>
                <c:pt idx="97">
                  <c:v>-0.56566114777486054</c:v>
                </c:pt>
                <c:pt idx="98">
                  <c:v>-0.56566114777486054</c:v>
                </c:pt>
                <c:pt idx="99">
                  <c:v>-0.56517383225178519</c:v>
                </c:pt>
                <c:pt idx="100">
                  <c:v>-0.56380048850493669</c:v>
                </c:pt>
                <c:pt idx="101">
                  <c:v>-0.55582623449097746</c:v>
                </c:pt>
                <c:pt idx="102">
                  <c:v>-0.55551612461265687</c:v>
                </c:pt>
                <c:pt idx="103">
                  <c:v>-0.54647863673016972</c:v>
                </c:pt>
                <c:pt idx="104">
                  <c:v>-0.54510529298332122</c:v>
                </c:pt>
                <c:pt idx="105">
                  <c:v>-0.42916849990259209</c:v>
                </c:pt>
                <c:pt idx="106">
                  <c:v>-0.42845967732357348</c:v>
                </c:pt>
                <c:pt idx="107">
                  <c:v>-0.41995380637535029</c:v>
                </c:pt>
                <c:pt idx="108">
                  <c:v>-0.41189094953901384</c:v>
                </c:pt>
                <c:pt idx="109">
                  <c:v>-0.41096061990405186</c:v>
                </c:pt>
                <c:pt idx="110">
                  <c:v>-0.35833054341192111</c:v>
                </c:pt>
                <c:pt idx="111">
                  <c:v>-9.3939721437984791E-2</c:v>
                </c:pt>
                <c:pt idx="112">
                  <c:v>-7.1744714432464995E-2</c:v>
                </c:pt>
                <c:pt idx="113">
                  <c:v>-6.2131308204525282E-2</c:v>
                </c:pt>
                <c:pt idx="114">
                  <c:v>-8.1815511941674135E-4</c:v>
                </c:pt>
                <c:pt idx="115">
                  <c:v>4.4612942054556459E-2</c:v>
                </c:pt>
                <c:pt idx="116">
                  <c:v>8.1073003462825421E-2</c:v>
                </c:pt>
                <c:pt idx="117">
                  <c:v>8.1073003462825421E-2</c:v>
                </c:pt>
                <c:pt idx="118">
                  <c:v>9.0398450518038853E-2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42-4FC3-9787-78F6459E0B9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8">
                  <c:v>-0.22773400000005495</c:v>
                </c:pt>
                <c:pt idx="71">
                  <c:v>0.30984650000027614</c:v>
                </c:pt>
                <c:pt idx="115">
                  <c:v>6.358750001527369E-2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42-4FC3-9787-78F6459E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905184"/>
        <c:axId val="1"/>
      </c:scatterChart>
      <c:valAx>
        <c:axId val="57890518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905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V0635 Mon - O-C Diagr.</a:t>
            </a:r>
          </a:p>
        </c:rich>
      </c:tx>
      <c:layout>
        <c:manualLayout>
          <c:xMode val="edge"/>
          <c:yMode val="edge"/>
          <c:x val="0.364865337778723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7.0545999999012565E-2</c:v>
                </c:pt>
                <c:pt idx="1">
                  <c:v>5.9433999998873333E-2</c:v>
                </c:pt>
                <c:pt idx="2">
                  <c:v>5.3572999999232707E-2</c:v>
                </c:pt>
                <c:pt idx="3">
                  <c:v>4.9395000000004075E-2</c:v>
                </c:pt>
                <c:pt idx="4">
                  <c:v>1.1387999998987652E-2</c:v>
                </c:pt>
                <c:pt idx="5">
                  <c:v>6.8428999999014195E-2</c:v>
                </c:pt>
                <c:pt idx="6">
                  <c:v>4.0349000002606772E-2</c:v>
                </c:pt>
                <c:pt idx="7">
                  <c:v>7.3410000004514586E-3</c:v>
                </c:pt>
                <c:pt idx="8">
                  <c:v>5.1340999998501502E-2</c:v>
                </c:pt>
                <c:pt idx="9">
                  <c:v>2.5324999998701969E-2</c:v>
                </c:pt>
                <c:pt idx="10">
                  <c:v>2.2259999997913837E-2</c:v>
                </c:pt>
                <c:pt idx="11">
                  <c:v>-5.7630000010249205E-3</c:v>
                </c:pt>
                <c:pt idx="12">
                  <c:v>8.7359000001015374E-2</c:v>
                </c:pt>
                <c:pt idx="13">
                  <c:v>2.2409000001061941E-2</c:v>
                </c:pt>
                <c:pt idx="14">
                  <c:v>-1.5888000001723412E-2</c:v>
                </c:pt>
                <c:pt idx="15">
                  <c:v>6.8299999998998828E-2</c:v>
                </c:pt>
                <c:pt idx="16">
                  <c:v>1.5073999999003718E-2</c:v>
                </c:pt>
                <c:pt idx="17">
                  <c:v>4.4131000002380461E-2</c:v>
                </c:pt>
                <c:pt idx="18">
                  <c:v>-3.2891999999264954E-2</c:v>
                </c:pt>
                <c:pt idx="19">
                  <c:v>2.7099999995698454E-2</c:v>
                </c:pt>
                <c:pt idx="20">
                  <c:v>-3.9729999989503995E-3</c:v>
                </c:pt>
                <c:pt idx="21">
                  <c:v>6.0133000002679182E-2</c:v>
                </c:pt>
                <c:pt idx="22">
                  <c:v>3.0689999985042959E-3</c:v>
                </c:pt>
                <c:pt idx="23">
                  <c:v>6.0530000009748619E-3</c:v>
                </c:pt>
                <c:pt idx="24">
                  <c:v>3.0029000001377426E-2</c:v>
                </c:pt>
                <c:pt idx="25">
                  <c:v>1.3957000002847053E-2</c:v>
                </c:pt>
                <c:pt idx="26">
                  <c:v>7.2843999998440268E-2</c:v>
                </c:pt>
                <c:pt idx="27">
                  <c:v>8.1743000002461486E-2</c:v>
                </c:pt>
                <c:pt idx="28">
                  <c:v>5.9470000014698599E-3</c:v>
                </c:pt>
                <c:pt idx="29">
                  <c:v>5.5930999998963671E-2</c:v>
                </c:pt>
                <c:pt idx="30">
                  <c:v>-5.5274500002269633E-2</c:v>
                </c:pt>
                <c:pt idx="31">
                  <c:v>2.8039999997417908E-3</c:v>
                </c:pt>
                <c:pt idx="32">
                  <c:v>7.6633999997284263E-2</c:v>
                </c:pt>
                <c:pt idx="33">
                  <c:v>3.0684000001201639E-2</c:v>
                </c:pt>
                <c:pt idx="34">
                  <c:v>-2.7404000004025875E-2</c:v>
                </c:pt>
                <c:pt idx="35">
                  <c:v>1.5506999996432569E-2</c:v>
                </c:pt>
                <c:pt idx="36">
                  <c:v>3.153300000121817E-2</c:v>
                </c:pt>
                <c:pt idx="37">
                  <c:v>7.3789999987639021E-3</c:v>
                </c:pt>
                <c:pt idx="39">
                  <c:v>-2.6546999997663079E-2</c:v>
                </c:pt>
                <c:pt idx="40">
                  <c:v>2.0470999996177852E-2</c:v>
                </c:pt>
                <c:pt idx="41">
                  <c:v>5.2470999999059131E-2</c:v>
                </c:pt>
                <c:pt idx="42">
                  <c:v>9.1470999996090541E-2</c:v>
                </c:pt>
                <c:pt idx="43">
                  <c:v>-5.7784000000538072E-2</c:v>
                </c:pt>
                <c:pt idx="44">
                  <c:v>-2.4750000011408702E-3</c:v>
                </c:pt>
                <c:pt idx="45">
                  <c:v>-2.5807000001805136E-2</c:v>
                </c:pt>
                <c:pt idx="46">
                  <c:v>-5.6021000000328058E-2</c:v>
                </c:pt>
                <c:pt idx="47">
                  <c:v>-1.5020999999251217E-2</c:v>
                </c:pt>
                <c:pt idx="48">
                  <c:v>-2.6987000001099659E-2</c:v>
                </c:pt>
                <c:pt idx="49">
                  <c:v>1.9942999999329913E-2</c:v>
                </c:pt>
                <c:pt idx="50">
                  <c:v>-4.5885999999882188E-2</c:v>
                </c:pt>
                <c:pt idx="51">
                  <c:v>2.5911999997333623E-2</c:v>
                </c:pt>
                <c:pt idx="52">
                  <c:v>5.8148000000073807E-2</c:v>
                </c:pt>
                <c:pt idx="53">
                  <c:v>-8.2012999999278691E-2</c:v>
                </c:pt>
                <c:pt idx="54">
                  <c:v>-1.3012999999773456E-2</c:v>
                </c:pt>
                <c:pt idx="55">
                  <c:v>2.7849999998579733E-2</c:v>
                </c:pt>
                <c:pt idx="56">
                  <c:v>-5.8971000002202345E-2</c:v>
                </c:pt>
                <c:pt idx="57">
                  <c:v>-2.3309000000153901E-2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C-409F-BF08-A48AD1EA82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9">
                  <c:v>4.0000000008149073E-3</c:v>
                </c:pt>
                <c:pt idx="60">
                  <c:v>8.7480000001960434E-3</c:v>
                </c:pt>
                <c:pt idx="61">
                  <c:v>3.574799999842071E-2</c:v>
                </c:pt>
                <c:pt idx="62">
                  <c:v>2.0961000001989305E-2</c:v>
                </c:pt>
                <c:pt idx="63">
                  <c:v>-1.4356000003317604E-2</c:v>
                </c:pt>
                <c:pt idx="64">
                  <c:v>2.1952999999484746E-2</c:v>
                </c:pt>
                <c:pt idx="65">
                  <c:v>4.018999999971129E-3</c:v>
                </c:pt>
                <c:pt idx="66">
                  <c:v>1.1872999999468448E-2</c:v>
                </c:pt>
                <c:pt idx="67">
                  <c:v>-1.737900000080117E-2</c:v>
                </c:pt>
                <c:pt idx="68">
                  <c:v>3.5678000000189058E-2</c:v>
                </c:pt>
                <c:pt idx="69">
                  <c:v>-3.7394999999378342E-2</c:v>
                </c:pt>
                <c:pt idx="70">
                  <c:v>2.0768000002135523E-2</c:v>
                </c:pt>
                <c:pt idx="72">
                  <c:v>-5.428599999868311E-2</c:v>
                </c:pt>
                <c:pt idx="73">
                  <c:v>6.7139999991923105E-3</c:v>
                </c:pt>
                <c:pt idx="74">
                  <c:v>4.9714000000676606E-2</c:v>
                </c:pt>
                <c:pt idx="75">
                  <c:v>5.8209999988321215E-3</c:v>
                </c:pt>
                <c:pt idx="76">
                  <c:v>-1.9244000002800021E-2</c:v>
                </c:pt>
                <c:pt idx="77">
                  <c:v>3.2804999998916173E-2</c:v>
                </c:pt>
                <c:pt idx="78">
                  <c:v>-1.0210000000370201E-2</c:v>
                </c:pt>
                <c:pt idx="79">
                  <c:v>9.457000000111293E-3</c:v>
                </c:pt>
                <c:pt idx="80">
                  <c:v>-2.2608000002946937E-2</c:v>
                </c:pt>
                <c:pt idx="81">
                  <c:v>4.3627999999444E-2</c:v>
                </c:pt>
                <c:pt idx="82">
                  <c:v>3.0620000001363223E-2</c:v>
                </c:pt>
                <c:pt idx="83">
                  <c:v>1.4417999998840969E-2</c:v>
                </c:pt>
                <c:pt idx="84">
                  <c:v>-1.8498999997973442E-2</c:v>
                </c:pt>
                <c:pt idx="85">
                  <c:v>4.3688000001566252E-2</c:v>
                </c:pt>
                <c:pt idx="86">
                  <c:v>3.2549999999901047E-2</c:v>
                </c:pt>
                <c:pt idx="87">
                  <c:v>-6.1440999998012558E-2</c:v>
                </c:pt>
                <c:pt idx="88">
                  <c:v>4.6169000001100358E-2</c:v>
                </c:pt>
                <c:pt idx="89">
                  <c:v>4.4355999998515472E-2</c:v>
                </c:pt>
                <c:pt idx="90">
                  <c:v>-2.4896000002627261E-2</c:v>
                </c:pt>
                <c:pt idx="91">
                  <c:v>1.7103999998653308E-2</c:v>
                </c:pt>
                <c:pt idx="92">
                  <c:v>-2.5949999981094152E-3</c:v>
                </c:pt>
                <c:pt idx="93">
                  <c:v>7.5405000003229361E-2</c:v>
                </c:pt>
                <c:pt idx="94">
                  <c:v>-4.3847000000823755E-2</c:v>
                </c:pt>
                <c:pt idx="95">
                  <c:v>6.5396999998483807E-2</c:v>
                </c:pt>
                <c:pt idx="96">
                  <c:v>-2.0553000002109911E-2</c:v>
                </c:pt>
                <c:pt idx="97">
                  <c:v>-2.94309999953839E-2</c:v>
                </c:pt>
                <c:pt idx="98">
                  <c:v>4.7569000002113171E-2</c:v>
                </c:pt>
                <c:pt idx="99">
                  <c:v>6.2600000092061237E-4</c:v>
                </c:pt>
                <c:pt idx="100">
                  <c:v>-3.057700000499608E-2</c:v>
                </c:pt>
                <c:pt idx="101">
                  <c:v>-9.1699999757111073E-4</c:v>
                </c:pt>
                <c:pt idx="102">
                  <c:v>3.3919999987119809E-3</c:v>
                </c:pt>
                <c:pt idx="103">
                  <c:v>7.2540000001026783E-2</c:v>
                </c:pt>
                <c:pt idx="104">
                  <c:v>2.7336999999533873E-2</c:v>
                </c:pt>
                <c:pt idx="105">
                  <c:v>-5.9284000002662651E-2</c:v>
                </c:pt>
                <c:pt idx="106">
                  <c:v>-4.7291999995650258E-2</c:v>
                </c:pt>
                <c:pt idx="107">
                  <c:v>-0.12038800000300398</c:v>
                </c:pt>
                <c:pt idx="108">
                  <c:v>-3.2354000002669636E-2</c:v>
                </c:pt>
                <c:pt idx="109">
                  <c:v>-0.11842699999397155</c:v>
                </c:pt>
                <c:pt idx="110">
                  <c:v>-6.0270999994827434E-2</c:v>
                </c:pt>
                <c:pt idx="111">
                  <c:v>-8.2254999993892852E-2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C-409F-BF08-A48AD1EA82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C-409F-BF08-A48AD1EA82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2">
                  <c:v>-6.916800000180956E-2</c:v>
                </c:pt>
                <c:pt idx="113">
                  <c:v>-6.5289000005577691E-2</c:v>
                </c:pt>
                <c:pt idx="114">
                  <c:v>-3.5180999999283813E-2</c:v>
                </c:pt>
                <c:pt idx="116">
                  <c:v>8.948850016167853E-2</c:v>
                </c:pt>
                <c:pt idx="117">
                  <c:v>9.1488500023842789E-2</c:v>
                </c:pt>
                <c:pt idx="118">
                  <c:v>7.5852000103623141E-2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2C-409F-BF08-A48AD1EA82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2C-409F-BF08-A48AD1EA82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2C-409F-BF08-A48AD1EA82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8">
                    <c:v>0</c:v>
                  </c:pt>
                  <c:pt idx="112">
                    <c:v>8.9999999999999998E-4</c:v>
                  </c:pt>
                  <c:pt idx="114">
                    <c:v>0.01</c:v>
                  </c:pt>
                  <c:pt idx="115">
                    <c:v>0</c:v>
                  </c:pt>
                  <c:pt idx="11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2C-409F-BF08-A48AD1EA82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-1.0010997183482218</c:v>
                </c:pt>
                <c:pt idx="1">
                  <c:v>-0.99117620224196146</c:v>
                </c:pt>
                <c:pt idx="2">
                  <c:v>-0.9868789653566612</c:v>
                </c:pt>
                <c:pt idx="3">
                  <c:v>-0.98218301577066303</c:v>
                </c:pt>
                <c:pt idx="4">
                  <c:v>-0.97602511961543903</c:v>
                </c:pt>
                <c:pt idx="5">
                  <c:v>-0.97412015893432646</c:v>
                </c:pt>
                <c:pt idx="6">
                  <c:v>-0.9670319331441406</c:v>
                </c:pt>
                <c:pt idx="7">
                  <c:v>-0.96632311056512199</c:v>
                </c:pt>
                <c:pt idx="8">
                  <c:v>-0.96632311056512199</c:v>
                </c:pt>
                <c:pt idx="9">
                  <c:v>-0.96490546540708477</c:v>
                </c:pt>
                <c:pt idx="10">
                  <c:v>-0.96468395835114151</c:v>
                </c:pt>
                <c:pt idx="11">
                  <c:v>-0.95710841703788019</c:v>
                </c:pt>
                <c:pt idx="12">
                  <c:v>-0.95684260857074821</c:v>
                </c:pt>
                <c:pt idx="13">
                  <c:v>-0.95019739689244886</c:v>
                </c:pt>
                <c:pt idx="14">
                  <c:v>-0.92942003504496629</c:v>
                </c:pt>
                <c:pt idx="15">
                  <c:v>-0.92392666005757218</c:v>
                </c:pt>
                <c:pt idx="16">
                  <c:v>-0.91497777499746236</c:v>
                </c:pt>
                <c:pt idx="17">
                  <c:v>-0.91449045947438712</c:v>
                </c:pt>
                <c:pt idx="18">
                  <c:v>-0.90691491816112579</c:v>
                </c:pt>
                <c:pt idx="19">
                  <c:v>-0.90620609558210719</c:v>
                </c:pt>
                <c:pt idx="20">
                  <c:v>-0.90527576594714532</c:v>
                </c:pt>
                <c:pt idx="21">
                  <c:v>-0.90359231232197623</c:v>
                </c:pt>
                <c:pt idx="22">
                  <c:v>-0.89792173168982736</c:v>
                </c:pt>
                <c:pt idx="23">
                  <c:v>-0.89650408653179026</c:v>
                </c:pt>
                <c:pt idx="24">
                  <c:v>-0.89437761879473443</c:v>
                </c:pt>
                <c:pt idx="25">
                  <c:v>-0.88799821558356706</c:v>
                </c:pt>
                <c:pt idx="26">
                  <c:v>-0.88352377305351215</c:v>
                </c:pt>
                <c:pt idx="27">
                  <c:v>-0.85796185879765408</c:v>
                </c:pt>
                <c:pt idx="28">
                  <c:v>-0.85388612896829708</c:v>
                </c:pt>
                <c:pt idx="29">
                  <c:v>-0.85246848381025997</c:v>
                </c:pt>
                <c:pt idx="30">
                  <c:v>-0.84256711840959397</c:v>
                </c:pt>
                <c:pt idx="31">
                  <c:v>-0.83567824896975695</c:v>
                </c:pt>
                <c:pt idx="32">
                  <c:v>-0.83169112196277739</c:v>
                </c:pt>
                <c:pt idx="33">
                  <c:v>-0.82504591028447805</c:v>
                </c:pt>
                <c:pt idx="34">
                  <c:v>-0.81724886191527346</c:v>
                </c:pt>
                <c:pt idx="35">
                  <c:v>-0.81490088712227438</c:v>
                </c:pt>
                <c:pt idx="36">
                  <c:v>-0.8061292077069192</c:v>
                </c:pt>
                <c:pt idx="37">
                  <c:v>-0.80355972585797675</c:v>
                </c:pt>
                <c:pt idx="38">
                  <c:v>-0.79908528332792195</c:v>
                </c:pt>
                <c:pt idx="39">
                  <c:v>-0.79904098191673323</c:v>
                </c:pt>
                <c:pt idx="40">
                  <c:v>-0.78956047992235956</c:v>
                </c:pt>
                <c:pt idx="41">
                  <c:v>-0.78956047992235956</c:v>
                </c:pt>
                <c:pt idx="42">
                  <c:v>-0.78956047992235956</c:v>
                </c:pt>
                <c:pt idx="43">
                  <c:v>-0.76142908381755903</c:v>
                </c:pt>
                <c:pt idx="44">
                  <c:v>-0.76111897393923833</c:v>
                </c:pt>
                <c:pt idx="45">
                  <c:v>-0.75385354250429781</c:v>
                </c:pt>
                <c:pt idx="46">
                  <c:v>-0.72381718571838471</c:v>
                </c:pt>
                <c:pt idx="47">
                  <c:v>-0.72381718571838471</c:v>
                </c:pt>
                <c:pt idx="48">
                  <c:v>-0.71575432888204826</c:v>
                </c:pt>
                <c:pt idx="49">
                  <c:v>-0.6984767785184699</c:v>
                </c:pt>
                <c:pt idx="50">
                  <c:v>-0.69701483194924407</c:v>
                </c:pt>
                <c:pt idx="51">
                  <c:v>-0.69019241462619008</c:v>
                </c:pt>
                <c:pt idx="52">
                  <c:v>-0.68895197511290751</c:v>
                </c:pt>
                <c:pt idx="53">
                  <c:v>-0.68022459710874106</c:v>
                </c:pt>
                <c:pt idx="54">
                  <c:v>-0.68022459710874106</c:v>
                </c:pt>
                <c:pt idx="55">
                  <c:v>-0.67362368684163043</c:v>
                </c:pt>
                <c:pt idx="56">
                  <c:v>-0.6728705628514231</c:v>
                </c:pt>
                <c:pt idx="57">
                  <c:v>-0.65399816168505298</c:v>
                </c:pt>
                <c:pt idx="58">
                  <c:v>-0.6536880518067324</c:v>
                </c:pt>
                <c:pt idx="59">
                  <c:v>-0.6536880518067324</c:v>
                </c:pt>
                <c:pt idx="60">
                  <c:v>-0.65351084616197774</c:v>
                </c:pt>
                <c:pt idx="61">
                  <c:v>-0.65351084616197774</c:v>
                </c:pt>
                <c:pt idx="62">
                  <c:v>-0.64469486533543396</c:v>
                </c:pt>
                <c:pt idx="63">
                  <c:v>-0.64429615263473594</c:v>
                </c:pt>
                <c:pt idx="64">
                  <c:v>-0.64398604275641536</c:v>
                </c:pt>
                <c:pt idx="65">
                  <c:v>-0.63875847623615323</c:v>
                </c:pt>
                <c:pt idx="66">
                  <c:v>-0.63689781696622938</c:v>
                </c:pt>
                <c:pt idx="67">
                  <c:v>-0.63672061132147473</c:v>
                </c:pt>
                <c:pt idx="68">
                  <c:v>-0.63623329579839949</c:v>
                </c:pt>
                <c:pt idx="69">
                  <c:v>-0.63530296616343751</c:v>
                </c:pt>
                <c:pt idx="70">
                  <c:v>-0.63313219701519308</c:v>
                </c:pt>
                <c:pt idx="71">
                  <c:v>-0.62624332757535617</c:v>
                </c:pt>
                <c:pt idx="72">
                  <c:v>-0.61727229180965204</c:v>
                </c:pt>
                <c:pt idx="73">
                  <c:v>-0.61727229180965204</c:v>
                </c:pt>
                <c:pt idx="74">
                  <c:v>-0.61727229180965204</c:v>
                </c:pt>
                <c:pt idx="75">
                  <c:v>-0.61013976460827735</c:v>
                </c:pt>
                <c:pt idx="76">
                  <c:v>-0.60991825755233409</c:v>
                </c:pt>
                <c:pt idx="77">
                  <c:v>-0.60872211945024024</c:v>
                </c:pt>
                <c:pt idx="78">
                  <c:v>-0.60185540071599752</c:v>
                </c:pt>
                <c:pt idx="79">
                  <c:v>-0.60003904285726239</c:v>
                </c:pt>
                <c:pt idx="80">
                  <c:v>-0.59981753580131913</c:v>
                </c:pt>
                <c:pt idx="81">
                  <c:v>-0.59857709628803657</c:v>
                </c:pt>
                <c:pt idx="82">
                  <c:v>-0.59786827370901796</c:v>
                </c:pt>
                <c:pt idx="83">
                  <c:v>-0.59104585638596396</c:v>
                </c:pt>
                <c:pt idx="84">
                  <c:v>-0.58178686144753355</c:v>
                </c:pt>
                <c:pt idx="85">
                  <c:v>-0.58174256003634484</c:v>
                </c:pt>
                <c:pt idx="86">
                  <c:v>-0.58059072334543971</c:v>
                </c:pt>
                <c:pt idx="87">
                  <c:v>-0.57585047234825282</c:v>
                </c:pt>
                <c:pt idx="88">
                  <c:v>-0.57452143001259293</c:v>
                </c:pt>
                <c:pt idx="89">
                  <c:v>-0.57447712860140432</c:v>
                </c:pt>
                <c:pt idx="90">
                  <c:v>-0.57429992295664967</c:v>
                </c:pt>
                <c:pt idx="91">
                  <c:v>-0.57429992295664967</c:v>
                </c:pt>
                <c:pt idx="92">
                  <c:v>-0.57328099049931036</c:v>
                </c:pt>
                <c:pt idx="93">
                  <c:v>-0.57328099049931036</c:v>
                </c:pt>
                <c:pt idx="94">
                  <c:v>-0.57310378485455571</c:v>
                </c:pt>
                <c:pt idx="95">
                  <c:v>-0.57257216792029175</c:v>
                </c:pt>
                <c:pt idx="96">
                  <c:v>-0.56592695624199241</c:v>
                </c:pt>
                <c:pt idx="97">
                  <c:v>-0.56566114777486054</c:v>
                </c:pt>
                <c:pt idx="98">
                  <c:v>-0.56566114777486054</c:v>
                </c:pt>
                <c:pt idx="99">
                  <c:v>-0.56517383225178519</c:v>
                </c:pt>
                <c:pt idx="100">
                  <c:v>-0.56380048850493669</c:v>
                </c:pt>
                <c:pt idx="101">
                  <c:v>-0.55582623449097746</c:v>
                </c:pt>
                <c:pt idx="102">
                  <c:v>-0.55551612461265687</c:v>
                </c:pt>
                <c:pt idx="103">
                  <c:v>-0.54647863673016972</c:v>
                </c:pt>
                <c:pt idx="104">
                  <c:v>-0.54510529298332122</c:v>
                </c:pt>
                <c:pt idx="105">
                  <c:v>-0.42916849990259209</c:v>
                </c:pt>
                <c:pt idx="106">
                  <c:v>-0.42845967732357348</c:v>
                </c:pt>
                <c:pt idx="107">
                  <c:v>-0.41995380637535029</c:v>
                </c:pt>
                <c:pt idx="108">
                  <c:v>-0.41189094953901384</c:v>
                </c:pt>
                <c:pt idx="109">
                  <c:v>-0.41096061990405186</c:v>
                </c:pt>
                <c:pt idx="110">
                  <c:v>-0.35833054341192111</c:v>
                </c:pt>
                <c:pt idx="111">
                  <c:v>-9.3939721437984791E-2</c:v>
                </c:pt>
                <c:pt idx="112">
                  <c:v>-7.1744714432464995E-2</c:v>
                </c:pt>
                <c:pt idx="113">
                  <c:v>-6.2131308204525282E-2</c:v>
                </c:pt>
                <c:pt idx="114">
                  <c:v>-8.1815511941674135E-4</c:v>
                </c:pt>
                <c:pt idx="115">
                  <c:v>4.4612942054556459E-2</c:v>
                </c:pt>
                <c:pt idx="116">
                  <c:v>8.1073003462825421E-2</c:v>
                </c:pt>
                <c:pt idx="117">
                  <c:v>8.1073003462825421E-2</c:v>
                </c:pt>
                <c:pt idx="118">
                  <c:v>9.0398450518038853E-2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2C-409F-BF08-A48AD1EA82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-7842</c:v>
                </c:pt>
                <c:pt idx="1">
                  <c:v>-7618</c:v>
                </c:pt>
                <c:pt idx="2">
                  <c:v>-7521</c:v>
                </c:pt>
                <c:pt idx="3">
                  <c:v>-7415</c:v>
                </c:pt>
                <c:pt idx="4">
                  <c:v>-7276</c:v>
                </c:pt>
                <c:pt idx="5">
                  <c:v>-7233</c:v>
                </c:pt>
                <c:pt idx="6">
                  <c:v>-7073</c:v>
                </c:pt>
                <c:pt idx="7">
                  <c:v>-7057</c:v>
                </c:pt>
                <c:pt idx="8">
                  <c:v>-7057</c:v>
                </c:pt>
                <c:pt idx="9">
                  <c:v>-7025</c:v>
                </c:pt>
                <c:pt idx="10">
                  <c:v>-7020</c:v>
                </c:pt>
                <c:pt idx="11">
                  <c:v>-6849</c:v>
                </c:pt>
                <c:pt idx="12">
                  <c:v>-6843</c:v>
                </c:pt>
                <c:pt idx="13">
                  <c:v>-6693</c:v>
                </c:pt>
                <c:pt idx="14">
                  <c:v>-6224</c:v>
                </c:pt>
                <c:pt idx="15">
                  <c:v>-6100</c:v>
                </c:pt>
                <c:pt idx="16">
                  <c:v>-5898</c:v>
                </c:pt>
                <c:pt idx="17">
                  <c:v>-5887</c:v>
                </c:pt>
                <c:pt idx="18">
                  <c:v>-5716</c:v>
                </c:pt>
                <c:pt idx="19">
                  <c:v>-5700</c:v>
                </c:pt>
                <c:pt idx="20">
                  <c:v>-5679</c:v>
                </c:pt>
                <c:pt idx="21">
                  <c:v>-5641</c:v>
                </c:pt>
                <c:pt idx="22">
                  <c:v>-5513</c:v>
                </c:pt>
                <c:pt idx="23">
                  <c:v>-5481</c:v>
                </c:pt>
                <c:pt idx="24">
                  <c:v>-5433</c:v>
                </c:pt>
                <c:pt idx="25">
                  <c:v>-5289</c:v>
                </c:pt>
                <c:pt idx="26">
                  <c:v>-5188</c:v>
                </c:pt>
                <c:pt idx="27">
                  <c:v>-4611</c:v>
                </c:pt>
                <c:pt idx="28">
                  <c:v>-4519</c:v>
                </c:pt>
                <c:pt idx="29">
                  <c:v>-4487</c:v>
                </c:pt>
                <c:pt idx="30">
                  <c:v>-4263.5</c:v>
                </c:pt>
                <c:pt idx="31">
                  <c:v>-4108</c:v>
                </c:pt>
                <c:pt idx="32">
                  <c:v>-4018</c:v>
                </c:pt>
                <c:pt idx="33">
                  <c:v>-3868</c:v>
                </c:pt>
                <c:pt idx="34">
                  <c:v>-3692</c:v>
                </c:pt>
                <c:pt idx="35">
                  <c:v>-3639</c:v>
                </c:pt>
                <c:pt idx="36">
                  <c:v>-3441</c:v>
                </c:pt>
                <c:pt idx="37">
                  <c:v>-3383</c:v>
                </c:pt>
                <c:pt idx="38">
                  <c:v>-3282</c:v>
                </c:pt>
                <c:pt idx="39">
                  <c:v>-3281</c:v>
                </c:pt>
                <c:pt idx="40">
                  <c:v>-3067</c:v>
                </c:pt>
                <c:pt idx="41">
                  <c:v>-3067</c:v>
                </c:pt>
                <c:pt idx="42">
                  <c:v>-3067</c:v>
                </c:pt>
                <c:pt idx="43">
                  <c:v>-2432</c:v>
                </c:pt>
                <c:pt idx="44">
                  <c:v>-2425</c:v>
                </c:pt>
                <c:pt idx="45">
                  <c:v>-2261</c:v>
                </c:pt>
                <c:pt idx="46">
                  <c:v>-1583</c:v>
                </c:pt>
                <c:pt idx="47">
                  <c:v>-1583</c:v>
                </c:pt>
                <c:pt idx="48">
                  <c:v>-1401</c:v>
                </c:pt>
                <c:pt idx="49">
                  <c:v>-1011</c:v>
                </c:pt>
                <c:pt idx="50">
                  <c:v>-978</c:v>
                </c:pt>
                <c:pt idx="51">
                  <c:v>-824</c:v>
                </c:pt>
                <c:pt idx="52">
                  <c:v>-796</c:v>
                </c:pt>
                <c:pt idx="53">
                  <c:v>-599</c:v>
                </c:pt>
                <c:pt idx="54">
                  <c:v>-599</c:v>
                </c:pt>
                <c:pt idx="55">
                  <c:v>-450</c:v>
                </c:pt>
                <c:pt idx="56">
                  <c:v>-433</c:v>
                </c:pt>
                <c:pt idx="57">
                  <c:v>-7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203</c:v>
                </c:pt>
                <c:pt idx="63">
                  <c:v>212</c:v>
                </c:pt>
                <c:pt idx="64">
                  <c:v>219</c:v>
                </c:pt>
                <c:pt idx="65">
                  <c:v>337</c:v>
                </c:pt>
                <c:pt idx="66">
                  <c:v>379</c:v>
                </c:pt>
                <c:pt idx="67">
                  <c:v>383</c:v>
                </c:pt>
                <c:pt idx="68">
                  <c:v>394</c:v>
                </c:pt>
                <c:pt idx="69">
                  <c:v>415</c:v>
                </c:pt>
                <c:pt idx="70">
                  <c:v>464</c:v>
                </c:pt>
                <c:pt idx="71">
                  <c:v>619.5</c:v>
                </c:pt>
                <c:pt idx="72">
                  <c:v>822</c:v>
                </c:pt>
                <c:pt idx="73">
                  <c:v>822</c:v>
                </c:pt>
                <c:pt idx="74">
                  <c:v>822</c:v>
                </c:pt>
                <c:pt idx="75">
                  <c:v>983</c:v>
                </c:pt>
                <c:pt idx="76">
                  <c:v>988</c:v>
                </c:pt>
                <c:pt idx="77">
                  <c:v>1015</c:v>
                </c:pt>
                <c:pt idx="78">
                  <c:v>1170</c:v>
                </c:pt>
                <c:pt idx="79">
                  <c:v>1211</c:v>
                </c:pt>
                <c:pt idx="80">
                  <c:v>1216</c:v>
                </c:pt>
                <c:pt idx="81">
                  <c:v>1244</c:v>
                </c:pt>
                <c:pt idx="82">
                  <c:v>1260</c:v>
                </c:pt>
                <c:pt idx="83">
                  <c:v>1414</c:v>
                </c:pt>
                <c:pt idx="84">
                  <c:v>1623</c:v>
                </c:pt>
                <c:pt idx="85">
                  <c:v>1624</c:v>
                </c:pt>
                <c:pt idx="86">
                  <c:v>1650</c:v>
                </c:pt>
                <c:pt idx="87">
                  <c:v>1757</c:v>
                </c:pt>
                <c:pt idx="88">
                  <c:v>1787</c:v>
                </c:pt>
                <c:pt idx="89">
                  <c:v>1788</c:v>
                </c:pt>
                <c:pt idx="90">
                  <c:v>1792</c:v>
                </c:pt>
                <c:pt idx="91">
                  <c:v>1792</c:v>
                </c:pt>
                <c:pt idx="92">
                  <c:v>1815</c:v>
                </c:pt>
                <c:pt idx="93">
                  <c:v>1815</c:v>
                </c:pt>
                <c:pt idx="94">
                  <c:v>1819</c:v>
                </c:pt>
                <c:pt idx="95">
                  <c:v>1831</c:v>
                </c:pt>
                <c:pt idx="96">
                  <c:v>1981</c:v>
                </c:pt>
                <c:pt idx="97">
                  <c:v>1987</c:v>
                </c:pt>
                <c:pt idx="98">
                  <c:v>1987</c:v>
                </c:pt>
                <c:pt idx="99">
                  <c:v>1998</c:v>
                </c:pt>
                <c:pt idx="100">
                  <c:v>2029</c:v>
                </c:pt>
                <c:pt idx="101">
                  <c:v>2209</c:v>
                </c:pt>
                <c:pt idx="102">
                  <c:v>2216</c:v>
                </c:pt>
                <c:pt idx="103">
                  <c:v>2420</c:v>
                </c:pt>
                <c:pt idx="104">
                  <c:v>2451</c:v>
                </c:pt>
                <c:pt idx="105">
                  <c:v>5068</c:v>
                </c:pt>
                <c:pt idx="106">
                  <c:v>5084</c:v>
                </c:pt>
                <c:pt idx="107">
                  <c:v>5276</c:v>
                </c:pt>
                <c:pt idx="108">
                  <c:v>5458</c:v>
                </c:pt>
                <c:pt idx="109">
                  <c:v>5479</c:v>
                </c:pt>
                <c:pt idx="110">
                  <c:v>6667</c:v>
                </c:pt>
                <c:pt idx="111">
                  <c:v>12635</c:v>
                </c:pt>
                <c:pt idx="112">
                  <c:v>13136</c:v>
                </c:pt>
                <c:pt idx="113">
                  <c:v>13353</c:v>
                </c:pt>
                <c:pt idx="114">
                  <c:v>14737</c:v>
                </c:pt>
                <c:pt idx="115">
                  <c:v>15762.5</c:v>
                </c:pt>
                <c:pt idx="116">
                  <c:v>16585.5</c:v>
                </c:pt>
                <c:pt idx="117">
                  <c:v>16585.5</c:v>
                </c:pt>
                <c:pt idx="118">
                  <c:v>16796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8">
                  <c:v>-0.22773400000005495</c:v>
                </c:pt>
                <c:pt idx="71">
                  <c:v>0.30984650000027614</c:v>
                </c:pt>
                <c:pt idx="115">
                  <c:v>6.358750001527369E-2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2C-409F-BF08-A48AD1EA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904464"/>
        <c:axId val="1"/>
      </c:scatterChart>
      <c:valAx>
        <c:axId val="57890446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2030770928415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904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9700014975605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79518CB-2334-CC9E-E48C-31C90866F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26</xdr:col>
      <xdr:colOff>628650</xdr:colOff>
      <xdr:row>19</xdr:row>
      <xdr:rowOff>9525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8771F9A6-9938-2A65-C60A-6520E1F25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konkoly.hu/cgi-bin/IBVS?984" TargetMode="External"/><Relationship Id="rId7" Type="http://schemas.openxmlformats.org/officeDocument/2006/relationships/hyperlink" Target="http://www.konkoly.hu/cgi-bin/IBVS?5690" TargetMode="External"/><Relationship Id="rId2" Type="http://schemas.openxmlformats.org/officeDocument/2006/relationships/hyperlink" Target="http://www.konkoly.hu/cgi-bin/IBVS?984" TargetMode="External"/><Relationship Id="rId1" Type="http://schemas.openxmlformats.org/officeDocument/2006/relationships/hyperlink" Target="http://www.konkoly.hu/cgi-bin/IBVS?984" TargetMode="External"/><Relationship Id="rId6" Type="http://schemas.openxmlformats.org/officeDocument/2006/relationships/hyperlink" Target="http://www.konkoly.hu/cgi-bin/IBVS?984" TargetMode="External"/><Relationship Id="rId5" Type="http://schemas.openxmlformats.org/officeDocument/2006/relationships/hyperlink" Target="http://www.konkoly.hu/cgi-bin/IBVS?984" TargetMode="External"/><Relationship Id="rId4" Type="http://schemas.openxmlformats.org/officeDocument/2006/relationships/hyperlink" Target="http://www.konkoly.hu/cgi-bin/IBVS?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12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  <c r="E1" s="29"/>
      <c r="F1" t="s">
        <v>39</v>
      </c>
    </row>
    <row r="2" spans="1:6" x14ac:dyDescent="0.2">
      <c r="A2" t="s">
        <v>24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29658.375</v>
      </c>
      <c r="D4" s="9">
        <v>1.8078050000000001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2</v>
      </c>
      <c r="D6" s="31" t="s">
        <v>42</v>
      </c>
    </row>
    <row r="7" spans="1:6" x14ac:dyDescent="0.2">
      <c r="A7" t="s">
        <v>3</v>
      </c>
      <c r="C7" s="63">
        <v>29658.375</v>
      </c>
    </row>
    <row r="8" spans="1:6" x14ac:dyDescent="0.2">
      <c r="A8" t="s">
        <v>4</v>
      </c>
      <c r="C8" s="63">
        <v>1.8078129999999999</v>
      </c>
      <c r="D8" s="30" t="s">
        <v>41</v>
      </c>
    </row>
    <row r="9" spans="1:6" x14ac:dyDescent="0.2">
      <c r="A9" s="26" t="s">
        <v>34</v>
      </c>
      <c r="B9" s="27">
        <v>132</v>
      </c>
      <c r="C9" s="24" t="str">
        <f>"F"&amp;B9</f>
        <v>F132</v>
      </c>
      <c r="D9" s="50" t="str">
        <f>"G"&amp;B9</f>
        <v>G132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-0.6536880518067324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4.4301411188662256E-5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60022.492546450514</v>
      </c>
      <c r="E15" s="16" t="s">
        <v>35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1.8078573014111885</v>
      </c>
      <c r="E16" s="16" t="s">
        <v>31</v>
      </c>
      <c r="F16" s="17">
        <f ca="1">NOW()+15018.5+$C$5/24</f>
        <v>60365.716810995371</v>
      </c>
    </row>
    <row r="17" spans="1:21" ht="13.5" thickBot="1" x14ac:dyDescent="0.25">
      <c r="A17" s="16" t="s">
        <v>28</v>
      </c>
      <c r="B17" s="12"/>
      <c r="C17" s="12">
        <f>COUNT(C21:C2191)</f>
        <v>119</v>
      </c>
      <c r="E17" s="16" t="s">
        <v>36</v>
      </c>
      <c r="F17" s="17">
        <f ca="1">ROUND(2*(F16-$C$22)/$C$8,0)/2+F15</f>
        <v>24605</v>
      </c>
    </row>
    <row r="18" spans="1:21" ht="14.25" thickTop="1" thickBot="1" x14ac:dyDescent="0.25">
      <c r="A18" s="18" t="s">
        <v>6</v>
      </c>
      <c r="B18" s="12"/>
      <c r="C18" s="21">
        <f ca="1">+C15</f>
        <v>60022.492546450514</v>
      </c>
      <c r="D18" s="22">
        <f ca="1">+C16</f>
        <v>1.8078573014111885</v>
      </c>
      <c r="E18" s="16" t="s">
        <v>32</v>
      </c>
      <c r="F18" s="25">
        <f ca="1">ROUND(2*(F16-$C$15)/$C$16,0)/2+F15</f>
        <v>191</v>
      </c>
    </row>
    <row r="19" spans="1:21" ht="13.5" thickTop="1" x14ac:dyDescent="0.2">
      <c r="E19" s="16" t="s">
        <v>33</v>
      </c>
      <c r="F19" s="20">
        <f ca="1">+$C$15+$C$16*F18-15018.5-$C$5/24</f>
        <v>45349.68912435339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51" t="s">
        <v>12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8" t="s">
        <v>377</v>
      </c>
    </row>
    <row r="21" spans="1:21" x14ac:dyDescent="0.2">
      <c r="A21" s="47" t="s">
        <v>63</v>
      </c>
      <c r="B21" s="49" t="s">
        <v>44</v>
      </c>
      <c r="C21" s="48">
        <v>15481.575999999999</v>
      </c>
      <c r="D21" s="10"/>
      <c r="E21">
        <f t="shared" ref="E21:E52" si="0">+(C21-C$7)/C$8</f>
        <v>-7841.9609771585901</v>
      </c>
      <c r="F21">
        <f t="shared" ref="F21:F52" si="1">ROUND(2*E21,0)/2</f>
        <v>-7842</v>
      </c>
      <c r="G21" s="10">
        <f t="shared" ref="G21:G58" si="2">+C21-(C$7+F21*C$8)</f>
        <v>7.0545999999012565E-2</v>
      </c>
      <c r="H21">
        <f t="shared" ref="H21:H58" si="3">+G21</f>
        <v>7.0545999999012565E-2</v>
      </c>
      <c r="O21">
        <f t="shared" ref="O21:O52" ca="1" si="4">+C$11+C$12*$F21</f>
        <v>-1.0010997183482218</v>
      </c>
      <c r="Q21" s="2">
        <f t="shared" ref="Q21:Q52" si="5">+C21-15018.5</f>
        <v>463.07599999999911</v>
      </c>
    </row>
    <row r="22" spans="1:21" x14ac:dyDescent="0.2">
      <c r="A22" s="47" t="s">
        <v>63</v>
      </c>
      <c r="B22" s="49" t="s">
        <v>44</v>
      </c>
      <c r="C22" s="48">
        <v>15886.514999999999</v>
      </c>
      <c r="D22" s="10"/>
      <c r="E22">
        <f t="shared" si="0"/>
        <v>-7617.9671238120318</v>
      </c>
      <c r="F22">
        <f t="shared" si="1"/>
        <v>-7618</v>
      </c>
      <c r="G22" s="10">
        <f t="shared" si="2"/>
        <v>5.9433999998873333E-2</v>
      </c>
      <c r="H22">
        <f t="shared" si="3"/>
        <v>5.9433999998873333E-2</v>
      </c>
      <c r="O22">
        <f t="shared" ca="1" si="4"/>
        <v>-0.99117620224196146</v>
      </c>
      <c r="Q22" s="2">
        <f t="shared" si="5"/>
        <v>868.01499999999942</v>
      </c>
    </row>
    <row r="23" spans="1:21" x14ac:dyDescent="0.2">
      <c r="A23" s="47" t="s">
        <v>63</v>
      </c>
      <c r="B23" s="49" t="s">
        <v>44</v>
      </c>
      <c r="C23" s="48">
        <v>16061.867</v>
      </c>
      <c r="D23" s="10"/>
      <c r="E23">
        <f t="shared" si="0"/>
        <v>-7520.9703658508934</v>
      </c>
      <c r="F23">
        <f t="shared" si="1"/>
        <v>-7521</v>
      </c>
      <c r="G23" s="10">
        <f t="shared" si="2"/>
        <v>5.3572999999232707E-2</v>
      </c>
      <c r="H23">
        <f t="shared" si="3"/>
        <v>5.3572999999232707E-2</v>
      </c>
      <c r="O23">
        <f t="shared" ca="1" si="4"/>
        <v>-0.9868789653566612</v>
      </c>
      <c r="Q23" s="2">
        <f t="shared" si="5"/>
        <v>1043.3670000000002</v>
      </c>
    </row>
    <row r="24" spans="1:21" x14ac:dyDescent="0.2">
      <c r="A24" s="47" t="s">
        <v>63</v>
      </c>
      <c r="B24" s="49" t="s">
        <v>44</v>
      </c>
      <c r="C24" s="48">
        <v>16253.491</v>
      </c>
      <c r="D24" s="10"/>
      <c r="E24">
        <f t="shared" si="0"/>
        <v>-7414.9726769306344</v>
      </c>
      <c r="F24">
        <f t="shared" si="1"/>
        <v>-7415</v>
      </c>
      <c r="G24" s="10">
        <f t="shared" si="2"/>
        <v>4.9395000000004075E-2</v>
      </c>
      <c r="H24">
        <f t="shared" si="3"/>
        <v>4.9395000000004075E-2</v>
      </c>
      <c r="O24">
        <f t="shared" ca="1" si="4"/>
        <v>-0.98218301577066303</v>
      </c>
      <c r="Q24" s="2">
        <f t="shared" si="5"/>
        <v>1234.991</v>
      </c>
    </row>
    <row r="25" spans="1:21" x14ac:dyDescent="0.2">
      <c r="A25" s="47" t="s">
        <v>63</v>
      </c>
      <c r="B25" s="49" t="s">
        <v>44</v>
      </c>
      <c r="C25" s="48">
        <v>16504.739000000001</v>
      </c>
      <c r="D25" s="10"/>
      <c r="E25">
        <f t="shared" si="0"/>
        <v>-7275.9937006758992</v>
      </c>
      <c r="F25">
        <f t="shared" si="1"/>
        <v>-7276</v>
      </c>
      <c r="G25" s="10">
        <f t="shared" si="2"/>
        <v>1.1387999998987652E-2</v>
      </c>
      <c r="H25">
        <f t="shared" si="3"/>
        <v>1.1387999998987652E-2</v>
      </c>
      <c r="O25">
        <f t="shared" ca="1" si="4"/>
        <v>-0.97602511961543903</v>
      </c>
      <c r="Q25" s="2">
        <f t="shared" si="5"/>
        <v>1486.2390000000014</v>
      </c>
    </row>
    <row r="26" spans="1:21" x14ac:dyDescent="0.2">
      <c r="A26" s="47" t="s">
        <v>63</v>
      </c>
      <c r="B26" s="49" t="s">
        <v>44</v>
      </c>
      <c r="C26" s="48">
        <v>16582.531999999999</v>
      </c>
      <c r="D26" s="10"/>
      <c r="E26">
        <f t="shared" si="0"/>
        <v>-7232.962148186788</v>
      </c>
      <c r="F26">
        <f t="shared" si="1"/>
        <v>-7233</v>
      </c>
      <c r="G26" s="10">
        <f t="shared" si="2"/>
        <v>6.8428999999014195E-2</v>
      </c>
      <c r="H26">
        <f t="shared" si="3"/>
        <v>6.8428999999014195E-2</v>
      </c>
      <c r="O26">
        <f t="shared" ca="1" si="4"/>
        <v>-0.97412015893432646</v>
      </c>
      <c r="Q26" s="2">
        <f t="shared" si="5"/>
        <v>1564.0319999999992</v>
      </c>
    </row>
    <row r="27" spans="1:21" x14ac:dyDescent="0.2">
      <c r="A27" s="47" t="s">
        <v>63</v>
      </c>
      <c r="B27" s="49" t="s">
        <v>44</v>
      </c>
      <c r="C27" s="48">
        <v>16871.754000000001</v>
      </c>
      <c r="D27" s="10"/>
      <c r="E27">
        <f t="shared" si="0"/>
        <v>-7072.9776807667604</v>
      </c>
      <c r="F27">
        <f t="shared" si="1"/>
        <v>-7073</v>
      </c>
      <c r="G27" s="10">
        <f t="shared" si="2"/>
        <v>4.0349000002606772E-2</v>
      </c>
      <c r="H27">
        <f t="shared" si="3"/>
        <v>4.0349000002606772E-2</v>
      </c>
      <c r="O27">
        <f t="shared" ca="1" si="4"/>
        <v>-0.9670319331441406</v>
      </c>
      <c r="Q27" s="2">
        <f t="shared" si="5"/>
        <v>1853.2540000000008</v>
      </c>
    </row>
    <row r="28" spans="1:21" x14ac:dyDescent="0.2">
      <c r="A28" s="47" t="s">
        <v>63</v>
      </c>
      <c r="B28" s="49" t="s">
        <v>44</v>
      </c>
      <c r="C28" s="48">
        <v>16900.646000000001</v>
      </c>
      <c r="D28" s="10"/>
      <c r="E28">
        <f t="shared" si="0"/>
        <v>-7056.9959392923938</v>
      </c>
      <c r="F28">
        <f t="shared" si="1"/>
        <v>-7057</v>
      </c>
      <c r="G28" s="10">
        <f t="shared" si="2"/>
        <v>7.3410000004514586E-3</v>
      </c>
      <c r="H28">
        <f t="shared" si="3"/>
        <v>7.3410000004514586E-3</v>
      </c>
      <c r="O28">
        <f t="shared" ca="1" si="4"/>
        <v>-0.96632311056512199</v>
      </c>
      <c r="Q28" s="2">
        <f t="shared" si="5"/>
        <v>1882.1460000000006</v>
      </c>
    </row>
    <row r="29" spans="1:21" x14ac:dyDescent="0.2">
      <c r="A29" s="47" t="s">
        <v>63</v>
      </c>
      <c r="B29" s="49" t="s">
        <v>44</v>
      </c>
      <c r="C29" s="48">
        <v>16900.689999999999</v>
      </c>
      <c r="D29" s="10"/>
      <c r="E29">
        <f t="shared" si="0"/>
        <v>-7056.9716004918664</v>
      </c>
      <c r="F29">
        <f t="shared" si="1"/>
        <v>-7057</v>
      </c>
      <c r="G29" s="10">
        <f t="shared" si="2"/>
        <v>5.1340999998501502E-2</v>
      </c>
      <c r="H29">
        <f t="shared" si="3"/>
        <v>5.1340999998501502E-2</v>
      </c>
      <c r="O29">
        <f t="shared" ca="1" si="4"/>
        <v>-0.96632311056512199</v>
      </c>
      <c r="Q29" s="2">
        <f t="shared" si="5"/>
        <v>1882.1899999999987</v>
      </c>
    </row>
    <row r="30" spans="1:21" x14ac:dyDescent="0.2">
      <c r="A30" s="47" t="s">
        <v>63</v>
      </c>
      <c r="B30" s="49" t="s">
        <v>44</v>
      </c>
      <c r="C30" s="48">
        <v>16958.513999999999</v>
      </c>
      <c r="D30" s="10"/>
      <c r="E30">
        <f t="shared" si="0"/>
        <v>-7024.9859913608334</v>
      </c>
      <c r="F30">
        <f t="shared" si="1"/>
        <v>-7025</v>
      </c>
      <c r="G30" s="10">
        <f t="shared" si="2"/>
        <v>2.5324999998701969E-2</v>
      </c>
      <c r="H30">
        <f t="shared" si="3"/>
        <v>2.5324999998701969E-2</v>
      </c>
      <c r="O30">
        <f t="shared" ca="1" si="4"/>
        <v>-0.96490546540708477</v>
      </c>
      <c r="Q30" s="2">
        <f t="shared" si="5"/>
        <v>1940.0139999999992</v>
      </c>
    </row>
    <row r="31" spans="1:21" x14ac:dyDescent="0.2">
      <c r="A31" s="47" t="s">
        <v>63</v>
      </c>
      <c r="B31" s="49" t="s">
        <v>44</v>
      </c>
      <c r="C31" s="48">
        <v>16967.55</v>
      </c>
      <c r="D31" s="10"/>
      <c r="E31">
        <f t="shared" si="0"/>
        <v>-7019.987686779552</v>
      </c>
      <c r="F31">
        <f t="shared" si="1"/>
        <v>-7020</v>
      </c>
      <c r="G31" s="10">
        <f t="shared" si="2"/>
        <v>2.2259999997913837E-2</v>
      </c>
      <c r="H31">
        <f t="shared" si="3"/>
        <v>2.2259999997913837E-2</v>
      </c>
      <c r="O31">
        <f t="shared" ca="1" si="4"/>
        <v>-0.96468395835114151</v>
      </c>
      <c r="Q31" s="2">
        <f t="shared" si="5"/>
        <v>1949.0499999999993</v>
      </c>
    </row>
    <row r="32" spans="1:21" x14ac:dyDescent="0.2">
      <c r="A32" s="47" t="s">
        <v>63</v>
      </c>
      <c r="B32" s="49" t="s">
        <v>44</v>
      </c>
      <c r="C32" s="48">
        <v>17276.657999999999</v>
      </c>
      <c r="D32" s="10"/>
      <c r="E32">
        <f t="shared" si="0"/>
        <v>-6849.003187829715</v>
      </c>
      <c r="F32">
        <f t="shared" si="1"/>
        <v>-6849</v>
      </c>
      <c r="G32" s="10">
        <f t="shared" si="2"/>
        <v>-5.7630000010249205E-3</v>
      </c>
      <c r="H32">
        <f t="shared" si="3"/>
        <v>-5.7630000010249205E-3</v>
      </c>
      <c r="O32">
        <f t="shared" ca="1" si="4"/>
        <v>-0.95710841703788019</v>
      </c>
      <c r="Q32" s="2">
        <f t="shared" si="5"/>
        <v>2258.1579999999994</v>
      </c>
    </row>
    <row r="33" spans="1:17" x14ac:dyDescent="0.2">
      <c r="A33" s="47" t="s">
        <v>63</v>
      </c>
      <c r="B33" s="49" t="s">
        <v>44</v>
      </c>
      <c r="C33" s="48">
        <v>17287.598000000002</v>
      </c>
      <c r="D33" s="10"/>
      <c r="E33">
        <f t="shared" si="0"/>
        <v>-6842.9516769710135</v>
      </c>
      <c r="F33">
        <f t="shared" si="1"/>
        <v>-6843</v>
      </c>
      <c r="G33" s="10">
        <f t="shared" si="2"/>
        <v>8.7359000001015374E-2</v>
      </c>
      <c r="H33">
        <f t="shared" si="3"/>
        <v>8.7359000001015374E-2</v>
      </c>
      <c r="O33">
        <f t="shared" ca="1" si="4"/>
        <v>-0.95684260857074821</v>
      </c>
      <c r="Q33" s="2">
        <f t="shared" si="5"/>
        <v>2269.0980000000018</v>
      </c>
    </row>
    <row r="34" spans="1:17" x14ac:dyDescent="0.2">
      <c r="A34" s="47" t="s">
        <v>63</v>
      </c>
      <c r="B34" s="49" t="s">
        <v>44</v>
      </c>
      <c r="C34" s="48">
        <v>17558.705000000002</v>
      </c>
      <c r="D34" s="10"/>
      <c r="E34">
        <f t="shared" si="0"/>
        <v>-6692.9876043595214</v>
      </c>
      <c r="F34">
        <f t="shared" si="1"/>
        <v>-6693</v>
      </c>
      <c r="G34" s="10">
        <f t="shared" si="2"/>
        <v>2.2409000001061941E-2</v>
      </c>
      <c r="H34">
        <f t="shared" si="3"/>
        <v>2.2409000001061941E-2</v>
      </c>
      <c r="O34">
        <f t="shared" ca="1" si="4"/>
        <v>-0.95019739689244886</v>
      </c>
      <c r="Q34" s="2">
        <f t="shared" si="5"/>
        <v>2540.2050000000017</v>
      </c>
    </row>
    <row r="35" spans="1:17" x14ac:dyDescent="0.2">
      <c r="A35" s="47" t="s">
        <v>63</v>
      </c>
      <c r="B35" s="49" t="s">
        <v>44</v>
      </c>
      <c r="C35" s="48">
        <v>18406.530999999999</v>
      </c>
      <c r="D35" s="10"/>
      <c r="E35">
        <f t="shared" si="0"/>
        <v>-6224.0087885196099</v>
      </c>
      <c r="F35">
        <f t="shared" si="1"/>
        <v>-6224</v>
      </c>
      <c r="G35" s="10">
        <f t="shared" si="2"/>
        <v>-1.5888000001723412E-2</v>
      </c>
      <c r="H35">
        <f t="shared" si="3"/>
        <v>-1.5888000001723412E-2</v>
      </c>
      <c r="O35">
        <f t="shared" ca="1" si="4"/>
        <v>-0.92942003504496629</v>
      </c>
      <c r="Q35" s="2">
        <f t="shared" si="5"/>
        <v>3388.030999999999</v>
      </c>
    </row>
    <row r="36" spans="1:17" x14ac:dyDescent="0.2">
      <c r="A36" s="47" t="s">
        <v>63</v>
      </c>
      <c r="B36" s="49" t="s">
        <v>44</v>
      </c>
      <c r="C36" s="48">
        <v>18630.784</v>
      </c>
      <c r="D36" s="10"/>
      <c r="E36">
        <f t="shared" si="0"/>
        <v>-6099.962219543725</v>
      </c>
      <c r="F36">
        <f t="shared" si="1"/>
        <v>-6100</v>
      </c>
      <c r="G36" s="10">
        <f t="shared" si="2"/>
        <v>6.8299999998998828E-2</v>
      </c>
      <c r="H36">
        <f t="shared" si="3"/>
        <v>6.8299999998998828E-2</v>
      </c>
      <c r="O36">
        <f t="shared" ca="1" si="4"/>
        <v>-0.92392666005757218</v>
      </c>
      <c r="Q36" s="2">
        <f t="shared" si="5"/>
        <v>3612.2839999999997</v>
      </c>
    </row>
    <row r="37" spans="1:17" x14ac:dyDescent="0.2">
      <c r="A37" s="47" t="s">
        <v>63</v>
      </c>
      <c r="B37" s="49" t="s">
        <v>44</v>
      </c>
      <c r="C37" s="48">
        <v>18995.909</v>
      </c>
      <c r="D37" s="10"/>
      <c r="E37">
        <f t="shared" si="0"/>
        <v>-5897.9916617482013</v>
      </c>
      <c r="F37">
        <f t="shared" si="1"/>
        <v>-5898</v>
      </c>
      <c r="G37" s="10">
        <f t="shared" si="2"/>
        <v>1.5073999999003718E-2</v>
      </c>
      <c r="H37">
        <f t="shared" si="3"/>
        <v>1.5073999999003718E-2</v>
      </c>
      <c r="O37">
        <f t="shared" ca="1" si="4"/>
        <v>-0.91497777499746236</v>
      </c>
      <c r="Q37" s="2">
        <f t="shared" si="5"/>
        <v>3977.4089999999997</v>
      </c>
    </row>
    <row r="38" spans="1:17" x14ac:dyDescent="0.2">
      <c r="A38" s="47" t="s">
        <v>63</v>
      </c>
      <c r="B38" s="49" t="s">
        <v>44</v>
      </c>
      <c r="C38" s="48">
        <v>19015.824000000001</v>
      </c>
      <c r="D38" s="10"/>
      <c r="E38">
        <f t="shared" si="0"/>
        <v>-5886.9755887362244</v>
      </c>
      <c r="F38">
        <f t="shared" si="1"/>
        <v>-5887</v>
      </c>
      <c r="G38" s="10">
        <f t="shared" si="2"/>
        <v>4.4131000002380461E-2</v>
      </c>
      <c r="H38">
        <f t="shared" si="3"/>
        <v>4.4131000002380461E-2</v>
      </c>
      <c r="O38">
        <f t="shared" ca="1" si="4"/>
        <v>-0.91449045947438712</v>
      </c>
      <c r="Q38" s="2">
        <f t="shared" si="5"/>
        <v>3997.3240000000005</v>
      </c>
    </row>
    <row r="39" spans="1:17" x14ac:dyDescent="0.2">
      <c r="A39" s="47" t="s">
        <v>63</v>
      </c>
      <c r="B39" s="49" t="s">
        <v>44</v>
      </c>
      <c r="C39" s="48">
        <v>19324.883000000002</v>
      </c>
      <c r="D39" s="10"/>
      <c r="E39">
        <f t="shared" si="0"/>
        <v>-5716.0181943597036</v>
      </c>
      <c r="F39">
        <f t="shared" si="1"/>
        <v>-5716</v>
      </c>
      <c r="G39" s="10">
        <f t="shared" si="2"/>
        <v>-3.2891999999264954E-2</v>
      </c>
      <c r="H39">
        <f t="shared" si="3"/>
        <v>-3.2891999999264954E-2</v>
      </c>
      <c r="O39">
        <f t="shared" ca="1" si="4"/>
        <v>-0.90691491816112579</v>
      </c>
      <c r="Q39" s="2">
        <f t="shared" si="5"/>
        <v>4306.3830000000016</v>
      </c>
    </row>
    <row r="40" spans="1:17" x14ac:dyDescent="0.2">
      <c r="A40" s="47" t="s">
        <v>63</v>
      </c>
      <c r="B40" s="49" t="s">
        <v>44</v>
      </c>
      <c r="C40" s="48">
        <v>19353.867999999999</v>
      </c>
      <c r="D40" s="10"/>
      <c r="E40">
        <f t="shared" si="0"/>
        <v>-5699.9850095114934</v>
      </c>
      <c r="F40">
        <f t="shared" si="1"/>
        <v>-5700</v>
      </c>
      <c r="G40" s="10">
        <f t="shared" si="2"/>
        <v>2.7099999995698454E-2</v>
      </c>
      <c r="H40">
        <f t="shared" si="3"/>
        <v>2.7099999995698454E-2</v>
      </c>
      <c r="O40">
        <f t="shared" ca="1" si="4"/>
        <v>-0.90620609558210719</v>
      </c>
      <c r="Q40" s="2">
        <f t="shared" si="5"/>
        <v>4335.3679999999986</v>
      </c>
    </row>
    <row r="41" spans="1:17" x14ac:dyDescent="0.2">
      <c r="A41" s="47" t="s">
        <v>63</v>
      </c>
      <c r="B41" s="49" t="s">
        <v>44</v>
      </c>
      <c r="C41" s="48">
        <v>19391.800999999999</v>
      </c>
      <c r="D41" s="10"/>
      <c r="E41">
        <f t="shared" si="0"/>
        <v>-5679.0021976830576</v>
      </c>
      <c r="F41">
        <f t="shared" si="1"/>
        <v>-5679</v>
      </c>
      <c r="G41" s="10">
        <f t="shared" si="2"/>
        <v>-3.9729999989503995E-3</v>
      </c>
      <c r="H41">
        <f t="shared" si="3"/>
        <v>-3.9729999989503995E-3</v>
      </c>
      <c r="O41">
        <f t="shared" ca="1" si="4"/>
        <v>-0.90527576594714532</v>
      </c>
      <c r="Q41" s="2">
        <f t="shared" si="5"/>
        <v>4373.3009999999995</v>
      </c>
    </row>
    <row r="42" spans="1:17" x14ac:dyDescent="0.2">
      <c r="A42" s="47" t="s">
        <v>63</v>
      </c>
      <c r="B42" s="49" t="s">
        <v>44</v>
      </c>
      <c r="C42" s="48">
        <v>19460.562000000002</v>
      </c>
      <c r="D42" s="10"/>
      <c r="E42">
        <f t="shared" si="0"/>
        <v>-5640.9667371569949</v>
      </c>
      <c r="F42">
        <f t="shared" si="1"/>
        <v>-5641</v>
      </c>
      <c r="G42" s="10">
        <f t="shared" si="2"/>
        <v>6.0133000002679182E-2</v>
      </c>
      <c r="H42">
        <f t="shared" si="3"/>
        <v>6.0133000002679182E-2</v>
      </c>
      <c r="O42">
        <f t="shared" ca="1" si="4"/>
        <v>-0.90359231232197623</v>
      </c>
      <c r="Q42" s="2">
        <f t="shared" si="5"/>
        <v>4442.0620000000017</v>
      </c>
    </row>
    <row r="43" spans="1:17" x14ac:dyDescent="0.2">
      <c r="A43" s="47" t="s">
        <v>63</v>
      </c>
      <c r="B43" s="49" t="s">
        <v>44</v>
      </c>
      <c r="C43" s="48">
        <v>19691.904999999999</v>
      </c>
      <c r="D43" s="10"/>
      <c r="E43">
        <f t="shared" si="0"/>
        <v>-5512.9983023686646</v>
      </c>
      <c r="F43">
        <f t="shared" si="1"/>
        <v>-5513</v>
      </c>
      <c r="G43" s="10">
        <f t="shared" si="2"/>
        <v>3.0689999985042959E-3</v>
      </c>
      <c r="H43">
        <f t="shared" si="3"/>
        <v>3.0689999985042959E-3</v>
      </c>
      <c r="O43">
        <f t="shared" ca="1" si="4"/>
        <v>-0.89792173168982736</v>
      </c>
      <c r="Q43" s="2">
        <f t="shared" si="5"/>
        <v>4673.4049999999988</v>
      </c>
    </row>
    <row r="44" spans="1:17" x14ac:dyDescent="0.2">
      <c r="A44" s="47" t="s">
        <v>63</v>
      </c>
      <c r="B44" s="49" t="s">
        <v>44</v>
      </c>
      <c r="C44" s="48">
        <v>19749.758000000002</v>
      </c>
      <c r="D44" s="10"/>
      <c r="E44">
        <f t="shared" si="0"/>
        <v>-5480.9966517554631</v>
      </c>
      <c r="F44">
        <f t="shared" si="1"/>
        <v>-5481</v>
      </c>
      <c r="G44" s="10">
        <f t="shared" si="2"/>
        <v>6.0530000009748619E-3</v>
      </c>
      <c r="H44">
        <f t="shared" si="3"/>
        <v>6.0530000009748619E-3</v>
      </c>
      <c r="O44">
        <f t="shared" ca="1" si="4"/>
        <v>-0.89650408653179026</v>
      </c>
      <c r="Q44" s="2">
        <f t="shared" si="5"/>
        <v>4731.2580000000016</v>
      </c>
    </row>
    <row r="45" spans="1:17" x14ac:dyDescent="0.2">
      <c r="A45" s="47" t="s">
        <v>63</v>
      </c>
      <c r="B45" s="49" t="s">
        <v>44</v>
      </c>
      <c r="C45" s="48">
        <v>19836.557000000001</v>
      </c>
      <c r="D45" s="10"/>
      <c r="E45">
        <f t="shared" si="0"/>
        <v>-5432.9833893217938</v>
      </c>
      <c r="F45">
        <f t="shared" si="1"/>
        <v>-5433</v>
      </c>
      <c r="G45" s="10">
        <f t="shared" si="2"/>
        <v>3.0029000001377426E-2</v>
      </c>
      <c r="H45">
        <f t="shared" si="3"/>
        <v>3.0029000001377426E-2</v>
      </c>
      <c r="O45">
        <f t="shared" ca="1" si="4"/>
        <v>-0.89437761879473443</v>
      </c>
      <c r="Q45" s="2">
        <f t="shared" si="5"/>
        <v>4818.0570000000007</v>
      </c>
    </row>
    <row r="46" spans="1:17" x14ac:dyDescent="0.2">
      <c r="A46" s="47" t="s">
        <v>63</v>
      </c>
      <c r="B46" s="49" t="s">
        <v>44</v>
      </c>
      <c r="C46" s="48">
        <v>20096.866000000002</v>
      </c>
      <c r="D46" s="10"/>
      <c r="E46">
        <f t="shared" si="0"/>
        <v>-5288.9922796218407</v>
      </c>
      <c r="F46">
        <f t="shared" si="1"/>
        <v>-5289</v>
      </c>
      <c r="G46" s="10">
        <f t="shared" si="2"/>
        <v>1.3957000002847053E-2</v>
      </c>
      <c r="H46">
        <f t="shared" si="3"/>
        <v>1.3957000002847053E-2</v>
      </c>
      <c r="O46">
        <f t="shared" ca="1" si="4"/>
        <v>-0.88799821558356706</v>
      </c>
      <c r="Q46" s="2">
        <f t="shared" si="5"/>
        <v>5078.3660000000018</v>
      </c>
    </row>
    <row r="47" spans="1:17" x14ac:dyDescent="0.2">
      <c r="A47" s="47" t="s">
        <v>63</v>
      </c>
      <c r="B47" s="49" t="s">
        <v>44</v>
      </c>
      <c r="C47" s="48">
        <v>20279.513999999999</v>
      </c>
      <c r="D47" s="10"/>
      <c r="E47">
        <f t="shared" si="0"/>
        <v>-5187.9597060094165</v>
      </c>
      <c r="F47">
        <f t="shared" si="1"/>
        <v>-5188</v>
      </c>
      <c r="G47" s="10">
        <f t="shared" si="2"/>
        <v>7.2843999998440268E-2</v>
      </c>
      <c r="H47">
        <f t="shared" si="3"/>
        <v>7.2843999998440268E-2</v>
      </c>
      <c r="O47">
        <f t="shared" ca="1" si="4"/>
        <v>-0.88352377305351215</v>
      </c>
      <c r="Q47" s="2">
        <f t="shared" si="5"/>
        <v>5261.0139999999992</v>
      </c>
    </row>
    <row r="48" spans="1:17" x14ac:dyDescent="0.2">
      <c r="A48" s="47" t="s">
        <v>63</v>
      </c>
      <c r="B48" s="49" t="s">
        <v>44</v>
      </c>
      <c r="C48" s="48">
        <v>21322.631000000001</v>
      </c>
      <c r="D48" s="10"/>
      <c r="E48">
        <f t="shared" si="0"/>
        <v>-4610.9547834870082</v>
      </c>
      <c r="F48">
        <f t="shared" si="1"/>
        <v>-4611</v>
      </c>
      <c r="G48" s="10">
        <f t="shared" si="2"/>
        <v>8.1743000002461486E-2</v>
      </c>
      <c r="H48">
        <f t="shared" si="3"/>
        <v>8.1743000002461486E-2</v>
      </c>
      <c r="O48">
        <f t="shared" ca="1" si="4"/>
        <v>-0.85796185879765408</v>
      </c>
      <c r="Q48" s="2">
        <f t="shared" si="5"/>
        <v>6304.1310000000012</v>
      </c>
    </row>
    <row r="49" spans="1:21" x14ac:dyDescent="0.2">
      <c r="A49" s="47" t="s">
        <v>63</v>
      </c>
      <c r="B49" s="49" t="s">
        <v>44</v>
      </c>
      <c r="C49" s="48">
        <v>21488.874</v>
      </c>
      <c r="D49" s="10"/>
      <c r="E49">
        <f t="shared" si="0"/>
        <v>-4518.9967103898471</v>
      </c>
      <c r="F49">
        <f t="shared" si="1"/>
        <v>-4519</v>
      </c>
      <c r="G49" s="10">
        <f t="shared" si="2"/>
        <v>5.9470000014698599E-3</v>
      </c>
      <c r="H49">
        <f t="shared" si="3"/>
        <v>5.9470000014698599E-3</v>
      </c>
      <c r="O49">
        <f t="shared" ca="1" si="4"/>
        <v>-0.85388612896829708</v>
      </c>
      <c r="Q49" s="2">
        <f t="shared" si="5"/>
        <v>6470.3739999999998</v>
      </c>
    </row>
    <row r="50" spans="1:21" x14ac:dyDescent="0.2">
      <c r="A50" s="47" t="s">
        <v>63</v>
      </c>
      <c r="B50" s="49" t="s">
        <v>44</v>
      </c>
      <c r="C50" s="48">
        <v>21546.774000000001</v>
      </c>
      <c r="D50" s="10"/>
      <c r="E50">
        <f t="shared" si="0"/>
        <v>-4486.9690615124455</v>
      </c>
      <c r="F50">
        <f t="shared" si="1"/>
        <v>-4487</v>
      </c>
      <c r="G50" s="10">
        <f t="shared" si="2"/>
        <v>5.5930999998963671E-2</v>
      </c>
      <c r="H50">
        <f t="shared" si="3"/>
        <v>5.5930999998963671E-2</v>
      </c>
      <c r="O50">
        <f t="shared" ca="1" si="4"/>
        <v>-0.85246848381025997</v>
      </c>
      <c r="Q50" s="2">
        <f t="shared" si="5"/>
        <v>6528.2740000000013</v>
      </c>
    </row>
    <row r="51" spans="1:21" x14ac:dyDescent="0.2">
      <c r="A51" s="47" t="s">
        <v>63</v>
      </c>
      <c r="B51" s="49" t="s">
        <v>376</v>
      </c>
      <c r="C51" s="48">
        <v>21950.708999999999</v>
      </c>
      <c r="D51" s="10"/>
      <c r="E51">
        <f t="shared" si="0"/>
        <v>-4263.5305753415878</v>
      </c>
      <c r="F51">
        <f t="shared" si="1"/>
        <v>-4263.5</v>
      </c>
      <c r="G51" s="10">
        <f t="shared" si="2"/>
        <v>-5.5274500002269633E-2</v>
      </c>
      <c r="H51">
        <f t="shared" si="3"/>
        <v>-5.5274500002269633E-2</v>
      </c>
      <c r="O51">
        <f t="shared" ca="1" si="4"/>
        <v>-0.84256711840959397</v>
      </c>
      <c r="Q51" s="2">
        <f t="shared" si="5"/>
        <v>6932.2089999999989</v>
      </c>
    </row>
    <row r="52" spans="1:21" x14ac:dyDescent="0.2">
      <c r="A52" s="47" t="s">
        <v>63</v>
      </c>
      <c r="B52" s="49" t="s">
        <v>44</v>
      </c>
      <c r="C52" s="48">
        <v>22231.882000000001</v>
      </c>
      <c r="D52" s="10"/>
      <c r="E52">
        <f t="shared" si="0"/>
        <v>-4107.9984489546205</v>
      </c>
      <c r="F52">
        <f t="shared" si="1"/>
        <v>-4108</v>
      </c>
      <c r="G52" s="10">
        <f t="shared" si="2"/>
        <v>2.8039999997417908E-3</v>
      </c>
      <c r="H52">
        <f t="shared" si="3"/>
        <v>2.8039999997417908E-3</v>
      </c>
      <c r="O52">
        <f t="shared" ca="1" si="4"/>
        <v>-0.83567824896975695</v>
      </c>
      <c r="Q52" s="2">
        <f t="shared" si="5"/>
        <v>7213.3820000000014</v>
      </c>
    </row>
    <row r="53" spans="1:21" x14ac:dyDescent="0.2">
      <c r="A53" s="47" t="s">
        <v>63</v>
      </c>
      <c r="B53" s="49" t="s">
        <v>44</v>
      </c>
      <c r="C53" s="48">
        <v>22394.659</v>
      </c>
      <c r="D53" s="10"/>
      <c r="E53">
        <f t="shared" ref="E53:E84" si="6">+(C53-C$7)/C$8</f>
        <v>-4017.9576095536436</v>
      </c>
      <c r="F53">
        <f t="shared" ref="F53:F84" si="7">ROUND(2*E53,0)/2</f>
        <v>-4018</v>
      </c>
      <c r="G53" s="10">
        <f t="shared" si="2"/>
        <v>7.6633999997284263E-2</v>
      </c>
      <c r="H53">
        <f t="shared" si="3"/>
        <v>7.6633999997284263E-2</v>
      </c>
      <c r="O53">
        <f t="shared" ref="O53:O84" ca="1" si="8">+C$11+C$12*$F53</f>
        <v>-0.83169112196277739</v>
      </c>
      <c r="Q53" s="2">
        <f t="shared" ref="Q53:Q84" si="9">+C53-15018.5</f>
        <v>7376.1589999999997</v>
      </c>
    </row>
    <row r="54" spans="1:21" x14ac:dyDescent="0.2">
      <c r="A54" s="47" t="s">
        <v>63</v>
      </c>
      <c r="B54" s="49" t="s">
        <v>44</v>
      </c>
      <c r="C54" s="48">
        <v>22665.785</v>
      </c>
      <c r="D54" s="10"/>
      <c r="E54">
        <f t="shared" si="6"/>
        <v>-3867.9830270055591</v>
      </c>
      <c r="F54">
        <f t="shared" si="7"/>
        <v>-3868</v>
      </c>
      <c r="G54" s="10">
        <f t="shared" si="2"/>
        <v>3.0684000001201639E-2</v>
      </c>
      <c r="H54">
        <f t="shared" si="3"/>
        <v>3.0684000001201639E-2</v>
      </c>
      <c r="O54">
        <f t="shared" ca="1" si="8"/>
        <v>-0.82504591028447805</v>
      </c>
      <c r="Q54" s="2">
        <f t="shared" si="9"/>
        <v>7647.2849999999999</v>
      </c>
    </row>
    <row r="55" spans="1:21" x14ac:dyDescent="0.2">
      <c r="A55" s="47" t="s">
        <v>63</v>
      </c>
      <c r="B55" s="49" t="s">
        <v>44</v>
      </c>
      <c r="C55" s="48">
        <v>22983.901999999998</v>
      </c>
      <c r="D55" s="10"/>
      <c r="E55">
        <f t="shared" si="6"/>
        <v>-3692.015158647494</v>
      </c>
      <c r="F55">
        <f t="shared" si="7"/>
        <v>-3692</v>
      </c>
      <c r="G55" s="10">
        <f t="shared" si="2"/>
        <v>-2.7404000004025875E-2</v>
      </c>
      <c r="H55">
        <f t="shared" si="3"/>
        <v>-2.7404000004025875E-2</v>
      </c>
      <c r="O55">
        <f t="shared" ca="1" si="8"/>
        <v>-0.81724886191527346</v>
      </c>
      <c r="Q55" s="2">
        <f t="shared" si="9"/>
        <v>7965.4019999999982</v>
      </c>
    </row>
    <row r="56" spans="1:21" x14ac:dyDescent="0.2">
      <c r="A56" s="47" t="s">
        <v>63</v>
      </c>
      <c r="B56" s="49" t="s">
        <v>44</v>
      </c>
      <c r="C56" s="48">
        <v>23079.758999999998</v>
      </c>
      <c r="D56" s="10"/>
      <c r="E56">
        <f t="shared" si="6"/>
        <v>-3638.9914222322786</v>
      </c>
      <c r="F56">
        <f t="shared" si="7"/>
        <v>-3639</v>
      </c>
      <c r="G56" s="10">
        <f t="shared" si="2"/>
        <v>1.5506999996432569E-2</v>
      </c>
      <c r="H56">
        <f t="shared" si="3"/>
        <v>1.5506999996432569E-2</v>
      </c>
      <c r="O56">
        <f t="shared" ca="1" si="8"/>
        <v>-0.81490088712227438</v>
      </c>
      <c r="Q56" s="2">
        <f t="shared" si="9"/>
        <v>8061.2589999999982</v>
      </c>
    </row>
    <row r="57" spans="1:21" x14ac:dyDescent="0.2">
      <c r="A57" s="47" t="s">
        <v>63</v>
      </c>
      <c r="B57" s="49" t="s">
        <v>44</v>
      </c>
      <c r="C57" s="48">
        <v>23437.722000000002</v>
      </c>
      <c r="D57" s="10"/>
      <c r="E57">
        <f t="shared" si="6"/>
        <v>-3440.9825573773387</v>
      </c>
      <c r="F57">
        <f t="shared" si="7"/>
        <v>-3441</v>
      </c>
      <c r="G57" s="10">
        <f t="shared" si="2"/>
        <v>3.153300000121817E-2</v>
      </c>
      <c r="H57">
        <f t="shared" si="3"/>
        <v>3.153300000121817E-2</v>
      </c>
      <c r="O57">
        <f t="shared" ca="1" si="8"/>
        <v>-0.8061292077069192</v>
      </c>
      <c r="Q57" s="2">
        <f t="shared" si="9"/>
        <v>8419.2220000000016</v>
      </c>
    </row>
    <row r="58" spans="1:21" x14ac:dyDescent="0.2">
      <c r="A58" s="47" t="s">
        <v>63</v>
      </c>
      <c r="B58" s="49" t="s">
        <v>44</v>
      </c>
      <c r="C58" s="48">
        <v>23542.550999999999</v>
      </c>
      <c r="D58" s="10"/>
      <c r="E58">
        <f t="shared" si="6"/>
        <v>-3382.9959182725211</v>
      </c>
      <c r="F58">
        <f t="shared" si="7"/>
        <v>-3383</v>
      </c>
      <c r="G58" s="10">
        <f t="shared" si="2"/>
        <v>7.3789999987639021E-3</v>
      </c>
      <c r="H58">
        <f t="shared" si="3"/>
        <v>7.3789999987639021E-3</v>
      </c>
      <c r="O58">
        <f t="shared" ca="1" si="8"/>
        <v>-0.80355972585797675</v>
      </c>
      <c r="Q58" s="2">
        <f t="shared" si="9"/>
        <v>8524.0509999999995</v>
      </c>
    </row>
    <row r="59" spans="1:21" x14ac:dyDescent="0.2">
      <c r="A59" s="47" t="s">
        <v>63</v>
      </c>
      <c r="B59" s="49" t="s">
        <v>44</v>
      </c>
      <c r="C59" s="48">
        <v>23724.904999999999</v>
      </c>
      <c r="D59" s="10"/>
      <c r="E59">
        <f t="shared" si="6"/>
        <v>-3282.1259720999915</v>
      </c>
      <c r="F59">
        <f t="shared" si="7"/>
        <v>-3282</v>
      </c>
      <c r="O59">
        <f t="shared" ca="1" si="8"/>
        <v>-0.79908528332792195</v>
      </c>
      <c r="Q59" s="2">
        <f t="shared" si="9"/>
        <v>8706.4049999999988</v>
      </c>
      <c r="U59" s="10">
        <f>+C59-(C$7+F59*C$8)</f>
        <v>-0.22773400000005495</v>
      </c>
    </row>
    <row r="60" spans="1:21" x14ac:dyDescent="0.2">
      <c r="A60" s="47" t="s">
        <v>63</v>
      </c>
      <c r="B60" s="49" t="s">
        <v>44</v>
      </c>
      <c r="C60" s="48">
        <v>23726.914000000001</v>
      </c>
      <c r="D60" s="10"/>
      <c r="E60">
        <f t="shared" si="6"/>
        <v>-3281.0146845940371</v>
      </c>
      <c r="F60">
        <f t="shared" si="7"/>
        <v>-3281</v>
      </c>
      <c r="G60" s="10">
        <f t="shared" ref="G60:G91" si="10">+C60-(C$7+F60*C$8)</f>
        <v>-2.6546999997663079E-2</v>
      </c>
      <c r="H60">
        <f t="shared" ref="H60:H79" si="11">+G60</f>
        <v>-2.6546999997663079E-2</v>
      </c>
      <c r="O60">
        <f t="shared" ca="1" si="8"/>
        <v>-0.79904098191673323</v>
      </c>
      <c r="Q60" s="2">
        <f t="shared" si="9"/>
        <v>8708.4140000000007</v>
      </c>
    </row>
    <row r="61" spans="1:21" x14ac:dyDescent="0.2">
      <c r="A61" s="47" t="s">
        <v>63</v>
      </c>
      <c r="B61" s="49" t="s">
        <v>44</v>
      </c>
      <c r="C61" s="48">
        <v>24113.832999999999</v>
      </c>
      <c r="D61" s="10"/>
      <c r="E61">
        <f t="shared" si="6"/>
        <v>-3066.9886763730551</v>
      </c>
      <c r="F61">
        <f t="shared" si="7"/>
        <v>-3067</v>
      </c>
      <c r="G61" s="10">
        <f t="shared" si="10"/>
        <v>2.0470999996177852E-2</v>
      </c>
      <c r="H61">
        <f t="shared" si="11"/>
        <v>2.0470999996177852E-2</v>
      </c>
      <c r="O61">
        <f t="shared" ca="1" si="8"/>
        <v>-0.78956047992235956</v>
      </c>
      <c r="Q61" s="2">
        <f t="shared" si="9"/>
        <v>9095.3329999999987</v>
      </c>
    </row>
    <row r="62" spans="1:21" x14ac:dyDescent="0.2">
      <c r="A62" s="47" t="s">
        <v>63</v>
      </c>
      <c r="B62" s="49" t="s">
        <v>44</v>
      </c>
      <c r="C62" s="48">
        <v>24113.865000000002</v>
      </c>
      <c r="D62" s="10"/>
      <c r="E62">
        <f t="shared" si="6"/>
        <v>-3066.9709754272144</v>
      </c>
      <c r="F62">
        <f t="shared" si="7"/>
        <v>-3067</v>
      </c>
      <c r="G62" s="10">
        <f t="shared" si="10"/>
        <v>5.2470999999059131E-2</v>
      </c>
      <c r="H62">
        <f t="shared" si="11"/>
        <v>5.2470999999059131E-2</v>
      </c>
      <c r="O62">
        <f t="shared" ca="1" si="8"/>
        <v>-0.78956047992235956</v>
      </c>
      <c r="Q62" s="2">
        <f t="shared" si="9"/>
        <v>9095.3650000000016</v>
      </c>
    </row>
    <row r="63" spans="1:21" x14ac:dyDescent="0.2">
      <c r="A63" s="47" t="s">
        <v>63</v>
      </c>
      <c r="B63" s="49" t="s">
        <v>44</v>
      </c>
      <c r="C63" s="48">
        <v>24113.903999999999</v>
      </c>
      <c r="D63" s="10"/>
      <c r="E63">
        <f t="shared" si="6"/>
        <v>-3066.9494023994748</v>
      </c>
      <c r="F63">
        <f t="shared" si="7"/>
        <v>-3067</v>
      </c>
      <c r="G63" s="10">
        <f t="shared" si="10"/>
        <v>9.1470999996090541E-2</v>
      </c>
      <c r="H63">
        <f t="shared" si="11"/>
        <v>9.1470999996090541E-2</v>
      </c>
      <c r="O63">
        <f t="shared" ca="1" si="8"/>
        <v>-0.78956047992235956</v>
      </c>
      <c r="Q63" s="2">
        <f t="shared" si="9"/>
        <v>9095.4039999999986</v>
      </c>
    </row>
    <row r="64" spans="1:21" x14ac:dyDescent="0.2">
      <c r="A64" s="47" t="s">
        <v>63</v>
      </c>
      <c r="B64" s="49" t="s">
        <v>44</v>
      </c>
      <c r="C64" s="48">
        <v>25261.716</v>
      </c>
      <c r="D64" s="10"/>
      <c r="E64">
        <f t="shared" si="6"/>
        <v>-2432.0319634829489</v>
      </c>
      <c r="F64">
        <f t="shared" si="7"/>
        <v>-2432</v>
      </c>
      <c r="G64" s="10">
        <f t="shared" si="10"/>
        <v>-5.7784000000538072E-2</v>
      </c>
      <c r="H64">
        <f t="shared" si="11"/>
        <v>-5.7784000000538072E-2</v>
      </c>
      <c r="O64">
        <f t="shared" ca="1" si="8"/>
        <v>-0.76142908381755903</v>
      </c>
      <c r="Q64" s="2">
        <f t="shared" si="9"/>
        <v>10243.216</v>
      </c>
    </row>
    <row r="65" spans="1:17" x14ac:dyDescent="0.2">
      <c r="A65" s="47" t="s">
        <v>63</v>
      </c>
      <c r="B65" s="49" t="s">
        <v>44</v>
      </c>
      <c r="C65" s="48">
        <v>25274.425999999999</v>
      </c>
      <c r="D65" s="10"/>
      <c r="E65">
        <f t="shared" si="6"/>
        <v>-2425.0013690575302</v>
      </c>
      <c r="F65">
        <f t="shared" si="7"/>
        <v>-2425</v>
      </c>
      <c r="G65" s="10">
        <f t="shared" si="10"/>
        <v>-2.4750000011408702E-3</v>
      </c>
      <c r="H65">
        <f t="shared" si="11"/>
        <v>-2.4750000011408702E-3</v>
      </c>
      <c r="O65">
        <f t="shared" ca="1" si="8"/>
        <v>-0.76111897393923833</v>
      </c>
      <c r="Q65" s="2">
        <f t="shared" si="9"/>
        <v>10255.925999999999</v>
      </c>
    </row>
    <row r="66" spans="1:17" x14ac:dyDescent="0.2">
      <c r="A66" s="47" t="s">
        <v>63</v>
      </c>
      <c r="B66" s="49" t="s">
        <v>44</v>
      </c>
      <c r="C66" s="48">
        <v>25570.883999999998</v>
      </c>
      <c r="D66" s="10"/>
      <c r="E66">
        <f t="shared" si="6"/>
        <v>-2261.0142752596657</v>
      </c>
      <c r="F66">
        <f t="shared" si="7"/>
        <v>-2261</v>
      </c>
      <c r="G66" s="10">
        <f t="shared" si="10"/>
        <v>-2.5807000001805136E-2</v>
      </c>
      <c r="H66">
        <f t="shared" si="11"/>
        <v>-2.5807000001805136E-2</v>
      </c>
      <c r="O66">
        <f t="shared" ca="1" si="8"/>
        <v>-0.75385354250429781</v>
      </c>
      <c r="Q66" s="2">
        <f t="shared" si="9"/>
        <v>10552.383999999998</v>
      </c>
    </row>
    <row r="67" spans="1:17" x14ac:dyDescent="0.2">
      <c r="A67" s="47" t="s">
        <v>63</v>
      </c>
      <c r="B67" s="49" t="s">
        <v>44</v>
      </c>
      <c r="C67" s="48">
        <v>26796.550999999999</v>
      </c>
      <c r="D67" s="10"/>
      <c r="E67">
        <f t="shared" si="6"/>
        <v>-1583.0309882714644</v>
      </c>
      <c r="F67">
        <f t="shared" si="7"/>
        <v>-1583</v>
      </c>
      <c r="G67" s="10">
        <f t="shared" si="10"/>
        <v>-5.6021000000328058E-2</v>
      </c>
      <c r="H67">
        <f t="shared" si="11"/>
        <v>-5.6021000000328058E-2</v>
      </c>
      <c r="O67">
        <f t="shared" ca="1" si="8"/>
        <v>-0.72381718571838471</v>
      </c>
      <c r="Q67" s="2">
        <f t="shared" si="9"/>
        <v>11778.050999999999</v>
      </c>
    </row>
    <row r="68" spans="1:17" x14ac:dyDescent="0.2">
      <c r="A68" s="47" t="s">
        <v>63</v>
      </c>
      <c r="B68" s="49" t="s">
        <v>44</v>
      </c>
      <c r="C68" s="48">
        <v>26796.592000000001</v>
      </c>
      <c r="D68" s="10"/>
      <c r="E68">
        <f t="shared" si="6"/>
        <v>-1583.0083089346076</v>
      </c>
      <c r="F68">
        <f t="shared" si="7"/>
        <v>-1583</v>
      </c>
      <c r="G68" s="10">
        <f t="shared" si="10"/>
        <v>-1.5020999999251217E-2</v>
      </c>
      <c r="H68">
        <f t="shared" si="11"/>
        <v>-1.5020999999251217E-2</v>
      </c>
      <c r="O68">
        <f t="shared" ca="1" si="8"/>
        <v>-0.72381718571838471</v>
      </c>
      <c r="Q68" s="2">
        <f t="shared" si="9"/>
        <v>11778.092000000001</v>
      </c>
    </row>
    <row r="69" spans="1:17" x14ac:dyDescent="0.2">
      <c r="A69" s="47" t="s">
        <v>63</v>
      </c>
      <c r="B69" s="49" t="s">
        <v>44</v>
      </c>
      <c r="C69" s="48">
        <v>27125.601999999999</v>
      </c>
      <c r="D69" s="10"/>
      <c r="E69">
        <f t="shared" si="6"/>
        <v>-1401.014927982043</v>
      </c>
      <c r="F69">
        <f t="shared" si="7"/>
        <v>-1401</v>
      </c>
      <c r="G69" s="10">
        <f t="shared" si="10"/>
        <v>-2.6987000001099659E-2</v>
      </c>
      <c r="H69">
        <f t="shared" si="11"/>
        <v>-2.6987000001099659E-2</v>
      </c>
      <c r="O69">
        <f t="shared" ca="1" si="8"/>
        <v>-0.71575432888204826</v>
      </c>
      <c r="Q69" s="2">
        <f t="shared" si="9"/>
        <v>12107.101999999999</v>
      </c>
    </row>
    <row r="70" spans="1:17" x14ac:dyDescent="0.2">
      <c r="A70" s="47" t="s">
        <v>63</v>
      </c>
      <c r="B70" s="49" t="s">
        <v>44</v>
      </c>
      <c r="C70" s="48">
        <v>27830.696</v>
      </c>
      <c r="D70" s="10"/>
      <c r="E70">
        <f t="shared" si="6"/>
        <v>-1010.9889684386605</v>
      </c>
      <c r="F70">
        <f t="shared" si="7"/>
        <v>-1011</v>
      </c>
      <c r="G70" s="10">
        <f t="shared" si="10"/>
        <v>1.9942999999329913E-2</v>
      </c>
      <c r="H70">
        <f t="shared" si="11"/>
        <v>1.9942999999329913E-2</v>
      </c>
      <c r="O70">
        <f t="shared" ca="1" si="8"/>
        <v>-0.6984767785184699</v>
      </c>
      <c r="Q70" s="2">
        <f t="shared" si="9"/>
        <v>12812.196</v>
      </c>
    </row>
    <row r="71" spans="1:17" x14ac:dyDescent="0.2">
      <c r="A71" s="47" t="s">
        <v>63</v>
      </c>
      <c r="B71" s="49" t="s">
        <v>44</v>
      </c>
      <c r="C71" s="48">
        <v>27890.288</v>
      </c>
      <c r="D71" s="10"/>
      <c r="E71">
        <f t="shared" si="6"/>
        <v>-978.02538205002384</v>
      </c>
      <c r="F71">
        <f t="shared" si="7"/>
        <v>-978</v>
      </c>
      <c r="G71" s="10">
        <f t="shared" si="10"/>
        <v>-4.5885999999882188E-2</v>
      </c>
      <c r="H71">
        <f t="shared" si="11"/>
        <v>-4.5885999999882188E-2</v>
      </c>
      <c r="O71">
        <f t="shared" ca="1" si="8"/>
        <v>-0.69701483194924407</v>
      </c>
      <c r="Q71" s="2">
        <f t="shared" si="9"/>
        <v>12871.788</v>
      </c>
    </row>
    <row r="72" spans="1:17" x14ac:dyDescent="0.2">
      <c r="A72" s="47" t="s">
        <v>63</v>
      </c>
      <c r="B72" s="49" t="s">
        <v>44</v>
      </c>
      <c r="C72" s="48">
        <v>28168.762999999999</v>
      </c>
      <c r="D72" s="10"/>
      <c r="E72">
        <f t="shared" si="6"/>
        <v>-823.98566665910744</v>
      </c>
      <c r="F72">
        <f t="shared" si="7"/>
        <v>-824</v>
      </c>
      <c r="G72" s="10">
        <f t="shared" si="10"/>
        <v>2.5911999997333623E-2</v>
      </c>
      <c r="H72">
        <f t="shared" si="11"/>
        <v>2.5911999997333623E-2</v>
      </c>
      <c r="O72">
        <f t="shared" ca="1" si="8"/>
        <v>-0.69019241462619008</v>
      </c>
      <c r="Q72" s="2">
        <f t="shared" si="9"/>
        <v>13150.262999999999</v>
      </c>
    </row>
    <row r="73" spans="1:17" x14ac:dyDescent="0.2">
      <c r="A73" s="47" t="s">
        <v>63</v>
      </c>
      <c r="B73" s="49" t="s">
        <v>44</v>
      </c>
      <c r="C73" s="48">
        <v>28219.414000000001</v>
      </c>
      <c r="D73" s="10"/>
      <c r="E73">
        <f t="shared" si="6"/>
        <v>-795.96783516879202</v>
      </c>
      <c r="F73">
        <f t="shared" si="7"/>
        <v>-796</v>
      </c>
      <c r="G73" s="10">
        <f t="shared" si="10"/>
        <v>5.8148000000073807E-2</v>
      </c>
      <c r="H73">
        <f t="shared" si="11"/>
        <v>5.8148000000073807E-2</v>
      </c>
      <c r="O73">
        <f t="shared" ca="1" si="8"/>
        <v>-0.68895197511290751</v>
      </c>
      <c r="Q73" s="2">
        <f t="shared" si="9"/>
        <v>13200.914000000001</v>
      </c>
    </row>
    <row r="74" spans="1:17" x14ac:dyDescent="0.2">
      <c r="A74" s="47" t="s">
        <v>63</v>
      </c>
      <c r="B74" s="49" t="s">
        <v>44</v>
      </c>
      <c r="C74" s="48">
        <v>28575.413</v>
      </c>
      <c r="D74" s="10"/>
      <c r="E74">
        <f t="shared" si="6"/>
        <v>-599.04536586472136</v>
      </c>
      <c r="F74">
        <f t="shared" si="7"/>
        <v>-599</v>
      </c>
      <c r="G74" s="10">
        <f t="shared" si="10"/>
        <v>-8.2012999999278691E-2</v>
      </c>
      <c r="H74">
        <f t="shared" si="11"/>
        <v>-8.2012999999278691E-2</v>
      </c>
      <c r="O74">
        <f t="shared" ca="1" si="8"/>
        <v>-0.68022459710874106</v>
      </c>
      <c r="Q74" s="2">
        <f t="shared" si="9"/>
        <v>13556.913</v>
      </c>
    </row>
    <row r="75" spans="1:17" x14ac:dyDescent="0.2">
      <c r="A75" s="47" t="s">
        <v>63</v>
      </c>
      <c r="B75" s="49" t="s">
        <v>44</v>
      </c>
      <c r="C75" s="48">
        <v>28575.482</v>
      </c>
      <c r="D75" s="10"/>
      <c r="E75">
        <f t="shared" si="6"/>
        <v>-599.00719820025643</v>
      </c>
      <c r="F75">
        <f t="shared" si="7"/>
        <v>-599</v>
      </c>
      <c r="G75" s="10">
        <f t="shared" si="10"/>
        <v>-1.3012999999773456E-2</v>
      </c>
      <c r="H75">
        <f t="shared" si="11"/>
        <v>-1.3012999999773456E-2</v>
      </c>
      <c r="O75">
        <f t="shared" ca="1" si="8"/>
        <v>-0.68022459710874106</v>
      </c>
      <c r="Q75" s="2">
        <f t="shared" si="9"/>
        <v>13556.982</v>
      </c>
    </row>
    <row r="76" spans="1:17" x14ac:dyDescent="0.2">
      <c r="A76" s="47" t="s">
        <v>63</v>
      </c>
      <c r="B76" s="49" t="s">
        <v>44</v>
      </c>
      <c r="C76" s="48">
        <v>28844.886999999999</v>
      </c>
      <c r="D76" s="10"/>
      <c r="E76">
        <f t="shared" si="6"/>
        <v>-449.98459464557521</v>
      </c>
      <c r="F76">
        <f t="shared" si="7"/>
        <v>-450</v>
      </c>
      <c r="G76" s="10">
        <f t="shared" si="10"/>
        <v>2.7849999998579733E-2</v>
      </c>
      <c r="H76">
        <f t="shared" si="11"/>
        <v>2.7849999998579733E-2</v>
      </c>
      <c r="O76">
        <f t="shared" ca="1" si="8"/>
        <v>-0.67362368684163043</v>
      </c>
      <c r="Q76" s="2">
        <f t="shared" si="9"/>
        <v>13826.386999999999</v>
      </c>
    </row>
    <row r="77" spans="1:17" x14ac:dyDescent="0.2">
      <c r="A77" s="47" t="s">
        <v>63</v>
      </c>
      <c r="B77" s="49" t="s">
        <v>44</v>
      </c>
      <c r="C77" s="48">
        <v>28875.532999999999</v>
      </c>
      <c r="D77" s="10"/>
      <c r="E77">
        <f t="shared" si="6"/>
        <v>-433.03262007740881</v>
      </c>
      <c r="F77">
        <f t="shared" si="7"/>
        <v>-433</v>
      </c>
      <c r="G77" s="10">
        <f t="shared" si="10"/>
        <v>-5.8971000002202345E-2</v>
      </c>
      <c r="H77">
        <f t="shared" si="11"/>
        <v>-5.8971000002202345E-2</v>
      </c>
      <c r="O77">
        <f t="shared" ca="1" si="8"/>
        <v>-0.6728705628514231</v>
      </c>
      <c r="Q77" s="2">
        <f t="shared" si="9"/>
        <v>13857.032999999999</v>
      </c>
    </row>
    <row r="78" spans="1:17" x14ac:dyDescent="0.2">
      <c r="A78" s="47" t="s">
        <v>63</v>
      </c>
      <c r="B78" s="49" t="s">
        <v>44</v>
      </c>
      <c r="C78" s="48">
        <v>29645.697</v>
      </c>
      <c r="D78" s="10"/>
      <c r="E78">
        <f t="shared" si="6"/>
        <v>-7.0128934795799589</v>
      </c>
      <c r="F78">
        <f t="shared" si="7"/>
        <v>-7</v>
      </c>
      <c r="G78" s="10">
        <f t="shared" si="10"/>
        <v>-2.3309000000153901E-2</v>
      </c>
      <c r="H78">
        <f t="shared" si="11"/>
        <v>-2.3309000000153901E-2</v>
      </c>
      <c r="O78">
        <f t="shared" ca="1" si="8"/>
        <v>-0.65399816168505298</v>
      </c>
      <c r="Q78" s="2">
        <f t="shared" si="9"/>
        <v>14627.197</v>
      </c>
    </row>
    <row r="79" spans="1:17" x14ac:dyDescent="0.2">
      <c r="A79" s="30" t="s">
        <v>37</v>
      </c>
      <c r="B79" s="3"/>
      <c r="C79" s="10">
        <v>29658.375</v>
      </c>
      <c r="D79" s="10" t="s">
        <v>14</v>
      </c>
      <c r="E79">
        <f t="shared" si="6"/>
        <v>0</v>
      </c>
      <c r="F79">
        <f t="shared" si="7"/>
        <v>0</v>
      </c>
      <c r="G79" s="10">
        <f t="shared" si="10"/>
        <v>0</v>
      </c>
      <c r="H79">
        <f t="shared" si="11"/>
        <v>0</v>
      </c>
      <c r="O79">
        <f t="shared" ca="1" si="8"/>
        <v>-0.6536880518067324</v>
      </c>
      <c r="Q79" s="2">
        <f t="shared" si="9"/>
        <v>14639.875</v>
      </c>
    </row>
    <row r="80" spans="1:17" x14ac:dyDescent="0.2">
      <c r="A80" s="47" t="s">
        <v>230</v>
      </c>
      <c r="B80" s="49" t="s">
        <v>44</v>
      </c>
      <c r="C80" s="48">
        <v>29658.379000000001</v>
      </c>
      <c r="D80" s="10"/>
      <c r="E80">
        <f t="shared" si="6"/>
        <v>2.2126182303229967E-3</v>
      </c>
      <c r="F80">
        <f t="shared" si="7"/>
        <v>0</v>
      </c>
      <c r="G80" s="10">
        <f t="shared" si="10"/>
        <v>4.0000000008149073E-3</v>
      </c>
      <c r="I80">
        <f t="shared" ref="I80:I91" si="12">+G80</f>
        <v>4.0000000008149073E-3</v>
      </c>
      <c r="O80">
        <f t="shared" ca="1" si="8"/>
        <v>-0.6536880518067324</v>
      </c>
      <c r="Q80" s="2">
        <f t="shared" si="9"/>
        <v>14639.879000000001</v>
      </c>
    </row>
    <row r="81" spans="1:21" x14ac:dyDescent="0.2">
      <c r="A81" s="47" t="s">
        <v>63</v>
      </c>
      <c r="B81" s="49" t="s">
        <v>44</v>
      </c>
      <c r="C81" s="48">
        <v>29665.615000000002</v>
      </c>
      <c r="D81" s="10"/>
      <c r="E81">
        <f t="shared" si="6"/>
        <v>4.0048389960696165</v>
      </c>
      <c r="F81">
        <f t="shared" si="7"/>
        <v>4</v>
      </c>
      <c r="G81" s="10">
        <f t="shared" si="10"/>
        <v>8.7480000001960434E-3</v>
      </c>
      <c r="I81">
        <f t="shared" si="12"/>
        <v>8.7480000001960434E-3</v>
      </c>
      <c r="O81">
        <f t="shared" ca="1" si="8"/>
        <v>-0.65351084616197774</v>
      </c>
      <c r="Q81" s="2">
        <f t="shared" si="9"/>
        <v>14647.115000000002</v>
      </c>
    </row>
    <row r="82" spans="1:21" x14ac:dyDescent="0.2">
      <c r="A82" s="47" t="s">
        <v>63</v>
      </c>
      <c r="B82" s="49" t="s">
        <v>44</v>
      </c>
      <c r="C82" s="48">
        <v>29665.642</v>
      </c>
      <c r="D82" s="10"/>
      <c r="E82">
        <f t="shared" si="6"/>
        <v>4.0197741691202715</v>
      </c>
      <c r="F82">
        <f t="shared" si="7"/>
        <v>4</v>
      </c>
      <c r="G82" s="10">
        <f t="shared" si="10"/>
        <v>3.574799999842071E-2</v>
      </c>
      <c r="I82">
        <f t="shared" si="12"/>
        <v>3.574799999842071E-2</v>
      </c>
      <c r="O82">
        <f t="shared" ca="1" si="8"/>
        <v>-0.65351084616197774</v>
      </c>
      <c r="Q82" s="2">
        <f t="shared" si="9"/>
        <v>14647.142</v>
      </c>
    </row>
    <row r="83" spans="1:21" x14ac:dyDescent="0.2">
      <c r="A83" s="47" t="s">
        <v>230</v>
      </c>
      <c r="B83" s="49" t="s">
        <v>44</v>
      </c>
      <c r="C83" s="48">
        <v>30025.382000000001</v>
      </c>
      <c r="D83" s="10"/>
      <c r="E83">
        <f t="shared" si="6"/>
        <v>203.01159467267988</v>
      </c>
      <c r="F83">
        <f t="shared" si="7"/>
        <v>203</v>
      </c>
      <c r="G83" s="10">
        <f t="shared" si="10"/>
        <v>2.0961000001989305E-2</v>
      </c>
      <c r="I83">
        <f t="shared" si="12"/>
        <v>2.0961000001989305E-2</v>
      </c>
      <c r="O83">
        <f t="shared" ca="1" si="8"/>
        <v>-0.64469486533543396</v>
      </c>
      <c r="Q83" s="2">
        <f t="shared" si="9"/>
        <v>15006.882000000001</v>
      </c>
    </row>
    <row r="84" spans="1:21" x14ac:dyDescent="0.2">
      <c r="A84" s="47" t="s">
        <v>63</v>
      </c>
      <c r="B84" s="49" t="s">
        <v>44</v>
      </c>
      <c r="C84" s="48">
        <v>30041.616999999998</v>
      </c>
      <c r="D84" s="10"/>
      <c r="E84">
        <f t="shared" si="6"/>
        <v>211.99205891317209</v>
      </c>
      <c r="F84">
        <f t="shared" si="7"/>
        <v>212</v>
      </c>
      <c r="G84" s="10">
        <f t="shared" si="10"/>
        <v>-1.4356000003317604E-2</v>
      </c>
      <c r="I84">
        <f t="shared" si="12"/>
        <v>-1.4356000003317604E-2</v>
      </c>
      <c r="O84">
        <f t="shared" ca="1" si="8"/>
        <v>-0.64429615263473594</v>
      </c>
      <c r="Q84" s="2">
        <f t="shared" si="9"/>
        <v>15023.116999999998</v>
      </c>
    </row>
    <row r="85" spans="1:21" x14ac:dyDescent="0.2">
      <c r="A85" s="47" t="s">
        <v>63</v>
      </c>
      <c r="B85" s="49" t="s">
        <v>44</v>
      </c>
      <c r="C85" s="48">
        <v>30054.308000000001</v>
      </c>
      <c r="D85" s="10"/>
      <c r="E85">
        <f t="shared" ref="E85:E116" si="13">+(C85-C$7)/C$8</f>
        <v>219.01214340200062</v>
      </c>
      <c r="F85">
        <f t="shared" ref="F85:F116" si="14">ROUND(2*E85,0)/2</f>
        <v>219</v>
      </c>
      <c r="G85" s="10">
        <f t="shared" si="10"/>
        <v>2.1952999999484746E-2</v>
      </c>
      <c r="I85">
        <f t="shared" si="12"/>
        <v>2.1952999999484746E-2</v>
      </c>
      <c r="O85">
        <f t="shared" ref="O85:O116" ca="1" si="15">+C$11+C$12*$F85</f>
        <v>-0.64398604275641536</v>
      </c>
      <c r="Q85" s="2">
        <f t="shared" ref="Q85:Q116" si="16">+C85-15018.5</f>
        <v>15035.808000000001</v>
      </c>
    </row>
    <row r="86" spans="1:21" x14ac:dyDescent="0.2">
      <c r="A86" s="47" t="s">
        <v>63</v>
      </c>
      <c r="B86" s="49" t="s">
        <v>44</v>
      </c>
      <c r="C86" s="48">
        <v>30267.612000000001</v>
      </c>
      <c r="D86" s="10"/>
      <c r="E86">
        <f t="shared" si="13"/>
        <v>337.00222312816703</v>
      </c>
      <c r="F86">
        <f t="shared" si="14"/>
        <v>337</v>
      </c>
      <c r="G86" s="10">
        <f t="shared" si="10"/>
        <v>4.018999999971129E-3</v>
      </c>
      <c r="I86">
        <f t="shared" si="12"/>
        <v>4.018999999971129E-3</v>
      </c>
      <c r="O86">
        <f t="shared" ca="1" si="15"/>
        <v>-0.63875847623615323</v>
      </c>
      <c r="Q86" s="2">
        <f t="shared" si="16"/>
        <v>15249.112000000001</v>
      </c>
    </row>
    <row r="87" spans="1:21" x14ac:dyDescent="0.2">
      <c r="A87" s="47" t="s">
        <v>63</v>
      </c>
      <c r="B87" s="49" t="s">
        <v>44</v>
      </c>
      <c r="C87" s="48">
        <v>30343.547999999999</v>
      </c>
      <c r="D87" s="10"/>
      <c r="E87">
        <f t="shared" si="13"/>
        <v>379.00656760406019</v>
      </c>
      <c r="F87">
        <f t="shared" si="14"/>
        <v>379</v>
      </c>
      <c r="G87" s="10">
        <f t="shared" si="10"/>
        <v>1.1872999999468448E-2</v>
      </c>
      <c r="I87">
        <f t="shared" si="12"/>
        <v>1.1872999999468448E-2</v>
      </c>
      <c r="O87">
        <f t="shared" ca="1" si="15"/>
        <v>-0.63689781696622938</v>
      </c>
      <c r="Q87" s="2">
        <f t="shared" si="16"/>
        <v>15325.047999999999</v>
      </c>
    </row>
    <row r="88" spans="1:21" x14ac:dyDescent="0.2">
      <c r="A88" s="47" t="s">
        <v>63</v>
      </c>
      <c r="B88" s="49" t="s">
        <v>44</v>
      </c>
      <c r="C88" s="48">
        <v>30350.75</v>
      </c>
      <c r="D88" s="10"/>
      <c r="E88">
        <f t="shared" si="13"/>
        <v>382.99038672694576</v>
      </c>
      <c r="F88">
        <f t="shared" si="14"/>
        <v>383</v>
      </c>
      <c r="G88" s="10">
        <f t="shared" si="10"/>
        <v>-1.737900000080117E-2</v>
      </c>
      <c r="I88">
        <f t="shared" si="12"/>
        <v>-1.737900000080117E-2</v>
      </c>
      <c r="O88">
        <f t="shared" ca="1" si="15"/>
        <v>-0.63672061132147473</v>
      </c>
      <c r="Q88" s="2">
        <f t="shared" si="16"/>
        <v>15332.25</v>
      </c>
    </row>
    <row r="89" spans="1:21" x14ac:dyDescent="0.2">
      <c r="A89" s="47" t="s">
        <v>63</v>
      </c>
      <c r="B89" s="49" t="s">
        <v>44</v>
      </c>
      <c r="C89" s="48">
        <v>30370.688999999998</v>
      </c>
      <c r="D89" s="10"/>
      <c r="E89">
        <f t="shared" si="13"/>
        <v>394.01973544830054</v>
      </c>
      <c r="F89">
        <f t="shared" si="14"/>
        <v>394</v>
      </c>
      <c r="G89" s="10">
        <f t="shared" si="10"/>
        <v>3.5678000000189058E-2</v>
      </c>
      <c r="I89">
        <f t="shared" si="12"/>
        <v>3.5678000000189058E-2</v>
      </c>
      <c r="O89">
        <f t="shared" ca="1" si="15"/>
        <v>-0.63623329579839949</v>
      </c>
      <c r="Q89" s="2">
        <f t="shared" si="16"/>
        <v>15352.188999999998</v>
      </c>
    </row>
    <row r="90" spans="1:21" x14ac:dyDescent="0.2">
      <c r="A90" s="47" t="s">
        <v>63</v>
      </c>
      <c r="B90" s="49" t="s">
        <v>44</v>
      </c>
      <c r="C90" s="48">
        <v>30408.58</v>
      </c>
      <c r="D90" s="10"/>
      <c r="E90">
        <f t="shared" si="13"/>
        <v>414.97931478532445</v>
      </c>
      <c r="F90">
        <f t="shared" si="14"/>
        <v>415</v>
      </c>
      <c r="G90" s="10">
        <f t="shared" si="10"/>
        <v>-3.7394999999378342E-2</v>
      </c>
      <c r="I90">
        <f t="shared" si="12"/>
        <v>-3.7394999999378342E-2</v>
      </c>
      <c r="O90">
        <f t="shared" ca="1" si="15"/>
        <v>-0.63530296616343751</v>
      </c>
      <c r="Q90" s="2">
        <f t="shared" si="16"/>
        <v>15390.080000000002</v>
      </c>
    </row>
    <row r="91" spans="1:21" x14ac:dyDescent="0.2">
      <c r="A91" s="47" t="s">
        <v>63</v>
      </c>
      <c r="B91" s="49" t="s">
        <v>44</v>
      </c>
      <c r="C91" s="48">
        <v>30497.221000000001</v>
      </c>
      <c r="D91" s="10"/>
      <c r="E91">
        <f t="shared" si="13"/>
        <v>464.01148791385026</v>
      </c>
      <c r="F91">
        <f t="shared" si="14"/>
        <v>464</v>
      </c>
      <c r="G91" s="10">
        <f t="shared" si="10"/>
        <v>2.0768000002135523E-2</v>
      </c>
      <c r="I91">
        <f t="shared" si="12"/>
        <v>2.0768000002135523E-2</v>
      </c>
      <c r="O91">
        <f t="shared" ca="1" si="15"/>
        <v>-0.63313219701519308</v>
      </c>
      <c r="Q91" s="2">
        <f t="shared" si="16"/>
        <v>15478.721000000001</v>
      </c>
    </row>
    <row r="92" spans="1:21" x14ac:dyDescent="0.2">
      <c r="A92" s="47" t="s">
        <v>63</v>
      </c>
      <c r="B92" s="49" t="s">
        <v>376</v>
      </c>
      <c r="C92" s="48">
        <v>30778.625</v>
      </c>
      <c r="D92" s="10"/>
      <c r="E92">
        <f t="shared" si="13"/>
        <v>619.67139300359054</v>
      </c>
      <c r="F92">
        <f t="shared" si="14"/>
        <v>619.5</v>
      </c>
      <c r="O92">
        <f t="shared" ca="1" si="15"/>
        <v>-0.62624332757535617</v>
      </c>
      <c r="Q92" s="2">
        <f t="shared" si="16"/>
        <v>15760.125</v>
      </c>
      <c r="U92" s="10">
        <f>+C92-(C$7+F92*C$8)</f>
        <v>0.30984650000027614</v>
      </c>
    </row>
    <row r="93" spans="1:21" x14ac:dyDescent="0.2">
      <c r="A93" s="47" t="s">
        <v>63</v>
      </c>
      <c r="B93" s="49" t="s">
        <v>44</v>
      </c>
      <c r="C93" s="48">
        <v>31144.343000000001</v>
      </c>
      <c r="D93" s="10"/>
      <c r="E93">
        <f t="shared" si="13"/>
        <v>821.96997145169371</v>
      </c>
      <c r="F93">
        <f t="shared" si="14"/>
        <v>822</v>
      </c>
      <c r="G93" s="10">
        <f t="shared" ref="G93:G139" si="17">+C93-(C$7+F93*C$8)</f>
        <v>-5.428599999868311E-2</v>
      </c>
      <c r="I93">
        <f t="shared" ref="I93:I132" si="18">+G93</f>
        <v>-5.428599999868311E-2</v>
      </c>
      <c r="O93">
        <f t="shared" ca="1" si="15"/>
        <v>-0.61727229180965204</v>
      </c>
      <c r="Q93" s="2">
        <f t="shared" si="16"/>
        <v>16125.843000000001</v>
      </c>
    </row>
    <row r="94" spans="1:21" x14ac:dyDescent="0.2">
      <c r="A94" s="47" t="s">
        <v>63</v>
      </c>
      <c r="B94" s="49" t="s">
        <v>44</v>
      </c>
      <c r="C94" s="48">
        <v>31144.403999999999</v>
      </c>
      <c r="D94" s="10"/>
      <c r="E94">
        <f t="shared" si="13"/>
        <v>822.00371387969813</v>
      </c>
      <c r="F94">
        <f t="shared" si="14"/>
        <v>822</v>
      </c>
      <c r="G94" s="10">
        <f t="shared" si="17"/>
        <v>6.7139999991923105E-3</v>
      </c>
      <c r="I94">
        <f t="shared" si="18"/>
        <v>6.7139999991923105E-3</v>
      </c>
      <c r="O94">
        <f t="shared" ca="1" si="15"/>
        <v>-0.61727229180965204</v>
      </c>
      <c r="Q94" s="2">
        <f t="shared" si="16"/>
        <v>16125.903999999999</v>
      </c>
    </row>
    <row r="95" spans="1:21" x14ac:dyDescent="0.2">
      <c r="A95" s="47" t="s">
        <v>230</v>
      </c>
      <c r="B95" s="49" t="s">
        <v>44</v>
      </c>
      <c r="C95" s="48">
        <v>31144.447</v>
      </c>
      <c r="D95" s="10"/>
      <c r="E95">
        <f t="shared" si="13"/>
        <v>822.02749952567012</v>
      </c>
      <c r="F95">
        <f t="shared" si="14"/>
        <v>822</v>
      </c>
      <c r="G95" s="10">
        <f t="shared" si="17"/>
        <v>4.9714000000676606E-2</v>
      </c>
      <c r="I95">
        <f t="shared" si="18"/>
        <v>4.9714000000676606E-2</v>
      </c>
      <c r="O95">
        <f t="shared" ca="1" si="15"/>
        <v>-0.61727229180965204</v>
      </c>
      <c r="Q95" s="2">
        <f t="shared" si="16"/>
        <v>16125.947</v>
      </c>
    </row>
    <row r="96" spans="1:21" x14ac:dyDescent="0.2">
      <c r="A96" s="47" t="s">
        <v>63</v>
      </c>
      <c r="B96" s="49" t="s">
        <v>44</v>
      </c>
      <c r="C96" s="48">
        <v>31435.460999999999</v>
      </c>
      <c r="D96" s="10"/>
      <c r="E96">
        <f t="shared" si="13"/>
        <v>983.00321991267867</v>
      </c>
      <c r="F96">
        <f t="shared" si="14"/>
        <v>983</v>
      </c>
      <c r="G96" s="10">
        <f t="shared" si="17"/>
        <v>5.8209999988321215E-3</v>
      </c>
      <c r="I96">
        <f t="shared" si="18"/>
        <v>5.8209999988321215E-3</v>
      </c>
      <c r="O96">
        <f t="shared" ca="1" si="15"/>
        <v>-0.61013976460827735</v>
      </c>
      <c r="Q96" s="2">
        <f t="shared" si="16"/>
        <v>16416.960999999999</v>
      </c>
    </row>
    <row r="97" spans="1:17" x14ac:dyDescent="0.2">
      <c r="A97" s="47" t="s">
        <v>63</v>
      </c>
      <c r="B97" s="49" t="s">
        <v>44</v>
      </c>
      <c r="C97" s="48">
        <v>31444.474999999999</v>
      </c>
      <c r="D97" s="10"/>
      <c r="E97">
        <f t="shared" si="13"/>
        <v>987.98935509369539</v>
      </c>
      <c r="F97">
        <f t="shared" si="14"/>
        <v>988</v>
      </c>
      <c r="G97" s="10">
        <f t="shared" si="17"/>
        <v>-1.9244000002800021E-2</v>
      </c>
      <c r="I97">
        <f t="shared" si="18"/>
        <v>-1.9244000002800021E-2</v>
      </c>
      <c r="O97">
        <f t="shared" ca="1" si="15"/>
        <v>-0.60991825755233409</v>
      </c>
      <c r="Q97" s="2">
        <f t="shared" si="16"/>
        <v>16425.974999999999</v>
      </c>
    </row>
    <row r="98" spans="1:17" x14ac:dyDescent="0.2">
      <c r="A98" s="47" t="s">
        <v>63</v>
      </c>
      <c r="B98" s="49" t="s">
        <v>44</v>
      </c>
      <c r="C98" s="48">
        <v>31493.338</v>
      </c>
      <c r="D98" s="10"/>
      <c r="E98">
        <f t="shared" si="13"/>
        <v>1015.0181462352576</v>
      </c>
      <c r="F98">
        <f t="shared" si="14"/>
        <v>1015</v>
      </c>
      <c r="G98" s="10">
        <f t="shared" si="17"/>
        <v>3.2804999998916173E-2</v>
      </c>
      <c r="I98">
        <f t="shared" si="18"/>
        <v>3.2804999998916173E-2</v>
      </c>
      <c r="O98">
        <f t="shared" ca="1" si="15"/>
        <v>-0.60872211945024024</v>
      </c>
      <c r="Q98" s="2">
        <f t="shared" si="16"/>
        <v>16474.838</v>
      </c>
    </row>
    <row r="99" spans="1:17" x14ac:dyDescent="0.2">
      <c r="A99" s="47" t="s">
        <v>63</v>
      </c>
      <c r="B99" s="49" t="s">
        <v>44</v>
      </c>
      <c r="C99" s="48">
        <v>31773.506000000001</v>
      </c>
      <c r="D99" s="10"/>
      <c r="E99">
        <f t="shared" si="13"/>
        <v>1169.9943522919691</v>
      </c>
      <c r="F99">
        <f t="shared" si="14"/>
        <v>1170</v>
      </c>
      <c r="G99" s="10">
        <f t="shared" si="17"/>
        <v>-1.0210000000370201E-2</v>
      </c>
      <c r="I99">
        <f t="shared" si="18"/>
        <v>-1.0210000000370201E-2</v>
      </c>
      <c r="O99">
        <f t="shared" ca="1" si="15"/>
        <v>-0.60185540071599752</v>
      </c>
      <c r="Q99" s="2">
        <f t="shared" si="16"/>
        <v>16755.006000000001</v>
      </c>
    </row>
    <row r="100" spans="1:17" x14ac:dyDescent="0.2">
      <c r="A100" s="47" t="s">
        <v>63</v>
      </c>
      <c r="B100" s="49" t="s">
        <v>44</v>
      </c>
      <c r="C100" s="48">
        <v>31847.646000000001</v>
      </c>
      <c r="D100" s="10"/>
      <c r="E100">
        <f t="shared" si="13"/>
        <v>1211.0052311826505</v>
      </c>
      <c r="F100">
        <f t="shared" si="14"/>
        <v>1211</v>
      </c>
      <c r="G100" s="10">
        <f t="shared" si="17"/>
        <v>9.457000000111293E-3</v>
      </c>
      <c r="I100">
        <f t="shared" si="18"/>
        <v>9.457000000111293E-3</v>
      </c>
      <c r="O100">
        <f t="shared" ca="1" si="15"/>
        <v>-0.60003904285726239</v>
      </c>
      <c r="Q100" s="2">
        <f t="shared" si="16"/>
        <v>16829.146000000001</v>
      </c>
    </row>
    <row r="101" spans="1:17" x14ac:dyDescent="0.2">
      <c r="A101" s="47" t="s">
        <v>63</v>
      </c>
      <c r="B101" s="49" t="s">
        <v>44</v>
      </c>
      <c r="C101" s="48">
        <v>31856.652999999998</v>
      </c>
      <c r="D101" s="10"/>
      <c r="E101">
        <f t="shared" si="13"/>
        <v>1215.9874942817639</v>
      </c>
      <c r="F101">
        <f t="shared" si="14"/>
        <v>1216</v>
      </c>
      <c r="G101" s="10">
        <f t="shared" si="17"/>
        <v>-2.2608000002946937E-2</v>
      </c>
      <c r="I101">
        <f t="shared" si="18"/>
        <v>-2.2608000002946937E-2</v>
      </c>
      <c r="O101">
        <f t="shared" ca="1" si="15"/>
        <v>-0.59981753580131913</v>
      </c>
      <c r="Q101" s="2">
        <f t="shared" si="16"/>
        <v>16838.152999999998</v>
      </c>
    </row>
    <row r="102" spans="1:17" x14ac:dyDescent="0.2">
      <c r="A102" s="47" t="s">
        <v>63</v>
      </c>
      <c r="B102" s="49" t="s">
        <v>44</v>
      </c>
      <c r="C102" s="48">
        <v>31907.338</v>
      </c>
      <c r="D102" s="10"/>
      <c r="E102">
        <f t="shared" si="13"/>
        <v>1244.0241330270333</v>
      </c>
      <c r="F102">
        <f t="shared" si="14"/>
        <v>1244</v>
      </c>
      <c r="G102" s="10">
        <f t="shared" si="17"/>
        <v>4.3627999999444E-2</v>
      </c>
      <c r="I102">
        <f t="shared" si="18"/>
        <v>4.3627999999444E-2</v>
      </c>
      <c r="O102">
        <f t="shared" ca="1" si="15"/>
        <v>-0.59857709628803657</v>
      </c>
      <c r="Q102" s="2">
        <f t="shared" si="16"/>
        <v>16888.838</v>
      </c>
    </row>
    <row r="103" spans="1:17" x14ac:dyDescent="0.2">
      <c r="A103" s="47" t="s">
        <v>63</v>
      </c>
      <c r="B103" s="49" t="s">
        <v>44</v>
      </c>
      <c r="C103" s="48">
        <v>31936.25</v>
      </c>
      <c r="D103" s="10"/>
      <c r="E103">
        <f t="shared" si="13"/>
        <v>1260.0169375925498</v>
      </c>
      <c r="F103">
        <f t="shared" si="14"/>
        <v>1260</v>
      </c>
      <c r="G103" s="10">
        <f t="shared" si="17"/>
        <v>3.0620000001363223E-2</v>
      </c>
      <c r="I103">
        <f t="shared" si="18"/>
        <v>3.0620000001363223E-2</v>
      </c>
      <c r="O103">
        <f t="shared" ca="1" si="15"/>
        <v>-0.59786827370901796</v>
      </c>
      <c r="Q103" s="2">
        <f t="shared" si="16"/>
        <v>16917.75</v>
      </c>
    </row>
    <row r="104" spans="1:17" x14ac:dyDescent="0.2">
      <c r="A104" s="47" t="s">
        <v>63</v>
      </c>
      <c r="B104" s="49" t="s">
        <v>44</v>
      </c>
      <c r="C104" s="48">
        <v>32214.636999999999</v>
      </c>
      <c r="D104" s="10"/>
      <c r="E104">
        <f t="shared" si="13"/>
        <v>1414.0079753824091</v>
      </c>
      <c r="F104">
        <f t="shared" si="14"/>
        <v>1414</v>
      </c>
      <c r="G104" s="10">
        <f t="shared" si="17"/>
        <v>1.4417999998840969E-2</v>
      </c>
      <c r="I104">
        <f t="shared" si="18"/>
        <v>1.4417999998840969E-2</v>
      </c>
      <c r="O104">
        <f t="shared" ca="1" si="15"/>
        <v>-0.59104585638596396</v>
      </c>
      <c r="Q104" s="2">
        <f t="shared" si="16"/>
        <v>17196.136999999999</v>
      </c>
    </row>
    <row r="105" spans="1:17" x14ac:dyDescent="0.2">
      <c r="A105" s="47" t="s">
        <v>63</v>
      </c>
      <c r="B105" s="49" t="s">
        <v>44</v>
      </c>
      <c r="C105" s="48">
        <v>32592.437000000002</v>
      </c>
      <c r="D105" s="10"/>
      <c r="E105">
        <f t="shared" si="13"/>
        <v>1622.9897671938425</v>
      </c>
      <c r="F105">
        <f t="shared" si="14"/>
        <v>1623</v>
      </c>
      <c r="G105" s="10">
        <f t="shared" si="17"/>
        <v>-1.8498999997973442E-2</v>
      </c>
      <c r="I105">
        <f t="shared" si="18"/>
        <v>-1.8498999997973442E-2</v>
      </c>
      <c r="O105">
        <f t="shared" ca="1" si="15"/>
        <v>-0.58178686144753355</v>
      </c>
      <c r="Q105" s="2">
        <f t="shared" si="16"/>
        <v>17573.937000000002</v>
      </c>
    </row>
    <row r="106" spans="1:17" x14ac:dyDescent="0.2">
      <c r="A106" s="47" t="s">
        <v>63</v>
      </c>
      <c r="B106" s="49" t="s">
        <v>44</v>
      </c>
      <c r="C106" s="48">
        <v>32594.307000000001</v>
      </c>
      <c r="D106" s="10"/>
      <c r="E106">
        <f t="shared" si="13"/>
        <v>1624.0241662163071</v>
      </c>
      <c r="F106">
        <f t="shared" si="14"/>
        <v>1624</v>
      </c>
      <c r="G106" s="10">
        <f t="shared" si="17"/>
        <v>4.3688000001566252E-2</v>
      </c>
      <c r="I106">
        <f t="shared" si="18"/>
        <v>4.3688000001566252E-2</v>
      </c>
      <c r="O106">
        <f t="shared" ca="1" si="15"/>
        <v>-0.58174256003634484</v>
      </c>
      <c r="Q106" s="2">
        <f t="shared" si="16"/>
        <v>17575.807000000001</v>
      </c>
    </row>
    <row r="107" spans="1:17" x14ac:dyDescent="0.2">
      <c r="A107" s="47" t="s">
        <v>63</v>
      </c>
      <c r="B107" s="49" t="s">
        <v>44</v>
      </c>
      <c r="C107" s="48">
        <v>32641.298999999999</v>
      </c>
      <c r="D107" s="10"/>
      <c r="E107">
        <f t="shared" si="13"/>
        <v>1650.0180051808452</v>
      </c>
      <c r="F107">
        <f t="shared" si="14"/>
        <v>1650</v>
      </c>
      <c r="G107" s="10">
        <f t="shared" si="17"/>
        <v>3.2549999999901047E-2</v>
      </c>
      <c r="I107">
        <f t="shared" si="18"/>
        <v>3.2549999999901047E-2</v>
      </c>
      <c r="O107">
        <f t="shared" ca="1" si="15"/>
        <v>-0.58059072334543971</v>
      </c>
      <c r="Q107" s="2">
        <f t="shared" si="16"/>
        <v>17622.798999999999</v>
      </c>
    </row>
    <row r="108" spans="1:17" x14ac:dyDescent="0.2">
      <c r="A108" s="47" t="s">
        <v>230</v>
      </c>
      <c r="B108" s="49" t="s">
        <v>44</v>
      </c>
      <c r="C108" s="48">
        <v>32834.641000000003</v>
      </c>
      <c r="D108" s="10"/>
      <c r="E108">
        <f t="shared" si="13"/>
        <v>1756.9660136308364</v>
      </c>
      <c r="F108">
        <f t="shared" si="14"/>
        <v>1757</v>
      </c>
      <c r="G108" s="10">
        <f t="shared" si="17"/>
        <v>-6.1440999998012558E-2</v>
      </c>
      <c r="I108">
        <f t="shared" si="18"/>
        <v>-6.1440999998012558E-2</v>
      </c>
      <c r="O108">
        <f t="shared" ca="1" si="15"/>
        <v>-0.57585047234825282</v>
      </c>
      <c r="Q108" s="2">
        <f t="shared" si="16"/>
        <v>17816.141000000003</v>
      </c>
    </row>
    <row r="109" spans="1:17" x14ac:dyDescent="0.2">
      <c r="A109" s="47" t="s">
        <v>63</v>
      </c>
      <c r="B109" s="49" t="s">
        <v>44</v>
      </c>
      <c r="C109" s="48">
        <v>32888.983</v>
      </c>
      <c r="D109" s="10"/>
      <c r="E109">
        <f t="shared" si="13"/>
        <v>1787.025538592764</v>
      </c>
      <c r="F109">
        <f t="shared" si="14"/>
        <v>1787</v>
      </c>
      <c r="G109" s="10">
        <f t="shared" si="17"/>
        <v>4.6169000001100358E-2</v>
      </c>
      <c r="I109">
        <f t="shared" si="18"/>
        <v>4.6169000001100358E-2</v>
      </c>
      <c r="O109">
        <f t="shared" ca="1" si="15"/>
        <v>-0.57452143001259293</v>
      </c>
      <c r="Q109" s="2">
        <f t="shared" si="16"/>
        <v>17870.483</v>
      </c>
    </row>
    <row r="110" spans="1:17" x14ac:dyDescent="0.2">
      <c r="A110" s="47" t="s">
        <v>63</v>
      </c>
      <c r="B110" s="49" t="s">
        <v>44</v>
      </c>
      <c r="C110" s="48">
        <v>32890.788999999997</v>
      </c>
      <c r="D110" s="10"/>
      <c r="E110">
        <f t="shared" si="13"/>
        <v>1788.0245357235494</v>
      </c>
      <c r="F110">
        <f t="shared" si="14"/>
        <v>1788</v>
      </c>
      <c r="G110" s="10">
        <f t="shared" si="17"/>
        <v>4.4355999998515472E-2</v>
      </c>
      <c r="I110">
        <f t="shared" si="18"/>
        <v>4.4355999998515472E-2</v>
      </c>
      <c r="O110">
        <f t="shared" ca="1" si="15"/>
        <v>-0.57447712860140432</v>
      </c>
      <c r="Q110" s="2">
        <f t="shared" si="16"/>
        <v>17872.288999999997</v>
      </c>
    </row>
    <row r="111" spans="1:17" x14ac:dyDescent="0.2">
      <c r="A111" s="47" t="s">
        <v>63</v>
      </c>
      <c r="B111" s="49" t="s">
        <v>44</v>
      </c>
      <c r="C111" s="48">
        <v>32897.951000000001</v>
      </c>
      <c r="D111" s="10"/>
      <c r="E111">
        <f t="shared" si="13"/>
        <v>1791.9862286641378</v>
      </c>
      <c r="F111">
        <f t="shared" si="14"/>
        <v>1792</v>
      </c>
      <c r="G111" s="10">
        <f t="shared" si="17"/>
        <v>-2.4896000002627261E-2</v>
      </c>
      <c r="I111">
        <f t="shared" si="18"/>
        <v>-2.4896000002627261E-2</v>
      </c>
      <c r="O111">
        <f t="shared" ca="1" si="15"/>
        <v>-0.57429992295664967</v>
      </c>
      <c r="Q111" s="2">
        <f t="shared" si="16"/>
        <v>17879.451000000001</v>
      </c>
    </row>
    <row r="112" spans="1:17" x14ac:dyDescent="0.2">
      <c r="A112" s="47" t="s">
        <v>63</v>
      </c>
      <c r="B112" s="49" t="s">
        <v>44</v>
      </c>
      <c r="C112" s="48">
        <v>32897.993000000002</v>
      </c>
      <c r="D112" s="10"/>
      <c r="E112">
        <f t="shared" si="13"/>
        <v>1792.0094611555523</v>
      </c>
      <c r="F112">
        <f t="shared" si="14"/>
        <v>1792</v>
      </c>
      <c r="G112" s="10">
        <f t="shared" si="17"/>
        <v>1.7103999998653308E-2</v>
      </c>
      <c r="I112">
        <f t="shared" si="18"/>
        <v>1.7103999998653308E-2</v>
      </c>
      <c r="O112">
        <f t="shared" ca="1" si="15"/>
        <v>-0.57429992295664967</v>
      </c>
      <c r="Q112" s="2">
        <f t="shared" si="16"/>
        <v>17879.493000000002</v>
      </c>
    </row>
    <row r="113" spans="1:17" x14ac:dyDescent="0.2">
      <c r="A113" s="47" t="s">
        <v>230</v>
      </c>
      <c r="B113" s="49" t="s">
        <v>44</v>
      </c>
      <c r="C113" s="48">
        <v>32939.553</v>
      </c>
      <c r="D113" s="10"/>
      <c r="E113">
        <f t="shared" si="13"/>
        <v>1814.9985645639233</v>
      </c>
      <c r="F113">
        <f t="shared" si="14"/>
        <v>1815</v>
      </c>
      <c r="G113" s="10">
        <f t="shared" si="17"/>
        <v>-2.5949999981094152E-3</v>
      </c>
      <c r="I113">
        <f t="shared" si="18"/>
        <v>-2.5949999981094152E-3</v>
      </c>
      <c r="O113">
        <f t="shared" ca="1" si="15"/>
        <v>-0.57328099049931036</v>
      </c>
      <c r="Q113" s="2">
        <f t="shared" si="16"/>
        <v>17921.053</v>
      </c>
    </row>
    <row r="114" spans="1:17" x14ac:dyDescent="0.2">
      <c r="A114" s="47" t="s">
        <v>63</v>
      </c>
      <c r="B114" s="49" t="s">
        <v>44</v>
      </c>
      <c r="C114" s="48">
        <v>32939.631000000001</v>
      </c>
      <c r="D114" s="10"/>
      <c r="E114">
        <f t="shared" si="13"/>
        <v>1815.0417106194066</v>
      </c>
      <c r="F114">
        <f t="shared" si="14"/>
        <v>1815</v>
      </c>
      <c r="G114" s="10">
        <f t="shared" si="17"/>
        <v>7.5405000003229361E-2</v>
      </c>
      <c r="I114">
        <f t="shared" si="18"/>
        <v>7.5405000003229361E-2</v>
      </c>
      <c r="O114">
        <f t="shared" ca="1" si="15"/>
        <v>-0.57328099049931036</v>
      </c>
      <c r="Q114" s="2">
        <f t="shared" si="16"/>
        <v>17921.131000000001</v>
      </c>
    </row>
    <row r="115" spans="1:17" x14ac:dyDescent="0.2">
      <c r="A115" s="47" t="s">
        <v>63</v>
      </c>
      <c r="B115" s="49" t="s">
        <v>44</v>
      </c>
      <c r="C115" s="48">
        <v>32946.743000000002</v>
      </c>
      <c r="D115" s="10"/>
      <c r="E115">
        <f t="shared" si="13"/>
        <v>1818.9757458321201</v>
      </c>
      <c r="F115">
        <f t="shared" si="14"/>
        <v>1819</v>
      </c>
      <c r="G115" s="10">
        <f t="shared" si="17"/>
        <v>-4.3847000000823755E-2</v>
      </c>
      <c r="I115">
        <f t="shared" si="18"/>
        <v>-4.3847000000823755E-2</v>
      </c>
      <c r="O115">
        <f t="shared" ca="1" si="15"/>
        <v>-0.57310378485455571</v>
      </c>
      <c r="Q115" s="2">
        <f t="shared" si="16"/>
        <v>17928.243000000002</v>
      </c>
    </row>
    <row r="116" spans="1:17" x14ac:dyDescent="0.2">
      <c r="A116" s="47" t="s">
        <v>63</v>
      </c>
      <c r="B116" s="49" t="s">
        <v>44</v>
      </c>
      <c r="C116" s="48">
        <v>32968.546000000002</v>
      </c>
      <c r="D116" s="10"/>
      <c r="E116">
        <f t="shared" si="13"/>
        <v>1831.036174648596</v>
      </c>
      <c r="F116">
        <f t="shared" si="14"/>
        <v>1831</v>
      </c>
      <c r="G116" s="10">
        <f t="shared" si="17"/>
        <v>6.5396999998483807E-2</v>
      </c>
      <c r="I116">
        <f t="shared" si="18"/>
        <v>6.5396999998483807E-2</v>
      </c>
      <c r="O116">
        <f t="shared" ca="1" si="15"/>
        <v>-0.57257216792029175</v>
      </c>
      <c r="Q116" s="2">
        <f t="shared" si="16"/>
        <v>17950.046000000002</v>
      </c>
    </row>
    <row r="117" spans="1:17" x14ac:dyDescent="0.2">
      <c r="A117" s="47" t="s">
        <v>230</v>
      </c>
      <c r="B117" s="49" t="s">
        <v>44</v>
      </c>
      <c r="C117" s="48">
        <v>33239.631999999998</v>
      </c>
      <c r="D117" s="10"/>
      <c r="E117">
        <f t="shared" ref="E117:E139" si="19">+(C117-C$7)/C$8</f>
        <v>1980.9886310143793</v>
      </c>
      <c r="F117">
        <f t="shared" ref="F117:F148" si="20">ROUND(2*E117,0)/2</f>
        <v>1981</v>
      </c>
      <c r="G117" s="10">
        <f t="shared" si="17"/>
        <v>-2.0553000002109911E-2</v>
      </c>
      <c r="I117">
        <f t="shared" si="18"/>
        <v>-2.0553000002109911E-2</v>
      </c>
      <c r="O117">
        <f t="shared" ref="O117:O139" ca="1" si="21">+C$11+C$12*$F117</f>
        <v>-0.56592695624199241</v>
      </c>
      <c r="Q117" s="2">
        <f t="shared" ref="Q117:Q139" si="22">+C117-15018.5</f>
        <v>18221.131999999998</v>
      </c>
    </row>
    <row r="118" spans="1:17" x14ac:dyDescent="0.2">
      <c r="A118" s="47" t="s">
        <v>63</v>
      </c>
      <c r="B118" s="49" t="s">
        <v>44</v>
      </c>
      <c r="C118" s="48">
        <v>33250.47</v>
      </c>
      <c r="D118" s="10"/>
      <c r="E118">
        <f t="shared" si="19"/>
        <v>1986.9837201082198</v>
      </c>
      <c r="F118">
        <f t="shared" si="20"/>
        <v>1987</v>
      </c>
      <c r="G118" s="10">
        <f t="shared" si="17"/>
        <v>-2.94309999953839E-2</v>
      </c>
      <c r="I118">
        <f t="shared" si="18"/>
        <v>-2.94309999953839E-2</v>
      </c>
      <c r="O118">
        <f t="shared" ca="1" si="21"/>
        <v>-0.56566114777486054</v>
      </c>
      <c r="Q118" s="2">
        <f t="shared" si="22"/>
        <v>18231.97</v>
      </c>
    </row>
    <row r="119" spans="1:17" x14ac:dyDescent="0.2">
      <c r="A119" s="47" t="s">
        <v>63</v>
      </c>
      <c r="B119" s="49" t="s">
        <v>44</v>
      </c>
      <c r="C119" s="48">
        <v>33250.546999999999</v>
      </c>
      <c r="D119" s="10"/>
      <c r="E119">
        <f t="shared" si="19"/>
        <v>1987.0263130091437</v>
      </c>
      <c r="F119">
        <f t="shared" si="20"/>
        <v>1987</v>
      </c>
      <c r="G119" s="10">
        <f t="shared" si="17"/>
        <v>4.7569000002113171E-2</v>
      </c>
      <c r="I119">
        <f t="shared" si="18"/>
        <v>4.7569000002113171E-2</v>
      </c>
      <c r="O119">
        <f t="shared" ca="1" si="21"/>
        <v>-0.56566114777486054</v>
      </c>
      <c r="Q119" s="2">
        <f t="shared" si="22"/>
        <v>18232.046999999999</v>
      </c>
    </row>
    <row r="120" spans="1:17" x14ac:dyDescent="0.2">
      <c r="A120" s="47" t="s">
        <v>63</v>
      </c>
      <c r="B120" s="49" t="s">
        <v>44</v>
      </c>
      <c r="C120" s="48">
        <v>33270.385999999999</v>
      </c>
      <c r="D120" s="10"/>
      <c r="E120">
        <f t="shared" si="19"/>
        <v>1998.0003462747522</v>
      </c>
      <c r="F120">
        <f t="shared" si="20"/>
        <v>1998</v>
      </c>
      <c r="G120" s="10">
        <f t="shared" si="17"/>
        <v>6.2600000092061237E-4</v>
      </c>
      <c r="I120">
        <f t="shared" si="18"/>
        <v>6.2600000092061237E-4</v>
      </c>
      <c r="O120">
        <f t="shared" ca="1" si="21"/>
        <v>-0.56517383225178519</v>
      </c>
      <c r="Q120" s="2">
        <f t="shared" si="22"/>
        <v>18251.885999999999</v>
      </c>
    </row>
    <row r="121" spans="1:17" x14ac:dyDescent="0.2">
      <c r="A121" s="47" t="s">
        <v>63</v>
      </c>
      <c r="B121" s="49" t="s">
        <v>44</v>
      </c>
      <c r="C121" s="48">
        <v>33326.396999999997</v>
      </c>
      <c r="D121" s="10"/>
      <c r="E121">
        <f t="shared" si="19"/>
        <v>2028.9830861930948</v>
      </c>
      <c r="F121">
        <f t="shared" si="20"/>
        <v>2029</v>
      </c>
      <c r="G121" s="10">
        <f t="shared" si="17"/>
        <v>-3.057700000499608E-2</v>
      </c>
      <c r="I121">
        <f t="shared" si="18"/>
        <v>-3.057700000499608E-2</v>
      </c>
      <c r="O121">
        <f t="shared" ca="1" si="21"/>
        <v>-0.56380048850493669</v>
      </c>
      <c r="Q121" s="2">
        <f t="shared" si="22"/>
        <v>18307.896999999997</v>
      </c>
    </row>
    <row r="122" spans="1:17" x14ac:dyDescent="0.2">
      <c r="A122" s="47" t="s">
        <v>63</v>
      </c>
      <c r="B122" s="49" t="s">
        <v>44</v>
      </c>
      <c r="C122" s="48">
        <v>33651.832999999999</v>
      </c>
      <c r="D122" s="10"/>
      <c r="E122">
        <f t="shared" si="19"/>
        <v>2208.9994927572702</v>
      </c>
      <c r="F122">
        <f t="shared" si="20"/>
        <v>2209</v>
      </c>
      <c r="G122" s="10">
        <f t="shared" si="17"/>
        <v>-9.1699999757111073E-4</v>
      </c>
      <c r="I122">
        <f t="shared" si="18"/>
        <v>-9.1699999757111073E-4</v>
      </c>
      <c r="O122">
        <f t="shared" ca="1" si="21"/>
        <v>-0.55582623449097746</v>
      </c>
      <c r="Q122" s="2">
        <f t="shared" si="22"/>
        <v>18633.332999999999</v>
      </c>
    </row>
    <row r="123" spans="1:17" x14ac:dyDescent="0.2">
      <c r="A123" s="47" t="s">
        <v>63</v>
      </c>
      <c r="B123" s="49" t="s">
        <v>44</v>
      </c>
      <c r="C123" s="48">
        <v>33664.491999999998</v>
      </c>
      <c r="D123" s="10"/>
      <c r="E123">
        <f t="shared" si="19"/>
        <v>2216.0018763002581</v>
      </c>
      <c r="F123">
        <f t="shared" si="20"/>
        <v>2216</v>
      </c>
      <c r="G123" s="10">
        <f t="shared" si="17"/>
        <v>3.3919999987119809E-3</v>
      </c>
      <c r="I123">
        <f t="shared" si="18"/>
        <v>3.3919999987119809E-3</v>
      </c>
      <c r="O123">
        <f t="shared" ca="1" si="21"/>
        <v>-0.55551612461265687</v>
      </c>
      <c r="Q123" s="2">
        <f t="shared" si="22"/>
        <v>18645.991999999998</v>
      </c>
    </row>
    <row r="124" spans="1:17" x14ac:dyDescent="0.2">
      <c r="A124" s="47" t="s">
        <v>63</v>
      </c>
      <c r="B124" s="49" t="s">
        <v>44</v>
      </c>
      <c r="C124" s="48">
        <v>34033.355000000003</v>
      </c>
      <c r="D124" s="10"/>
      <c r="E124">
        <f t="shared" si="19"/>
        <v>2420.0401258316006</v>
      </c>
      <c r="F124">
        <f t="shared" si="20"/>
        <v>2420</v>
      </c>
      <c r="G124" s="10">
        <f t="shared" si="17"/>
        <v>7.2540000001026783E-2</v>
      </c>
      <c r="I124">
        <f t="shared" si="18"/>
        <v>7.2540000001026783E-2</v>
      </c>
      <c r="O124">
        <f t="shared" ca="1" si="21"/>
        <v>-0.54647863673016972</v>
      </c>
      <c r="Q124" s="2">
        <f t="shared" si="22"/>
        <v>19014.855000000003</v>
      </c>
    </row>
    <row r="125" spans="1:17" x14ac:dyDescent="0.2">
      <c r="A125" s="47" t="s">
        <v>63</v>
      </c>
      <c r="B125" s="49" t="s">
        <v>44</v>
      </c>
      <c r="C125" s="48">
        <v>34089.351999999999</v>
      </c>
      <c r="D125" s="10"/>
      <c r="E125">
        <f t="shared" si="19"/>
        <v>2451.015121586137</v>
      </c>
      <c r="F125">
        <f t="shared" si="20"/>
        <v>2451</v>
      </c>
      <c r="G125" s="10">
        <f t="shared" si="17"/>
        <v>2.7336999999533873E-2</v>
      </c>
      <c r="I125">
        <f t="shared" si="18"/>
        <v>2.7336999999533873E-2</v>
      </c>
      <c r="O125">
        <f t="shared" ca="1" si="21"/>
        <v>-0.54510529298332122</v>
      </c>
      <c r="Q125" s="2">
        <f t="shared" si="22"/>
        <v>19070.851999999999</v>
      </c>
    </row>
    <row r="126" spans="1:17" x14ac:dyDescent="0.2">
      <c r="A126" s="47" t="s">
        <v>63</v>
      </c>
      <c r="B126" s="49" t="s">
        <v>44</v>
      </c>
      <c r="C126" s="48">
        <v>38820.311999999998</v>
      </c>
      <c r="D126" s="10"/>
      <c r="E126">
        <f t="shared" si="19"/>
        <v>5067.9672067852143</v>
      </c>
      <c r="F126">
        <f t="shared" si="20"/>
        <v>5068</v>
      </c>
      <c r="G126" s="10">
        <f t="shared" si="17"/>
        <v>-5.9284000002662651E-2</v>
      </c>
      <c r="I126">
        <f t="shared" si="18"/>
        <v>-5.9284000002662651E-2</v>
      </c>
      <c r="O126">
        <f t="shared" ca="1" si="21"/>
        <v>-0.42916849990259209</v>
      </c>
      <c r="Q126" s="2">
        <f t="shared" si="22"/>
        <v>23801.811999999998</v>
      </c>
    </row>
    <row r="127" spans="1:17" x14ac:dyDescent="0.2">
      <c r="A127" s="47" t="s">
        <v>63</v>
      </c>
      <c r="B127" s="49" t="s">
        <v>44</v>
      </c>
      <c r="C127" s="48">
        <v>38849.249000000003</v>
      </c>
      <c r="D127" s="10"/>
      <c r="E127">
        <f t="shared" si="19"/>
        <v>5083.9738402146704</v>
      </c>
      <c r="F127">
        <f t="shared" si="20"/>
        <v>5084</v>
      </c>
      <c r="G127" s="10">
        <f t="shared" si="17"/>
        <v>-4.7291999995650258E-2</v>
      </c>
      <c r="I127">
        <f t="shared" si="18"/>
        <v>-4.7291999995650258E-2</v>
      </c>
      <c r="O127">
        <f t="shared" ca="1" si="21"/>
        <v>-0.42845967732357348</v>
      </c>
      <c r="Q127" s="2">
        <f t="shared" si="22"/>
        <v>23830.749000000003</v>
      </c>
    </row>
    <row r="128" spans="1:17" x14ac:dyDescent="0.2">
      <c r="A128" s="47" t="s">
        <v>63</v>
      </c>
      <c r="B128" s="49" t="s">
        <v>44</v>
      </c>
      <c r="C128" s="48">
        <v>39196.275999999998</v>
      </c>
      <c r="D128" s="10"/>
      <c r="E128">
        <f t="shared" si="19"/>
        <v>5275.9334068291346</v>
      </c>
      <c r="F128">
        <f t="shared" si="20"/>
        <v>5276</v>
      </c>
      <c r="G128" s="10">
        <f t="shared" si="17"/>
        <v>-0.12038800000300398</v>
      </c>
      <c r="I128">
        <f t="shared" si="18"/>
        <v>-0.12038800000300398</v>
      </c>
      <c r="O128">
        <f t="shared" ca="1" si="21"/>
        <v>-0.41995380637535029</v>
      </c>
      <c r="Q128" s="2">
        <f t="shared" si="22"/>
        <v>24177.775999999998</v>
      </c>
    </row>
    <row r="129" spans="1:21" x14ac:dyDescent="0.2">
      <c r="A129" s="47" t="s">
        <v>63</v>
      </c>
      <c r="B129" s="49" t="s">
        <v>44</v>
      </c>
      <c r="C129" s="48">
        <v>39525.385999999999</v>
      </c>
      <c r="D129" s="10"/>
      <c r="E129">
        <f t="shared" si="19"/>
        <v>5457.9821032374475</v>
      </c>
      <c r="F129">
        <f t="shared" si="20"/>
        <v>5458</v>
      </c>
      <c r="G129" s="10">
        <f t="shared" si="17"/>
        <v>-3.2354000002669636E-2</v>
      </c>
      <c r="I129">
        <f t="shared" si="18"/>
        <v>-3.2354000002669636E-2</v>
      </c>
      <c r="O129">
        <f t="shared" ca="1" si="21"/>
        <v>-0.41189094953901384</v>
      </c>
      <c r="Q129" s="2">
        <f t="shared" si="22"/>
        <v>24506.885999999999</v>
      </c>
    </row>
    <row r="130" spans="1:21" x14ac:dyDescent="0.2">
      <c r="A130" s="47" t="s">
        <v>63</v>
      </c>
      <c r="B130" s="49" t="s">
        <v>44</v>
      </c>
      <c r="C130" s="48">
        <v>39563.264000000003</v>
      </c>
      <c r="D130" s="10"/>
      <c r="E130">
        <f t="shared" si="19"/>
        <v>5478.9344915652246</v>
      </c>
      <c r="F130">
        <f t="shared" si="20"/>
        <v>5479</v>
      </c>
      <c r="G130" s="10">
        <f t="shared" si="17"/>
        <v>-0.11842699999397155</v>
      </c>
      <c r="I130">
        <f t="shared" si="18"/>
        <v>-0.11842699999397155</v>
      </c>
      <c r="O130">
        <f t="shared" ca="1" si="21"/>
        <v>-0.41096061990405186</v>
      </c>
      <c r="Q130" s="2">
        <f t="shared" si="22"/>
        <v>24544.764000000003</v>
      </c>
    </row>
    <row r="131" spans="1:21" x14ac:dyDescent="0.2">
      <c r="A131" s="47" t="s">
        <v>63</v>
      </c>
      <c r="B131" s="49" t="s">
        <v>44</v>
      </c>
      <c r="C131" s="48">
        <v>41711.004000000001</v>
      </c>
      <c r="D131" s="10"/>
      <c r="E131">
        <f t="shared" si="19"/>
        <v>6666.9666608216676</v>
      </c>
      <c r="F131">
        <f t="shared" si="20"/>
        <v>6667</v>
      </c>
      <c r="G131" s="10">
        <f t="shared" si="17"/>
        <v>-6.0270999994827434E-2</v>
      </c>
      <c r="I131">
        <f t="shared" si="18"/>
        <v>-6.0270999994827434E-2</v>
      </c>
      <c r="O131">
        <f t="shared" ca="1" si="21"/>
        <v>-0.35833054341192111</v>
      </c>
      <c r="Q131" s="2">
        <f t="shared" si="22"/>
        <v>26692.504000000001</v>
      </c>
    </row>
    <row r="132" spans="1:21" x14ac:dyDescent="0.2">
      <c r="A132" s="30" t="s">
        <v>41</v>
      </c>
      <c r="B132" s="3"/>
      <c r="C132" s="10">
        <v>52500.01</v>
      </c>
      <c r="D132" s="10"/>
      <c r="E132">
        <f t="shared" si="19"/>
        <v>12634.954500271877</v>
      </c>
      <c r="F132">
        <f t="shared" si="20"/>
        <v>12635</v>
      </c>
      <c r="G132" s="10">
        <f t="shared" si="17"/>
        <v>-8.2254999993892852E-2</v>
      </c>
      <c r="I132">
        <f t="shared" si="18"/>
        <v>-8.2254999993892852E-2</v>
      </c>
      <c r="O132">
        <f t="shared" ca="1" si="21"/>
        <v>-9.3939721437984791E-2</v>
      </c>
      <c r="Q132" s="2">
        <f t="shared" si="22"/>
        <v>37481.51</v>
      </c>
    </row>
    <row r="133" spans="1:21" x14ac:dyDescent="0.2">
      <c r="A133" s="32" t="s">
        <v>43</v>
      </c>
      <c r="B133" s="33" t="s">
        <v>44</v>
      </c>
      <c r="C133" s="32">
        <v>53405.737399999998</v>
      </c>
      <c r="D133" s="32">
        <v>8.9999999999999998E-4</v>
      </c>
      <c r="E133">
        <f t="shared" si="19"/>
        <v>13135.961739405569</v>
      </c>
      <c r="F133">
        <f t="shared" si="20"/>
        <v>13136</v>
      </c>
      <c r="G133" s="10">
        <f t="shared" si="17"/>
        <v>-6.916800000180956E-2</v>
      </c>
      <c r="K133">
        <f t="shared" ref="K133:K139" si="23">+G133</f>
        <v>-6.916800000180956E-2</v>
      </c>
      <c r="O133">
        <f t="shared" ca="1" si="21"/>
        <v>-7.1744714432464995E-2</v>
      </c>
      <c r="Q133" s="2">
        <f t="shared" si="22"/>
        <v>38387.237399999998</v>
      </c>
    </row>
    <row r="134" spans="1:21" x14ac:dyDescent="0.2">
      <c r="A134" s="47" t="s">
        <v>375</v>
      </c>
      <c r="B134" s="49" t="s">
        <v>44</v>
      </c>
      <c r="C134" s="48">
        <v>53798.036699999997</v>
      </c>
      <c r="D134" s="10"/>
      <c r="E134">
        <f t="shared" si="19"/>
        <v>13352.963885092096</v>
      </c>
      <c r="F134">
        <f t="shared" si="20"/>
        <v>13353</v>
      </c>
      <c r="G134" s="10">
        <f t="shared" si="17"/>
        <v>-6.5289000005577691E-2</v>
      </c>
      <c r="K134">
        <f t="shared" si="23"/>
        <v>-6.5289000005577691E-2</v>
      </c>
      <c r="O134">
        <f t="shared" ca="1" si="21"/>
        <v>-6.2131308204525282E-2</v>
      </c>
      <c r="Q134" s="2">
        <f t="shared" si="22"/>
        <v>38779.536699999997</v>
      </c>
    </row>
    <row r="135" spans="1:21" x14ac:dyDescent="0.2">
      <c r="A135" s="52" t="s">
        <v>45</v>
      </c>
      <c r="B135" s="53" t="s">
        <v>44</v>
      </c>
      <c r="C135" s="54">
        <v>56300.08</v>
      </c>
      <c r="D135" s="54">
        <v>0.01</v>
      </c>
      <c r="E135">
        <f t="shared" si="19"/>
        <v>14736.980539469516</v>
      </c>
      <c r="F135">
        <f t="shared" si="20"/>
        <v>14737</v>
      </c>
      <c r="G135" s="10">
        <f t="shared" si="17"/>
        <v>-3.5180999999283813E-2</v>
      </c>
      <c r="K135">
        <f t="shared" si="23"/>
        <v>-3.5180999999283813E-2</v>
      </c>
      <c r="O135">
        <f t="shared" ca="1" si="21"/>
        <v>-8.1815511941674135E-4</v>
      </c>
      <c r="Q135" s="2">
        <f t="shared" si="22"/>
        <v>41281.58</v>
      </c>
    </row>
    <row r="136" spans="1:21" x14ac:dyDescent="0.2">
      <c r="A136" s="55" t="s">
        <v>0</v>
      </c>
      <c r="B136" s="56" t="s">
        <v>376</v>
      </c>
      <c r="C136" s="55">
        <v>58154.091000000015</v>
      </c>
      <c r="D136" s="55" t="s">
        <v>14</v>
      </c>
      <c r="E136">
        <f t="shared" si="19"/>
        <v>15762.535173715432</v>
      </c>
      <c r="F136">
        <f t="shared" si="20"/>
        <v>15762.5</v>
      </c>
      <c r="G136" s="10">
        <f t="shared" si="17"/>
        <v>6.358750001527369E-2</v>
      </c>
      <c r="O136">
        <f t="shared" ca="1" si="21"/>
        <v>4.4612942054556459E-2</v>
      </c>
      <c r="Q136" s="2">
        <f t="shared" si="22"/>
        <v>43135.591000000015</v>
      </c>
      <c r="U136" s="10">
        <f>+C136-(C$7+F136*C$8)</f>
        <v>6.358750001527369E-2</v>
      </c>
    </row>
    <row r="137" spans="1:21" x14ac:dyDescent="0.2">
      <c r="A137" s="58" t="s">
        <v>379</v>
      </c>
      <c r="B137" s="59" t="s">
        <v>376</v>
      </c>
      <c r="C137" s="60">
        <v>59641.94700000016</v>
      </c>
      <c r="D137" s="10"/>
      <c r="E137">
        <f t="shared" si="19"/>
        <v>16585.549500971705</v>
      </c>
      <c r="F137">
        <f t="shared" si="20"/>
        <v>16585.5</v>
      </c>
      <c r="G137" s="10">
        <f t="shared" si="17"/>
        <v>8.948850016167853E-2</v>
      </c>
      <c r="K137">
        <f t="shared" si="23"/>
        <v>8.948850016167853E-2</v>
      </c>
      <c r="O137">
        <f t="shared" ca="1" si="21"/>
        <v>8.1073003462825421E-2</v>
      </c>
      <c r="Q137" s="2">
        <f t="shared" si="22"/>
        <v>44623.44700000016</v>
      </c>
    </row>
    <row r="138" spans="1:21" x14ac:dyDescent="0.2">
      <c r="A138" s="58" t="s">
        <v>379</v>
      </c>
      <c r="B138" s="59" t="s">
        <v>376</v>
      </c>
      <c r="C138" s="60">
        <v>59641.949000000022</v>
      </c>
      <c r="D138" s="10"/>
      <c r="E138">
        <f t="shared" si="19"/>
        <v>16585.550607280744</v>
      </c>
      <c r="F138">
        <f t="shared" si="20"/>
        <v>16585.5</v>
      </c>
      <c r="G138" s="10">
        <f t="shared" si="17"/>
        <v>9.1488500023842789E-2</v>
      </c>
      <c r="K138">
        <f t="shared" si="23"/>
        <v>9.1488500023842789E-2</v>
      </c>
      <c r="O138">
        <f t="shared" ca="1" si="21"/>
        <v>8.1073003462825421E-2</v>
      </c>
      <c r="Q138" s="2">
        <f t="shared" si="22"/>
        <v>44623.449000000022</v>
      </c>
    </row>
    <row r="139" spans="1:21" x14ac:dyDescent="0.2">
      <c r="A139" s="57" t="s">
        <v>378</v>
      </c>
      <c r="B139" s="62" t="s">
        <v>44</v>
      </c>
      <c r="C139" s="60">
        <v>60022.478000000097</v>
      </c>
      <c r="D139" s="61">
        <v>4.0000000000000001E-3</v>
      </c>
      <c r="E139">
        <f t="shared" si="19"/>
        <v>16796.041957879548</v>
      </c>
      <c r="F139">
        <f t="shared" si="20"/>
        <v>16796</v>
      </c>
      <c r="G139" s="10">
        <f t="shared" si="17"/>
        <v>7.5852000103623141E-2</v>
      </c>
      <c r="K139">
        <f t="shared" si="23"/>
        <v>7.5852000103623141E-2</v>
      </c>
      <c r="O139">
        <f t="shared" ca="1" si="21"/>
        <v>9.0398450518038853E-2</v>
      </c>
      <c r="Q139" s="2">
        <f t="shared" si="22"/>
        <v>45003.978000000097</v>
      </c>
    </row>
    <row r="140" spans="1:21" x14ac:dyDescent="0.2">
      <c r="B140" s="3"/>
      <c r="C140" s="10"/>
      <c r="D140" s="10"/>
    </row>
    <row r="141" spans="1:21" x14ac:dyDescent="0.2">
      <c r="B141" s="3"/>
      <c r="C141" s="10"/>
      <c r="D141" s="10"/>
    </row>
    <row r="142" spans="1:21" x14ac:dyDescent="0.2">
      <c r="B142" s="3"/>
      <c r="C142" s="10"/>
      <c r="D142" s="10"/>
    </row>
    <row r="143" spans="1:21" x14ac:dyDescent="0.2">
      <c r="B143" s="3"/>
      <c r="C143" s="10"/>
      <c r="D143" s="10"/>
    </row>
    <row r="144" spans="1:21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C286" s="10"/>
      <c r="D286" s="10"/>
    </row>
    <row r="287" spans="2:4" x14ac:dyDescent="0.2">
      <c r="C287" s="10"/>
      <c r="D287" s="10"/>
    </row>
    <row r="288" spans="2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U139">
    <sortCondition ref="C21:C139"/>
  </sortState>
  <phoneticPr fontId="7" type="noConversion"/>
  <hyperlinks>
    <hyperlink ref="H63784" r:id="rId1" display="http://vsolj.cetus-net.org/bulletin.html" xr:uid="{00000000-0004-0000-0000-000000000000}"/>
    <hyperlink ref="H63777" r:id="rId2" display="https://www.aavso.org/ejaavso" xr:uid="{00000000-0004-0000-0000-000001000000}"/>
    <hyperlink ref="I63784" r:id="rId3" display="http://vsolj.cetus-net.org/bulletin.html" xr:uid="{00000000-0004-0000-0000-000002000000}"/>
    <hyperlink ref="AQ57435" r:id="rId4" display="http://cdsbib.u-strasbg.fr/cgi-bin/cdsbib?1990RMxAA..21..381G" xr:uid="{00000000-0004-0000-0000-000003000000}"/>
    <hyperlink ref="H63781" r:id="rId5" display="https://www.aavso.org/ejaavso" xr:uid="{00000000-0004-0000-0000-000004000000}"/>
    <hyperlink ref="AP4799" r:id="rId6" display="http://cdsbib.u-strasbg.fr/cgi-bin/cdsbib?1990RMxAA..21..381G" xr:uid="{00000000-0004-0000-0000-000005000000}"/>
    <hyperlink ref="AP4802" r:id="rId7" display="http://cdsbib.u-strasbg.fr/cgi-bin/cdsbib?1990RMxAA..21..381G" xr:uid="{00000000-0004-0000-0000-000006000000}"/>
    <hyperlink ref="AP4800" r:id="rId8" display="http://cdsbib.u-strasbg.fr/cgi-bin/cdsbib?1990RMxAA..21..381G" xr:uid="{00000000-0004-0000-0000-000007000000}"/>
    <hyperlink ref="AP4784" r:id="rId9" display="http://cdsbib.u-strasbg.fr/cgi-bin/cdsbib?1990RMxAA..21..381G" xr:uid="{00000000-0004-0000-0000-000008000000}"/>
    <hyperlink ref="AQ5013" r:id="rId10" display="http://cdsbib.u-strasbg.fr/cgi-bin/cdsbib?1990RMxAA..21..381G" xr:uid="{00000000-0004-0000-0000-000009000000}"/>
    <hyperlink ref="AQ5017" r:id="rId11" display="http://cdsbib.u-strasbg.fr/cgi-bin/cdsbib?1990RMxAA..21..381G" xr:uid="{00000000-0004-0000-0000-00000A000000}"/>
    <hyperlink ref="AQ64697" r:id="rId12" display="http://cdsbib.u-strasbg.fr/cgi-bin/cdsbib?1990RMxAA..21..381G" xr:uid="{00000000-0004-0000-0000-00000B000000}"/>
    <hyperlink ref="I1905" r:id="rId13" display="http://vsolj.cetus-net.org/bulletin.html" xr:uid="{00000000-0004-0000-0000-00000C000000}"/>
    <hyperlink ref="H1905" r:id="rId14" display="http://vsolj.cetus-net.org/bulletin.html" xr:uid="{00000000-0004-0000-0000-00000D000000}"/>
    <hyperlink ref="AQ65358" r:id="rId15" display="http://cdsbib.u-strasbg.fr/cgi-bin/cdsbib?1990RMxAA..21..381G" xr:uid="{00000000-0004-0000-0000-00000E000000}"/>
    <hyperlink ref="AQ65357" r:id="rId16" display="http://cdsbib.u-strasbg.fr/cgi-bin/cdsbib?1990RMxAA..21..381G" xr:uid="{00000000-0004-0000-0000-00000F000000}"/>
    <hyperlink ref="AP3075" r:id="rId17" display="http://cdsbib.u-strasbg.fr/cgi-bin/cdsbib?1990RMxAA..21..381G" xr:uid="{00000000-0004-0000-0000-000010000000}"/>
    <hyperlink ref="AP3093" r:id="rId18" display="http://cdsbib.u-strasbg.fr/cgi-bin/cdsbib?1990RMxAA..21..381G" xr:uid="{00000000-0004-0000-0000-000011000000}"/>
    <hyperlink ref="AP3094" r:id="rId19" display="http://cdsbib.u-strasbg.fr/cgi-bin/cdsbib?1990RMxAA..21..381G" xr:uid="{00000000-0004-0000-0000-000012000000}"/>
    <hyperlink ref="AP309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70" workbookViewId="0">
      <selection activeCell="A12" sqref="A12:C12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46</v>
      </c>
      <c r="I1" s="35" t="s">
        <v>47</v>
      </c>
      <c r="J1" s="36" t="s">
        <v>48</v>
      </c>
    </row>
    <row r="2" spans="1:16" x14ac:dyDescent="0.2">
      <c r="I2" s="37" t="s">
        <v>49</v>
      </c>
      <c r="J2" s="38" t="s">
        <v>50</v>
      </c>
    </row>
    <row r="3" spans="1:16" x14ac:dyDescent="0.2">
      <c r="A3" s="39" t="s">
        <v>51</v>
      </c>
      <c r="I3" s="37" t="s">
        <v>52</v>
      </c>
      <c r="J3" s="38" t="s">
        <v>53</v>
      </c>
    </row>
    <row r="4" spans="1:16" x14ac:dyDescent="0.2">
      <c r="I4" s="37" t="s">
        <v>54</v>
      </c>
      <c r="J4" s="38" t="s">
        <v>53</v>
      </c>
    </row>
    <row r="5" spans="1:16" ht="13.5" thickBot="1" x14ac:dyDescent="0.25">
      <c r="I5" s="40" t="s">
        <v>55</v>
      </c>
      <c r="J5" s="41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5690 </v>
      </c>
      <c r="B11" s="3" t="str">
        <f t="shared" ref="B11:B42" si="1">IF(H11=INT(H11),"I","II")</f>
        <v>I</v>
      </c>
      <c r="C11" s="10">
        <f t="shared" ref="C11:C42" si="2">1*G11</f>
        <v>53405.737399999998</v>
      </c>
      <c r="D11" s="12" t="str">
        <f t="shared" ref="D11:D42" si="3">VLOOKUP(F11,I$1:J$5,2,FALSE)</f>
        <v>vis</v>
      </c>
      <c r="E11" s="42">
        <f>VLOOKUP(C11,Active!C$21:E$973,3,FALSE)</f>
        <v>13135.961739405569</v>
      </c>
      <c r="F11" s="3" t="s">
        <v>55</v>
      </c>
      <c r="G11" s="12" t="str">
        <f t="shared" ref="G11:G42" si="4">MID(I11,3,LEN(I11)-3)</f>
        <v>53405.7374</v>
      </c>
      <c r="H11" s="10">
        <f t="shared" ref="H11:H42" si="5">1*K11</f>
        <v>13136</v>
      </c>
      <c r="I11" s="43" t="s">
        <v>364</v>
      </c>
      <c r="J11" s="44" t="s">
        <v>365</v>
      </c>
      <c r="K11" s="43">
        <v>13136</v>
      </c>
      <c r="L11" s="43" t="s">
        <v>366</v>
      </c>
      <c r="M11" s="44" t="s">
        <v>367</v>
      </c>
      <c r="N11" s="44" t="s">
        <v>368</v>
      </c>
      <c r="O11" s="45" t="s">
        <v>369</v>
      </c>
      <c r="P11" s="46" t="s">
        <v>370</v>
      </c>
    </row>
    <row r="12" spans="1:16" ht="12.75" customHeight="1" thickBot="1" x14ac:dyDescent="0.25">
      <c r="A12" s="10" t="str">
        <f t="shared" si="0"/>
        <v> VB 10.108 </v>
      </c>
      <c r="B12" s="3" t="str">
        <f t="shared" si="1"/>
        <v>I</v>
      </c>
      <c r="C12" s="10">
        <f t="shared" si="2"/>
        <v>15481.575999999999</v>
      </c>
      <c r="D12" s="12" t="str">
        <f t="shared" si="3"/>
        <v>vis</v>
      </c>
      <c r="E12" s="42">
        <f>VLOOKUP(C12,Active!C$21:E$973,3,FALSE)</f>
        <v>-7841.9609771585901</v>
      </c>
      <c r="F12" s="3" t="s">
        <v>55</v>
      </c>
      <c r="G12" s="12" t="str">
        <f t="shared" si="4"/>
        <v>15481.576</v>
      </c>
      <c r="H12" s="10">
        <f t="shared" si="5"/>
        <v>-7842</v>
      </c>
      <c r="I12" s="43" t="s">
        <v>58</v>
      </c>
      <c r="J12" s="44" t="s">
        <v>59</v>
      </c>
      <c r="K12" s="43">
        <v>-7842</v>
      </c>
      <c r="L12" s="43" t="s">
        <v>60</v>
      </c>
      <c r="M12" s="44" t="s">
        <v>61</v>
      </c>
      <c r="N12" s="44"/>
      <c r="O12" s="45" t="s">
        <v>62</v>
      </c>
      <c r="P12" s="45" t="s">
        <v>63</v>
      </c>
    </row>
    <row r="13" spans="1:16" ht="12.75" customHeight="1" thickBot="1" x14ac:dyDescent="0.25">
      <c r="A13" s="10" t="str">
        <f t="shared" si="0"/>
        <v> VB 10.108 </v>
      </c>
      <c r="B13" s="3" t="str">
        <f t="shared" si="1"/>
        <v>I</v>
      </c>
      <c r="C13" s="10">
        <f t="shared" si="2"/>
        <v>15886.514999999999</v>
      </c>
      <c r="D13" s="12" t="str">
        <f t="shared" si="3"/>
        <v>vis</v>
      </c>
      <c r="E13" s="42">
        <f>VLOOKUP(C13,Active!C$21:E$973,3,FALSE)</f>
        <v>-7617.9671238120318</v>
      </c>
      <c r="F13" s="3" t="s">
        <v>55</v>
      </c>
      <c r="G13" s="12" t="str">
        <f t="shared" si="4"/>
        <v>15886.515</v>
      </c>
      <c r="H13" s="10">
        <f t="shared" si="5"/>
        <v>-7618</v>
      </c>
      <c r="I13" s="43" t="s">
        <v>64</v>
      </c>
      <c r="J13" s="44" t="s">
        <v>65</v>
      </c>
      <c r="K13" s="43">
        <v>-7618</v>
      </c>
      <c r="L13" s="43" t="s">
        <v>66</v>
      </c>
      <c r="M13" s="44" t="s">
        <v>61</v>
      </c>
      <c r="N13" s="44"/>
      <c r="O13" s="45" t="s">
        <v>62</v>
      </c>
      <c r="P13" s="45" t="s">
        <v>63</v>
      </c>
    </row>
    <row r="14" spans="1:16" ht="12.75" customHeight="1" thickBot="1" x14ac:dyDescent="0.25">
      <c r="A14" s="10" t="str">
        <f t="shared" si="0"/>
        <v> VB 10.108 </v>
      </c>
      <c r="B14" s="3" t="str">
        <f t="shared" si="1"/>
        <v>I</v>
      </c>
      <c r="C14" s="10">
        <f t="shared" si="2"/>
        <v>16061.867</v>
      </c>
      <c r="D14" s="12" t="str">
        <f t="shared" si="3"/>
        <v>vis</v>
      </c>
      <c r="E14" s="42">
        <f>VLOOKUP(C14,Active!C$21:E$973,3,FALSE)</f>
        <v>-7520.9703658508934</v>
      </c>
      <c r="F14" s="3" t="s">
        <v>55</v>
      </c>
      <c r="G14" s="12" t="str">
        <f t="shared" si="4"/>
        <v>16061.867</v>
      </c>
      <c r="H14" s="10">
        <f t="shared" si="5"/>
        <v>-7521</v>
      </c>
      <c r="I14" s="43" t="s">
        <v>67</v>
      </c>
      <c r="J14" s="44" t="s">
        <v>68</v>
      </c>
      <c r="K14" s="43">
        <v>-7521</v>
      </c>
      <c r="L14" s="43" t="s">
        <v>69</v>
      </c>
      <c r="M14" s="44" t="s">
        <v>61</v>
      </c>
      <c r="N14" s="44"/>
      <c r="O14" s="45" t="s">
        <v>62</v>
      </c>
      <c r="P14" s="45" t="s">
        <v>63</v>
      </c>
    </row>
    <row r="15" spans="1:16" ht="12.75" customHeight="1" thickBot="1" x14ac:dyDescent="0.25">
      <c r="A15" s="10" t="str">
        <f t="shared" si="0"/>
        <v> VB 10.108 </v>
      </c>
      <c r="B15" s="3" t="str">
        <f t="shared" si="1"/>
        <v>I</v>
      </c>
      <c r="C15" s="10">
        <f t="shared" si="2"/>
        <v>16253.491</v>
      </c>
      <c r="D15" s="12" t="str">
        <f t="shared" si="3"/>
        <v>vis</v>
      </c>
      <c r="E15" s="42">
        <f>VLOOKUP(C15,Active!C$21:E$973,3,FALSE)</f>
        <v>-7414.9726769306344</v>
      </c>
      <c r="F15" s="3" t="s">
        <v>55</v>
      </c>
      <c r="G15" s="12" t="str">
        <f t="shared" si="4"/>
        <v>16253.491</v>
      </c>
      <c r="H15" s="10">
        <f t="shared" si="5"/>
        <v>-7415</v>
      </c>
      <c r="I15" s="43" t="s">
        <v>70</v>
      </c>
      <c r="J15" s="44" t="s">
        <v>71</v>
      </c>
      <c r="K15" s="43">
        <v>-7415</v>
      </c>
      <c r="L15" s="43" t="s">
        <v>72</v>
      </c>
      <c r="M15" s="44" t="s">
        <v>61</v>
      </c>
      <c r="N15" s="44"/>
      <c r="O15" s="45" t="s">
        <v>62</v>
      </c>
      <c r="P15" s="45" t="s">
        <v>63</v>
      </c>
    </row>
    <row r="16" spans="1:16" ht="12.75" customHeight="1" thickBot="1" x14ac:dyDescent="0.25">
      <c r="A16" s="10" t="str">
        <f t="shared" si="0"/>
        <v> VB 10.108 </v>
      </c>
      <c r="B16" s="3" t="str">
        <f t="shared" si="1"/>
        <v>I</v>
      </c>
      <c r="C16" s="10">
        <f t="shared" si="2"/>
        <v>16504.739000000001</v>
      </c>
      <c r="D16" s="12" t="str">
        <f t="shared" si="3"/>
        <v>vis</v>
      </c>
      <c r="E16" s="42">
        <f>VLOOKUP(C16,Active!C$21:E$973,3,FALSE)</f>
        <v>-7275.9937006758992</v>
      </c>
      <c r="F16" s="3" t="s">
        <v>55</v>
      </c>
      <c r="G16" s="12" t="str">
        <f t="shared" si="4"/>
        <v>16504.739</v>
      </c>
      <c r="H16" s="10">
        <f t="shared" si="5"/>
        <v>-7276</v>
      </c>
      <c r="I16" s="43" t="s">
        <v>73</v>
      </c>
      <c r="J16" s="44" t="s">
        <v>74</v>
      </c>
      <c r="K16" s="43">
        <v>-7276</v>
      </c>
      <c r="L16" s="43" t="s">
        <v>75</v>
      </c>
      <c r="M16" s="44" t="s">
        <v>61</v>
      </c>
      <c r="N16" s="44"/>
      <c r="O16" s="45" t="s">
        <v>62</v>
      </c>
      <c r="P16" s="45" t="s">
        <v>63</v>
      </c>
    </row>
    <row r="17" spans="1:16" ht="12.75" customHeight="1" thickBot="1" x14ac:dyDescent="0.25">
      <c r="A17" s="10" t="str">
        <f t="shared" si="0"/>
        <v> VB 10.108 </v>
      </c>
      <c r="B17" s="3" t="str">
        <f t="shared" si="1"/>
        <v>I</v>
      </c>
      <c r="C17" s="10">
        <f t="shared" si="2"/>
        <v>16582.531999999999</v>
      </c>
      <c r="D17" s="12" t="str">
        <f t="shared" si="3"/>
        <v>vis</v>
      </c>
      <c r="E17" s="42">
        <f>VLOOKUP(C17,Active!C$21:E$973,3,FALSE)</f>
        <v>-7232.962148186788</v>
      </c>
      <c r="F17" s="3" t="s">
        <v>55</v>
      </c>
      <c r="G17" s="12" t="str">
        <f t="shared" si="4"/>
        <v>16582.532</v>
      </c>
      <c r="H17" s="10">
        <f t="shared" si="5"/>
        <v>-7233</v>
      </c>
      <c r="I17" s="43" t="s">
        <v>76</v>
      </c>
      <c r="J17" s="44" t="s">
        <v>77</v>
      </c>
      <c r="K17" s="43">
        <v>-7233</v>
      </c>
      <c r="L17" s="43" t="s">
        <v>78</v>
      </c>
      <c r="M17" s="44" t="s">
        <v>61</v>
      </c>
      <c r="N17" s="44"/>
      <c r="O17" s="45" t="s">
        <v>62</v>
      </c>
      <c r="P17" s="45" t="s">
        <v>63</v>
      </c>
    </row>
    <row r="18" spans="1:16" ht="12.75" customHeight="1" thickBot="1" x14ac:dyDescent="0.25">
      <c r="A18" s="10" t="str">
        <f t="shared" si="0"/>
        <v> VB 10.108 </v>
      </c>
      <c r="B18" s="3" t="str">
        <f t="shared" si="1"/>
        <v>I</v>
      </c>
      <c r="C18" s="10">
        <f t="shared" si="2"/>
        <v>16871.754000000001</v>
      </c>
      <c r="D18" s="12" t="str">
        <f t="shared" si="3"/>
        <v>vis</v>
      </c>
      <c r="E18" s="42">
        <f>VLOOKUP(C18,Active!C$21:E$973,3,FALSE)</f>
        <v>-7072.9776807667604</v>
      </c>
      <c r="F18" s="3" t="s">
        <v>55</v>
      </c>
      <c r="G18" s="12" t="str">
        <f t="shared" si="4"/>
        <v>16871.754</v>
      </c>
      <c r="H18" s="10">
        <f t="shared" si="5"/>
        <v>-7073</v>
      </c>
      <c r="I18" s="43" t="s">
        <v>79</v>
      </c>
      <c r="J18" s="44" t="s">
        <v>80</v>
      </c>
      <c r="K18" s="43">
        <v>-7073</v>
      </c>
      <c r="L18" s="43" t="s">
        <v>81</v>
      </c>
      <c r="M18" s="44" t="s">
        <v>61</v>
      </c>
      <c r="N18" s="44"/>
      <c r="O18" s="45" t="s">
        <v>62</v>
      </c>
      <c r="P18" s="45" t="s">
        <v>63</v>
      </c>
    </row>
    <row r="19" spans="1:16" ht="12.75" customHeight="1" thickBot="1" x14ac:dyDescent="0.25">
      <c r="A19" s="10" t="str">
        <f t="shared" si="0"/>
        <v> VB 10.108 </v>
      </c>
      <c r="B19" s="3" t="str">
        <f t="shared" si="1"/>
        <v>I</v>
      </c>
      <c r="C19" s="10">
        <f t="shared" si="2"/>
        <v>16900.646000000001</v>
      </c>
      <c r="D19" s="12" t="str">
        <f t="shared" si="3"/>
        <v>vis</v>
      </c>
      <c r="E19" s="42">
        <f>VLOOKUP(C19,Active!C$21:E$973,3,FALSE)</f>
        <v>-7056.9959392923938</v>
      </c>
      <c r="F19" s="3" t="s">
        <v>55</v>
      </c>
      <c r="G19" s="12" t="str">
        <f t="shared" si="4"/>
        <v>16900.646</v>
      </c>
      <c r="H19" s="10">
        <f t="shared" si="5"/>
        <v>-7057</v>
      </c>
      <c r="I19" s="43" t="s">
        <v>82</v>
      </c>
      <c r="J19" s="44" t="s">
        <v>83</v>
      </c>
      <c r="K19" s="43">
        <v>-7057</v>
      </c>
      <c r="L19" s="43" t="s">
        <v>84</v>
      </c>
      <c r="M19" s="44" t="s">
        <v>61</v>
      </c>
      <c r="N19" s="44"/>
      <c r="O19" s="45" t="s">
        <v>62</v>
      </c>
      <c r="P19" s="45" t="s">
        <v>63</v>
      </c>
    </row>
    <row r="20" spans="1:16" ht="12.75" customHeight="1" thickBot="1" x14ac:dyDescent="0.25">
      <c r="A20" s="10" t="str">
        <f t="shared" si="0"/>
        <v> VB 10.108 </v>
      </c>
      <c r="B20" s="3" t="str">
        <f t="shared" si="1"/>
        <v>I</v>
      </c>
      <c r="C20" s="10">
        <f t="shared" si="2"/>
        <v>16900.689999999999</v>
      </c>
      <c r="D20" s="12" t="str">
        <f t="shared" si="3"/>
        <v>vis</v>
      </c>
      <c r="E20" s="42">
        <f>VLOOKUP(C20,Active!C$21:E$973,3,FALSE)</f>
        <v>-7056.9716004918664</v>
      </c>
      <c r="F20" s="3" t="s">
        <v>55</v>
      </c>
      <c r="G20" s="12" t="str">
        <f t="shared" si="4"/>
        <v>16900.690</v>
      </c>
      <c r="H20" s="10">
        <f t="shared" si="5"/>
        <v>-7057</v>
      </c>
      <c r="I20" s="43" t="s">
        <v>85</v>
      </c>
      <c r="J20" s="44" t="s">
        <v>86</v>
      </c>
      <c r="K20" s="43">
        <v>-7057</v>
      </c>
      <c r="L20" s="43" t="s">
        <v>87</v>
      </c>
      <c r="M20" s="44" t="s">
        <v>61</v>
      </c>
      <c r="N20" s="44"/>
      <c r="O20" s="45" t="s">
        <v>62</v>
      </c>
      <c r="P20" s="45" t="s">
        <v>63</v>
      </c>
    </row>
    <row r="21" spans="1:16" ht="12.75" customHeight="1" thickBot="1" x14ac:dyDescent="0.25">
      <c r="A21" s="10" t="str">
        <f t="shared" si="0"/>
        <v> VB 10.108 </v>
      </c>
      <c r="B21" s="3" t="str">
        <f t="shared" si="1"/>
        <v>I</v>
      </c>
      <c r="C21" s="10">
        <f t="shared" si="2"/>
        <v>16958.513999999999</v>
      </c>
      <c r="D21" s="12" t="str">
        <f t="shared" si="3"/>
        <v>vis</v>
      </c>
      <c r="E21" s="42">
        <f>VLOOKUP(C21,Active!C$21:E$973,3,FALSE)</f>
        <v>-7024.9859913608334</v>
      </c>
      <c r="F21" s="3" t="s">
        <v>55</v>
      </c>
      <c r="G21" s="12" t="str">
        <f t="shared" si="4"/>
        <v>16958.514</v>
      </c>
      <c r="H21" s="10">
        <f t="shared" si="5"/>
        <v>-7025</v>
      </c>
      <c r="I21" s="43" t="s">
        <v>88</v>
      </c>
      <c r="J21" s="44" t="s">
        <v>89</v>
      </c>
      <c r="K21" s="43">
        <v>-7025</v>
      </c>
      <c r="L21" s="43" t="s">
        <v>90</v>
      </c>
      <c r="M21" s="44" t="s">
        <v>61</v>
      </c>
      <c r="N21" s="44"/>
      <c r="O21" s="45" t="s">
        <v>62</v>
      </c>
      <c r="P21" s="45" t="s">
        <v>63</v>
      </c>
    </row>
    <row r="22" spans="1:16" ht="12.75" customHeight="1" thickBot="1" x14ac:dyDescent="0.25">
      <c r="A22" s="10" t="str">
        <f t="shared" si="0"/>
        <v> VB 10.108 </v>
      </c>
      <c r="B22" s="3" t="str">
        <f t="shared" si="1"/>
        <v>I</v>
      </c>
      <c r="C22" s="10">
        <f t="shared" si="2"/>
        <v>16967.55</v>
      </c>
      <c r="D22" s="12" t="str">
        <f t="shared" si="3"/>
        <v>vis</v>
      </c>
      <c r="E22" s="42">
        <f>VLOOKUP(C22,Active!C$21:E$973,3,FALSE)</f>
        <v>-7019.987686779552</v>
      </c>
      <c r="F22" s="3" t="s">
        <v>55</v>
      </c>
      <c r="G22" s="12" t="str">
        <f t="shared" si="4"/>
        <v>16967.550</v>
      </c>
      <c r="H22" s="10">
        <f t="shared" si="5"/>
        <v>-7020</v>
      </c>
      <c r="I22" s="43" t="s">
        <v>91</v>
      </c>
      <c r="J22" s="44" t="s">
        <v>92</v>
      </c>
      <c r="K22" s="43">
        <v>-7020</v>
      </c>
      <c r="L22" s="43" t="s">
        <v>93</v>
      </c>
      <c r="M22" s="44" t="s">
        <v>61</v>
      </c>
      <c r="N22" s="44"/>
      <c r="O22" s="45" t="s">
        <v>62</v>
      </c>
      <c r="P22" s="45" t="s">
        <v>63</v>
      </c>
    </row>
    <row r="23" spans="1:16" ht="12.75" customHeight="1" thickBot="1" x14ac:dyDescent="0.25">
      <c r="A23" s="10" t="str">
        <f t="shared" si="0"/>
        <v> VB 10.108 </v>
      </c>
      <c r="B23" s="3" t="str">
        <f t="shared" si="1"/>
        <v>I</v>
      </c>
      <c r="C23" s="10">
        <f t="shared" si="2"/>
        <v>17276.657999999999</v>
      </c>
      <c r="D23" s="12" t="str">
        <f t="shared" si="3"/>
        <v>vis</v>
      </c>
      <c r="E23" s="42">
        <f>VLOOKUP(C23,Active!C$21:E$973,3,FALSE)</f>
        <v>-6849.003187829715</v>
      </c>
      <c r="F23" s="3" t="s">
        <v>55</v>
      </c>
      <c r="G23" s="12" t="str">
        <f t="shared" si="4"/>
        <v>17276.658</v>
      </c>
      <c r="H23" s="10">
        <f t="shared" si="5"/>
        <v>-6849</v>
      </c>
      <c r="I23" s="43" t="s">
        <v>94</v>
      </c>
      <c r="J23" s="44" t="s">
        <v>95</v>
      </c>
      <c r="K23" s="43">
        <v>-6849</v>
      </c>
      <c r="L23" s="43" t="s">
        <v>96</v>
      </c>
      <c r="M23" s="44" t="s">
        <v>61</v>
      </c>
      <c r="N23" s="44"/>
      <c r="O23" s="45" t="s">
        <v>62</v>
      </c>
      <c r="P23" s="45" t="s">
        <v>63</v>
      </c>
    </row>
    <row r="24" spans="1:16" ht="12.75" customHeight="1" thickBot="1" x14ac:dyDescent="0.25">
      <c r="A24" s="10" t="str">
        <f t="shared" si="0"/>
        <v> VB 10.108 </v>
      </c>
      <c r="B24" s="3" t="str">
        <f t="shared" si="1"/>
        <v>I</v>
      </c>
      <c r="C24" s="10">
        <f t="shared" si="2"/>
        <v>17287.598000000002</v>
      </c>
      <c r="D24" s="12" t="str">
        <f t="shared" si="3"/>
        <v>vis</v>
      </c>
      <c r="E24" s="42">
        <f>VLOOKUP(C24,Active!C$21:E$973,3,FALSE)</f>
        <v>-6842.9516769710135</v>
      </c>
      <c r="F24" s="3" t="s">
        <v>55</v>
      </c>
      <c r="G24" s="12" t="str">
        <f t="shared" si="4"/>
        <v>17287.598</v>
      </c>
      <c r="H24" s="10">
        <f t="shared" si="5"/>
        <v>-6843</v>
      </c>
      <c r="I24" s="43" t="s">
        <v>97</v>
      </c>
      <c r="J24" s="44" t="s">
        <v>98</v>
      </c>
      <c r="K24" s="43">
        <v>-6843</v>
      </c>
      <c r="L24" s="43" t="s">
        <v>99</v>
      </c>
      <c r="M24" s="44" t="s">
        <v>61</v>
      </c>
      <c r="N24" s="44"/>
      <c r="O24" s="45" t="s">
        <v>62</v>
      </c>
      <c r="P24" s="45" t="s">
        <v>63</v>
      </c>
    </row>
    <row r="25" spans="1:16" ht="12.75" customHeight="1" thickBot="1" x14ac:dyDescent="0.25">
      <c r="A25" s="10" t="str">
        <f t="shared" si="0"/>
        <v> VB 10.108 </v>
      </c>
      <c r="B25" s="3" t="str">
        <f t="shared" si="1"/>
        <v>I</v>
      </c>
      <c r="C25" s="10">
        <f t="shared" si="2"/>
        <v>17558.705000000002</v>
      </c>
      <c r="D25" s="12" t="str">
        <f t="shared" si="3"/>
        <v>vis</v>
      </c>
      <c r="E25" s="42">
        <f>VLOOKUP(C25,Active!C$21:E$973,3,FALSE)</f>
        <v>-6692.9876043595214</v>
      </c>
      <c r="F25" s="3" t="s">
        <v>55</v>
      </c>
      <c r="G25" s="12" t="str">
        <f t="shared" si="4"/>
        <v>17558.705</v>
      </c>
      <c r="H25" s="10">
        <f t="shared" si="5"/>
        <v>-6693</v>
      </c>
      <c r="I25" s="43" t="s">
        <v>100</v>
      </c>
      <c r="J25" s="44" t="s">
        <v>101</v>
      </c>
      <c r="K25" s="43">
        <v>-6693</v>
      </c>
      <c r="L25" s="43" t="s">
        <v>90</v>
      </c>
      <c r="M25" s="44" t="s">
        <v>61</v>
      </c>
      <c r="N25" s="44"/>
      <c r="O25" s="45" t="s">
        <v>62</v>
      </c>
      <c r="P25" s="45" t="s">
        <v>63</v>
      </c>
    </row>
    <row r="26" spans="1:16" ht="12.75" customHeight="1" thickBot="1" x14ac:dyDescent="0.25">
      <c r="A26" s="10" t="str">
        <f t="shared" si="0"/>
        <v> VB 10.108 </v>
      </c>
      <c r="B26" s="3" t="str">
        <f t="shared" si="1"/>
        <v>I</v>
      </c>
      <c r="C26" s="10">
        <f t="shared" si="2"/>
        <v>18406.530999999999</v>
      </c>
      <c r="D26" s="12" t="str">
        <f t="shared" si="3"/>
        <v>vis</v>
      </c>
      <c r="E26" s="42">
        <f>VLOOKUP(C26,Active!C$21:E$973,3,FALSE)</f>
        <v>-6224.0087885196099</v>
      </c>
      <c r="F26" s="3" t="s">
        <v>55</v>
      </c>
      <c r="G26" s="12" t="str">
        <f t="shared" si="4"/>
        <v>18406.531</v>
      </c>
      <c r="H26" s="10">
        <f t="shared" si="5"/>
        <v>-6224</v>
      </c>
      <c r="I26" s="43" t="s">
        <v>102</v>
      </c>
      <c r="J26" s="44" t="s">
        <v>103</v>
      </c>
      <c r="K26" s="43">
        <v>-6224</v>
      </c>
      <c r="L26" s="43" t="s">
        <v>104</v>
      </c>
      <c r="M26" s="44" t="s">
        <v>61</v>
      </c>
      <c r="N26" s="44"/>
      <c r="O26" s="45" t="s">
        <v>62</v>
      </c>
      <c r="P26" s="45" t="s">
        <v>63</v>
      </c>
    </row>
    <row r="27" spans="1:16" ht="12.75" customHeight="1" thickBot="1" x14ac:dyDescent="0.25">
      <c r="A27" s="10" t="str">
        <f t="shared" si="0"/>
        <v> VB 10.108 </v>
      </c>
      <c r="B27" s="3" t="str">
        <f t="shared" si="1"/>
        <v>I</v>
      </c>
      <c r="C27" s="10">
        <f t="shared" si="2"/>
        <v>18630.784</v>
      </c>
      <c r="D27" s="12" t="str">
        <f t="shared" si="3"/>
        <v>vis</v>
      </c>
      <c r="E27" s="42">
        <f>VLOOKUP(C27,Active!C$21:E$973,3,FALSE)</f>
        <v>-6099.962219543725</v>
      </c>
      <c r="F27" s="3" t="s">
        <v>55</v>
      </c>
      <c r="G27" s="12" t="str">
        <f t="shared" si="4"/>
        <v>18630.784</v>
      </c>
      <c r="H27" s="10">
        <f t="shared" si="5"/>
        <v>-6100</v>
      </c>
      <c r="I27" s="43" t="s">
        <v>105</v>
      </c>
      <c r="J27" s="44" t="s">
        <v>106</v>
      </c>
      <c r="K27" s="43">
        <v>-6100</v>
      </c>
      <c r="L27" s="43" t="s">
        <v>107</v>
      </c>
      <c r="M27" s="44" t="s">
        <v>61</v>
      </c>
      <c r="N27" s="44"/>
      <c r="O27" s="45" t="s">
        <v>62</v>
      </c>
      <c r="P27" s="45" t="s">
        <v>63</v>
      </c>
    </row>
    <row r="28" spans="1:16" ht="12.75" customHeight="1" thickBot="1" x14ac:dyDescent="0.25">
      <c r="A28" s="10" t="str">
        <f t="shared" si="0"/>
        <v> VB 10.108 </v>
      </c>
      <c r="B28" s="3" t="str">
        <f t="shared" si="1"/>
        <v>I</v>
      </c>
      <c r="C28" s="10">
        <f t="shared" si="2"/>
        <v>18995.909</v>
      </c>
      <c r="D28" s="12" t="str">
        <f t="shared" si="3"/>
        <v>vis</v>
      </c>
      <c r="E28" s="42">
        <f>VLOOKUP(C28,Active!C$21:E$973,3,FALSE)</f>
        <v>-5897.9916617482013</v>
      </c>
      <c r="F28" s="3" t="s">
        <v>55</v>
      </c>
      <c r="G28" s="12" t="str">
        <f t="shared" si="4"/>
        <v>18995.909</v>
      </c>
      <c r="H28" s="10">
        <f t="shared" si="5"/>
        <v>-5898</v>
      </c>
      <c r="I28" s="43" t="s">
        <v>108</v>
      </c>
      <c r="J28" s="44" t="s">
        <v>109</v>
      </c>
      <c r="K28" s="43">
        <v>-5898</v>
      </c>
      <c r="L28" s="43" t="s">
        <v>110</v>
      </c>
      <c r="M28" s="44" t="s">
        <v>61</v>
      </c>
      <c r="N28" s="44"/>
      <c r="O28" s="45" t="s">
        <v>62</v>
      </c>
      <c r="P28" s="45" t="s">
        <v>63</v>
      </c>
    </row>
    <row r="29" spans="1:16" ht="12.75" customHeight="1" thickBot="1" x14ac:dyDescent="0.25">
      <c r="A29" s="10" t="str">
        <f t="shared" si="0"/>
        <v> VB 10.108 </v>
      </c>
      <c r="B29" s="3" t="str">
        <f t="shared" si="1"/>
        <v>I</v>
      </c>
      <c r="C29" s="10">
        <f t="shared" si="2"/>
        <v>19015.824000000001</v>
      </c>
      <c r="D29" s="12" t="str">
        <f t="shared" si="3"/>
        <v>vis</v>
      </c>
      <c r="E29" s="42">
        <f>VLOOKUP(C29,Active!C$21:E$973,3,FALSE)</f>
        <v>-5886.9755887362244</v>
      </c>
      <c r="F29" s="3" t="s">
        <v>55</v>
      </c>
      <c r="G29" s="12" t="str">
        <f t="shared" si="4"/>
        <v>19015.824</v>
      </c>
      <c r="H29" s="10">
        <f t="shared" si="5"/>
        <v>-5887</v>
      </c>
      <c r="I29" s="43" t="s">
        <v>111</v>
      </c>
      <c r="J29" s="44" t="s">
        <v>112</v>
      </c>
      <c r="K29" s="43">
        <v>-5887</v>
      </c>
      <c r="L29" s="43" t="s">
        <v>57</v>
      </c>
      <c r="M29" s="44" t="s">
        <v>61</v>
      </c>
      <c r="N29" s="44"/>
      <c r="O29" s="45" t="s">
        <v>62</v>
      </c>
      <c r="P29" s="45" t="s">
        <v>63</v>
      </c>
    </row>
    <row r="30" spans="1:16" ht="12.75" customHeight="1" thickBot="1" x14ac:dyDescent="0.25">
      <c r="A30" s="10" t="str">
        <f t="shared" si="0"/>
        <v> VB 10.108 </v>
      </c>
      <c r="B30" s="3" t="str">
        <f t="shared" si="1"/>
        <v>I</v>
      </c>
      <c r="C30" s="10">
        <f t="shared" si="2"/>
        <v>19324.883000000002</v>
      </c>
      <c r="D30" s="12" t="str">
        <f t="shared" si="3"/>
        <v>vis</v>
      </c>
      <c r="E30" s="42">
        <f>VLOOKUP(C30,Active!C$21:E$973,3,FALSE)</f>
        <v>-5716.0181943597036</v>
      </c>
      <c r="F30" s="3" t="s">
        <v>55</v>
      </c>
      <c r="G30" s="12" t="str">
        <f t="shared" si="4"/>
        <v>19324.883</v>
      </c>
      <c r="H30" s="10">
        <f t="shared" si="5"/>
        <v>-5716</v>
      </c>
      <c r="I30" s="43" t="s">
        <v>113</v>
      </c>
      <c r="J30" s="44" t="s">
        <v>114</v>
      </c>
      <c r="K30" s="43">
        <v>-5716</v>
      </c>
      <c r="L30" s="43" t="s">
        <v>115</v>
      </c>
      <c r="M30" s="44" t="s">
        <v>61</v>
      </c>
      <c r="N30" s="44"/>
      <c r="O30" s="45" t="s">
        <v>62</v>
      </c>
      <c r="P30" s="45" t="s">
        <v>63</v>
      </c>
    </row>
    <row r="31" spans="1:16" ht="12.75" customHeight="1" thickBot="1" x14ac:dyDescent="0.25">
      <c r="A31" s="10" t="str">
        <f t="shared" si="0"/>
        <v> VB 10.108 </v>
      </c>
      <c r="B31" s="3" t="str">
        <f t="shared" si="1"/>
        <v>I</v>
      </c>
      <c r="C31" s="10">
        <f t="shared" si="2"/>
        <v>19353.867999999999</v>
      </c>
      <c r="D31" s="12" t="str">
        <f t="shared" si="3"/>
        <v>vis</v>
      </c>
      <c r="E31" s="42">
        <f>VLOOKUP(C31,Active!C$21:E$973,3,FALSE)</f>
        <v>-5699.9850095114934</v>
      </c>
      <c r="F31" s="3" t="s">
        <v>55</v>
      </c>
      <c r="G31" s="12" t="str">
        <f t="shared" si="4"/>
        <v>19353.868</v>
      </c>
      <c r="H31" s="10">
        <f t="shared" si="5"/>
        <v>-5700</v>
      </c>
      <c r="I31" s="43" t="s">
        <v>116</v>
      </c>
      <c r="J31" s="44" t="s">
        <v>117</v>
      </c>
      <c r="K31" s="43">
        <v>-5700</v>
      </c>
      <c r="L31" s="43" t="s">
        <v>118</v>
      </c>
      <c r="M31" s="44" t="s">
        <v>61</v>
      </c>
      <c r="N31" s="44"/>
      <c r="O31" s="45" t="s">
        <v>62</v>
      </c>
      <c r="P31" s="45" t="s">
        <v>63</v>
      </c>
    </row>
    <row r="32" spans="1:16" ht="12.75" customHeight="1" thickBot="1" x14ac:dyDescent="0.25">
      <c r="A32" s="10" t="str">
        <f t="shared" si="0"/>
        <v> VB 10.108 </v>
      </c>
      <c r="B32" s="3" t="str">
        <f t="shared" si="1"/>
        <v>I</v>
      </c>
      <c r="C32" s="10">
        <f t="shared" si="2"/>
        <v>19391.800999999999</v>
      </c>
      <c r="D32" s="12" t="str">
        <f t="shared" si="3"/>
        <v>vis</v>
      </c>
      <c r="E32" s="42">
        <f>VLOOKUP(C32,Active!C$21:E$973,3,FALSE)</f>
        <v>-5679.0021976830576</v>
      </c>
      <c r="F32" s="3" t="s">
        <v>55</v>
      </c>
      <c r="G32" s="12" t="str">
        <f t="shared" si="4"/>
        <v>19391.801</v>
      </c>
      <c r="H32" s="10">
        <f t="shared" si="5"/>
        <v>-5679</v>
      </c>
      <c r="I32" s="43" t="s">
        <v>119</v>
      </c>
      <c r="J32" s="44" t="s">
        <v>120</v>
      </c>
      <c r="K32" s="43">
        <v>-5679</v>
      </c>
      <c r="L32" s="43" t="s">
        <v>84</v>
      </c>
      <c r="M32" s="44" t="s">
        <v>61</v>
      </c>
      <c r="N32" s="44"/>
      <c r="O32" s="45" t="s">
        <v>62</v>
      </c>
      <c r="P32" s="45" t="s">
        <v>63</v>
      </c>
    </row>
    <row r="33" spans="1:16" ht="12.75" customHeight="1" thickBot="1" x14ac:dyDescent="0.25">
      <c r="A33" s="10" t="str">
        <f t="shared" si="0"/>
        <v> VB 10.108 </v>
      </c>
      <c r="B33" s="3" t="str">
        <f t="shared" si="1"/>
        <v>I</v>
      </c>
      <c r="C33" s="10">
        <f t="shared" si="2"/>
        <v>19460.562000000002</v>
      </c>
      <c r="D33" s="12" t="str">
        <f t="shared" si="3"/>
        <v>vis</v>
      </c>
      <c r="E33" s="42">
        <f>VLOOKUP(C33,Active!C$21:E$973,3,FALSE)</f>
        <v>-5640.9667371569949</v>
      </c>
      <c r="F33" s="3" t="s">
        <v>55</v>
      </c>
      <c r="G33" s="12" t="str">
        <f t="shared" si="4"/>
        <v>19460.562</v>
      </c>
      <c r="H33" s="10">
        <f t="shared" si="5"/>
        <v>-5641</v>
      </c>
      <c r="I33" s="43" t="s">
        <v>121</v>
      </c>
      <c r="J33" s="44" t="s">
        <v>122</v>
      </c>
      <c r="K33" s="43">
        <v>-5641</v>
      </c>
      <c r="L33" s="43" t="s">
        <v>123</v>
      </c>
      <c r="M33" s="44" t="s">
        <v>61</v>
      </c>
      <c r="N33" s="44"/>
      <c r="O33" s="45" t="s">
        <v>62</v>
      </c>
      <c r="P33" s="45" t="s">
        <v>63</v>
      </c>
    </row>
    <row r="34" spans="1:16" ht="12.75" customHeight="1" thickBot="1" x14ac:dyDescent="0.25">
      <c r="A34" s="10" t="str">
        <f t="shared" si="0"/>
        <v> VB 10.108 </v>
      </c>
      <c r="B34" s="3" t="str">
        <f t="shared" si="1"/>
        <v>I</v>
      </c>
      <c r="C34" s="10">
        <f t="shared" si="2"/>
        <v>19691.904999999999</v>
      </c>
      <c r="D34" s="12" t="str">
        <f t="shared" si="3"/>
        <v>vis</v>
      </c>
      <c r="E34" s="42">
        <f>VLOOKUP(C34,Active!C$21:E$973,3,FALSE)</f>
        <v>-5512.9983023686646</v>
      </c>
      <c r="F34" s="3" t="s">
        <v>55</v>
      </c>
      <c r="G34" s="12" t="str">
        <f t="shared" si="4"/>
        <v>19691.905</v>
      </c>
      <c r="H34" s="10">
        <f t="shared" si="5"/>
        <v>-5513</v>
      </c>
      <c r="I34" s="43" t="s">
        <v>124</v>
      </c>
      <c r="J34" s="44" t="s">
        <v>125</v>
      </c>
      <c r="K34" s="43">
        <v>-5513</v>
      </c>
      <c r="L34" s="43" t="s">
        <v>126</v>
      </c>
      <c r="M34" s="44" t="s">
        <v>61</v>
      </c>
      <c r="N34" s="44"/>
      <c r="O34" s="45" t="s">
        <v>62</v>
      </c>
      <c r="P34" s="45" t="s">
        <v>63</v>
      </c>
    </row>
    <row r="35" spans="1:16" ht="12.75" customHeight="1" thickBot="1" x14ac:dyDescent="0.25">
      <c r="A35" s="10" t="str">
        <f t="shared" si="0"/>
        <v> VB 10.108 </v>
      </c>
      <c r="B35" s="3" t="str">
        <f t="shared" si="1"/>
        <v>I</v>
      </c>
      <c r="C35" s="10">
        <f t="shared" si="2"/>
        <v>19749.758000000002</v>
      </c>
      <c r="D35" s="12" t="str">
        <f t="shared" si="3"/>
        <v>vis</v>
      </c>
      <c r="E35" s="42">
        <f>VLOOKUP(C35,Active!C$21:E$973,3,FALSE)</f>
        <v>-5480.9966517554631</v>
      </c>
      <c r="F35" s="3" t="s">
        <v>55</v>
      </c>
      <c r="G35" s="12" t="str">
        <f t="shared" si="4"/>
        <v>19749.758</v>
      </c>
      <c r="H35" s="10">
        <f t="shared" si="5"/>
        <v>-5481</v>
      </c>
      <c r="I35" s="43" t="s">
        <v>127</v>
      </c>
      <c r="J35" s="44" t="s">
        <v>128</v>
      </c>
      <c r="K35" s="43">
        <v>-5481</v>
      </c>
      <c r="L35" s="43" t="s">
        <v>129</v>
      </c>
      <c r="M35" s="44" t="s">
        <v>61</v>
      </c>
      <c r="N35" s="44"/>
      <c r="O35" s="45" t="s">
        <v>62</v>
      </c>
      <c r="P35" s="45" t="s">
        <v>63</v>
      </c>
    </row>
    <row r="36" spans="1:16" ht="12.75" customHeight="1" thickBot="1" x14ac:dyDescent="0.25">
      <c r="A36" s="10" t="str">
        <f t="shared" si="0"/>
        <v> VB 10.108 </v>
      </c>
      <c r="B36" s="3" t="str">
        <f t="shared" si="1"/>
        <v>I</v>
      </c>
      <c r="C36" s="10">
        <f t="shared" si="2"/>
        <v>19836.557000000001</v>
      </c>
      <c r="D36" s="12" t="str">
        <f t="shared" si="3"/>
        <v>vis</v>
      </c>
      <c r="E36" s="42">
        <f>VLOOKUP(C36,Active!C$21:E$973,3,FALSE)</f>
        <v>-5432.9833893217938</v>
      </c>
      <c r="F36" s="3" t="s">
        <v>55</v>
      </c>
      <c r="G36" s="12" t="str">
        <f t="shared" si="4"/>
        <v>19836.557</v>
      </c>
      <c r="H36" s="10">
        <f t="shared" si="5"/>
        <v>-5433</v>
      </c>
      <c r="I36" s="43" t="s">
        <v>130</v>
      </c>
      <c r="J36" s="44" t="s">
        <v>131</v>
      </c>
      <c r="K36" s="43">
        <v>-5433</v>
      </c>
      <c r="L36" s="43" t="s">
        <v>132</v>
      </c>
      <c r="M36" s="44" t="s">
        <v>61</v>
      </c>
      <c r="N36" s="44"/>
      <c r="O36" s="45" t="s">
        <v>62</v>
      </c>
      <c r="P36" s="45" t="s">
        <v>63</v>
      </c>
    </row>
    <row r="37" spans="1:16" ht="12.75" customHeight="1" thickBot="1" x14ac:dyDescent="0.25">
      <c r="A37" s="10" t="str">
        <f t="shared" si="0"/>
        <v> VB 10.108 </v>
      </c>
      <c r="B37" s="3" t="str">
        <f t="shared" si="1"/>
        <v>I</v>
      </c>
      <c r="C37" s="10">
        <f t="shared" si="2"/>
        <v>20096.866000000002</v>
      </c>
      <c r="D37" s="12" t="str">
        <f t="shared" si="3"/>
        <v>vis</v>
      </c>
      <c r="E37" s="42">
        <f>VLOOKUP(C37,Active!C$21:E$973,3,FALSE)</f>
        <v>-5288.9922796218407</v>
      </c>
      <c r="F37" s="3" t="s">
        <v>55</v>
      </c>
      <c r="G37" s="12" t="str">
        <f t="shared" si="4"/>
        <v>20096.866</v>
      </c>
      <c r="H37" s="10">
        <f t="shared" si="5"/>
        <v>-5289</v>
      </c>
      <c r="I37" s="43" t="s">
        <v>133</v>
      </c>
      <c r="J37" s="44" t="s">
        <v>134</v>
      </c>
      <c r="K37" s="43">
        <v>-5289</v>
      </c>
      <c r="L37" s="43" t="s">
        <v>135</v>
      </c>
      <c r="M37" s="44" t="s">
        <v>61</v>
      </c>
      <c r="N37" s="44"/>
      <c r="O37" s="45" t="s">
        <v>62</v>
      </c>
      <c r="P37" s="45" t="s">
        <v>63</v>
      </c>
    </row>
    <row r="38" spans="1:16" ht="12.75" customHeight="1" thickBot="1" x14ac:dyDescent="0.25">
      <c r="A38" s="10" t="str">
        <f t="shared" si="0"/>
        <v> VB 10.108 </v>
      </c>
      <c r="B38" s="3" t="str">
        <f t="shared" si="1"/>
        <v>I</v>
      </c>
      <c r="C38" s="10">
        <f t="shared" si="2"/>
        <v>20279.513999999999</v>
      </c>
      <c r="D38" s="12" t="str">
        <f t="shared" si="3"/>
        <v>vis</v>
      </c>
      <c r="E38" s="42">
        <f>VLOOKUP(C38,Active!C$21:E$973,3,FALSE)</f>
        <v>-5187.9597060094165</v>
      </c>
      <c r="F38" s="3" t="s">
        <v>55</v>
      </c>
      <c r="G38" s="12" t="str">
        <f t="shared" si="4"/>
        <v>20279.514</v>
      </c>
      <c r="H38" s="10">
        <f t="shared" si="5"/>
        <v>-5188</v>
      </c>
      <c r="I38" s="43" t="s">
        <v>136</v>
      </c>
      <c r="J38" s="44" t="s">
        <v>137</v>
      </c>
      <c r="K38" s="43">
        <v>-5188</v>
      </c>
      <c r="L38" s="43" t="s">
        <v>138</v>
      </c>
      <c r="M38" s="44" t="s">
        <v>61</v>
      </c>
      <c r="N38" s="44"/>
      <c r="O38" s="45" t="s">
        <v>62</v>
      </c>
      <c r="P38" s="45" t="s">
        <v>63</v>
      </c>
    </row>
    <row r="39" spans="1:16" ht="12.75" customHeight="1" thickBot="1" x14ac:dyDescent="0.25">
      <c r="A39" s="10" t="str">
        <f t="shared" si="0"/>
        <v> VB 10.108 </v>
      </c>
      <c r="B39" s="3" t="str">
        <f t="shared" si="1"/>
        <v>I</v>
      </c>
      <c r="C39" s="10">
        <f t="shared" si="2"/>
        <v>21322.631000000001</v>
      </c>
      <c r="D39" s="12" t="str">
        <f t="shared" si="3"/>
        <v>vis</v>
      </c>
      <c r="E39" s="42">
        <f>VLOOKUP(C39,Active!C$21:E$973,3,FALSE)</f>
        <v>-4610.9547834870082</v>
      </c>
      <c r="F39" s="3" t="s">
        <v>55</v>
      </c>
      <c r="G39" s="12" t="str">
        <f t="shared" si="4"/>
        <v>21322.631</v>
      </c>
      <c r="H39" s="10">
        <f t="shared" si="5"/>
        <v>-4611</v>
      </c>
      <c r="I39" s="43" t="s">
        <v>139</v>
      </c>
      <c r="J39" s="44" t="s">
        <v>140</v>
      </c>
      <c r="K39" s="43">
        <v>-4611</v>
      </c>
      <c r="L39" s="43" t="s">
        <v>141</v>
      </c>
      <c r="M39" s="44" t="s">
        <v>61</v>
      </c>
      <c r="N39" s="44"/>
      <c r="O39" s="45" t="s">
        <v>62</v>
      </c>
      <c r="P39" s="45" t="s">
        <v>63</v>
      </c>
    </row>
    <row r="40" spans="1:16" ht="12.75" customHeight="1" thickBot="1" x14ac:dyDescent="0.25">
      <c r="A40" s="10" t="str">
        <f t="shared" si="0"/>
        <v> VB 10.108 </v>
      </c>
      <c r="B40" s="3" t="str">
        <f t="shared" si="1"/>
        <v>I</v>
      </c>
      <c r="C40" s="10">
        <f t="shared" si="2"/>
        <v>21488.874</v>
      </c>
      <c r="D40" s="12" t="str">
        <f t="shared" si="3"/>
        <v>vis</v>
      </c>
      <c r="E40" s="42">
        <f>VLOOKUP(C40,Active!C$21:E$973,3,FALSE)</f>
        <v>-4518.9967103898471</v>
      </c>
      <c r="F40" s="3" t="s">
        <v>55</v>
      </c>
      <c r="G40" s="12" t="str">
        <f t="shared" si="4"/>
        <v>21488.874</v>
      </c>
      <c r="H40" s="10">
        <f t="shared" si="5"/>
        <v>-4519</v>
      </c>
      <c r="I40" s="43" t="s">
        <v>142</v>
      </c>
      <c r="J40" s="44" t="s">
        <v>143</v>
      </c>
      <c r="K40" s="43">
        <v>-4519</v>
      </c>
      <c r="L40" s="43" t="s">
        <v>144</v>
      </c>
      <c r="M40" s="44" t="s">
        <v>61</v>
      </c>
      <c r="N40" s="44"/>
      <c r="O40" s="45" t="s">
        <v>62</v>
      </c>
      <c r="P40" s="45" t="s">
        <v>63</v>
      </c>
    </row>
    <row r="41" spans="1:16" ht="12.75" customHeight="1" thickBot="1" x14ac:dyDescent="0.25">
      <c r="A41" s="10" t="str">
        <f t="shared" si="0"/>
        <v> VB 10.108 </v>
      </c>
      <c r="B41" s="3" t="str">
        <f t="shared" si="1"/>
        <v>I</v>
      </c>
      <c r="C41" s="10">
        <f t="shared" si="2"/>
        <v>21546.774000000001</v>
      </c>
      <c r="D41" s="12" t="str">
        <f t="shared" si="3"/>
        <v>vis</v>
      </c>
      <c r="E41" s="42">
        <f>VLOOKUP(C41,Active!C$21:E$973,3,FALSE)</f>
        <v>-4486.9690615124455</v>
      </c>
      <c r="F41" s="3" t="s">
        <v>55</v>
      </c>
      <c r="G41" s="12" t="str">
        <f t="shared" si="4"/>
        <v>21546.774</v>
      </c>
      <c r="H41" s="10">
        <f t="shared" si="5"/>
        <v>-4487</v>
      </c>
      <c r="I41" s="43" t="s">
        <v>145</v>
      </c>
      <c r="J41" s="44" t="s">
        <v>146</v>
      </c>
      <c r="K41" s="43">
        <v>-4487</v>
      </c>
      <c r="L41" s="43" t="s">
        <v>107</v>
      </c>
      <c r="M41" s="44" t="s">
        <v>61</v>
      </c>
      <c r="N41" s="44"/>
      <c r="O41" s="45" t="s">
        <v>62</v>
      </c>
      <c r="P41" s="45" t="s">
        <v>63</v>
      </c>
    </row>
    <row r="42" spans="1:16" ht="12.75" customHeight="1" thickBot="1" x14ac:dyDescent="0.25">
      <c r="A42" s="10" t="str">
        <f t="shared" si="0"/>
        <v> VB 10.108 </v>
      </c>
      <c r="B42" s="3" t="str">
        <f t="shared" si="1"/>
        <v>II</v>
      </c>
      <c r="C42" s="10">
        <f t="shared" si="2"/>
        <v>21950.708999999999</v>
      </c>
      <c r="D42" s="12" t="str">
        <f t="shared" si="3"/>
        <v>vis</v>
      </c>
      <c r="E42" s="42">
        <f>VLOOKUP(C42,Active!C$21:E$973,3,FALSE)</f>
        <v>-4263.5305753415878</v>
      </c>
      <c r="F42" s="3" t="s">
        <v>55</v>
      </c>
      <c r="G42" s="12" t="str">
        <f t="shared" si="4"/>
        <v>21950.709</v>
      </c>
      <c r="H42" s="10">
        <f t="shared" si="5"/>
        <v>-4263.5</v>
      </c>
      <c r="I42" s="43" t="s">
        <v>147</v>
      </c>
      <c r="J42" s="44" t="s">
        <v>148</v>
      </c>
      <c r="K42" s="43">
        <v>-4263.5</v>
      </c>
      <c r="L42" s="43" t="s">
        <v>149</v>
      </c>
      <c r="M42" s="44" t="s">
        <v>61</v>
      </c>
      <c r="N42" s="44"/>
      <c r="O42" s="45" t="s">
        <v>62</v>
      </c>
      <c r="P42" s="45" t="s">
        <v>63</v>
      </c>
    </row>
    <row r="43" spans="1:16" ht="12.75" customHeight="1" thickBot="1" x14ac:dyDescent="0.25">
      <c r="A43" s="10" t="str">
        <f t="shared" ref="A43:A74" si="6">P43</f>
        <v> VB 10.108 </v>
      </c>
      <c r="B43" s="3" t="str">
        <f t="shared" ref="B43:B74" si="7">IF(H43=INT(H43),"I","II")</f>
        <v>I</v>
      </c>
      <c r="C43" s="10">
        <f t="shared" ref="C43:C74" si="8">1*G43</f>
        <v>22231.882000000001</v>
      </c>
      <c r="D43" s="12" t="str">
        <f t="shared" ref="D43:D74" si="9">VLOOKUP(F43,I$1:J$5,2,FALSE)</f>
        <v>vis</v>
      </c>
      <c r="E43" s="42">
        <f>VLOOKUP(C43,Active!C$21:E$973,3,FALSE)</f>
        <v>-4107.9984489546205</v>
      </c>
      <c r="F43" s="3" t="s">
        <v>55</v>
      </c>
      <c r="G43" s="12" t="str">
        <f t="shared" ref="G43:G74" si="10">MID(I43,3,LEN(I43)-3)</f>
        <v>22231.882</v>
      </c>
      <c r="H43" s="10">
        <f t="shared" ref="H43:H74" si="11">1*K43</f>
        <v>-4108</v>
      </c>
      <c r="I43" s="43" t="s">
        <v>150</v>
      </c>
      <c r="J43" s="44" t="s">
        <v>151</v>
      </c>
      <c r="K43" s="43">
        <v>-4108</v>
      </c>
      <c r="L43" s="43" t="s">
        <v>144</v>
      </c>
      <c r="M43" s="44" t="s">
        <v>61</v>
      </c>
      <c r="N43" s="44"/>
      <c r="O43" s="45" t="s">
        <v>62</v>
      </c>
      <c r="P43" s="45" t="s">
        <v>63</v>
      </c>
    </row>
    <row r="44" spans="1:16" ht="12.75" customHeight="1" thickBot="1" x14ac:dyDescent="0.25">
      <c r="A44" s="10" t="str">
        <f t="shared" si="6"/>
        <v> VB 10.108 </v>
      </c>
      <c r="B44" s="3" t="str">
        <f t="shared" si="7"/>
        <v>I</v>
      </c>
      <c r="C44" s="10">
        <f t="shared" si="8"/>
        <v>22394.659</v>
      </c>
      <c r="D44" s="12" t="str">
        <f t="shared" si="9"/>
        <v>vis</v>
      </c>
      <c r="E44" s="42">
        <f>VLOOKUP(C44,Active!C$21:E$973,3,FALSE)</f>
        <v>-4017.9576095536436</v>
      </c>
      <c r="F44" s="3" t="s">
        <v>55</v>
      </c>
      <c r="G44" s="12" t="str">
        <f t="shared" si="10"/>
        <v>22394.659</v>
      </c>
      <c r="H44" s="10">
        <f t="shared" si="11"/>
        <v>-4018</v>
      </c>
      <c r="I44" s="43" t="s">
        <v>152</v>
      </c>
      <c r="J44" s="44" t="s">
        <v>153</v>
      </c>
      <c r="K44" s="43">
        <v>-4018</v>
      </c>
      <c r="L44" s="43" t="s">
        <v>154</v>
      </c>
      <c r="M44" s="44" t="s">
        <v>61</v>
      </c>
      <c r="N44" s="44"/>
      <c r="O44" s="45" t="s">
        <v>62</v>
      </c>
      <c r="P44" s="45" t="s">
        <v>63</v>
      </c>
    </row>
    <row r="45" spans="1:16" ht="12.75" customHeight="1" thickBot="1" x14ac:dyDescent="0.25">
      <c r="A45" s="10" t="str">
        <f t="shared" si="6"/>
        <v> VB 10.108 </v>
      </c>
      <c r="B45" s="3" t="str">
        <f t="shared" si="7"/>
        <v>I</v>
      </c>
      <c r="C45" s="10">
        <f t="shared" si="8"/>
        <v>22665.785</v>
      </c>
      <c r="D45" s="12" t="str">
        <f t="shared" si="9"/>
        <v>vis</v>
      </c>
      <c r="E45" s="42">
        <f>VLOOKUP(C45,Active!C$21:E$973,3,FALSE)</f>
        <v>-3867.9830270055591</v>
      </c>
      <c r="F45" s="3" t="s">
        <v>55</v>
      </c>
      <c r="G45" s="12" t="str">
        <f t="shared" si="10"/>
        <v>22665.785</v>
      </c>
      <c r="H45" s="10">
        <f t="shared" si="11"/>
        <v>-3868</v>
      </c>
      <c r="I45" s="43" t="s">
        <v>155</v>
      </c>
      <c r="J45" s="44" t="s">
        <v>156</v>
      </c>
      <c r="K45" s="43">
        <v>-3868</v>
      </c>
      <c r="L45" s="43" t="s">
        <v>157</v>
      </c>
      <c r="M45" s="44" t="s">
        <v>61</v>
      </c>
      <c r="N45" s="44"/>
      <c r="O45" s="45" t="s">
        <v>62</v>
      </c>
      <c r="P45" s="45" t="s">
        <v>63</v>
      </c>
    </row>
    <row r="46" spans="1:16" ht="12.75" customHeight="1" thickBot="1" x14ac:dyDescent="0.25">
      <c r="A46" s="10" t="str">
        <f t="shared" si="6"/>
        <v> VB 10.108 </v>
      </c>
      <c r="B46" s="3" t="str">
        <f t="shared" si="7"/>
        <v>I</v>
      </c>
      <c r="C46" s="10">
        <f t="shared" si="8"/>
        <v>22983.901999999998</v>
      </c>
      <c r="D46" s="12" t="str">
        <f t="shared" si="9"/>
        <v>vis</v>
      </c>
      <c r="E46" s="42">
        <f>VLOOKUP(C46,Active!C$21:E$973,3,FALSE)</f>
        <v>-3692.015158647494</v>
      </c>
      <c r="F46" s="3" t="s">
        <v>55</v>
      </c>
      <c r="G46" s="12" t="str">
        <f t="shared" si="10"/>
        <v>22983.902</v>
      </c>
      <c r="H46" s="10">
        <f t="shared" si="11"/>
        <v>-3692</v>
      </c>
      <c r="I46" s="43" t="s">
        <v>158</v>
      </c>
      <c r="J46" s="44" t="s">
        <v>159</v>
      </c>
      <c r="K46" s="43">
        <v>-3692</v>
      </c>
      <c r="L46" s="43" t="s">
        <v>160</v>
      </c>
      <c r="M46" s="44" t="s">
        <v>61</v>
      </c>
      <c r="N46" s="44"/>
      <c r="O46" s="45" t="s">
        <v>62</v>
      </c>
      <c r="P46" s="45" t="s">
        <v>63</v>
      </c>
    </row>
    <row r="47" spans="1:16" ht="12.75" customHeight="1" thickBot="1" x14ac:dyDescent="0.25">
      <c r="A47" s="10" t="str">
        <f t="shared" si="6"/>
        <v> VB 10.108 </v>
      </c>
      <c r="B47" s="3" t="str">
        <f t="shared" si="7"/>
        <v>I</v>
      </c>
      <c r="C47" s="10">
        <f t="shared" si="8"/>
        <v>23079.758999999998</v>
      </c>
      <c r="D47" s="12" t="str">
        <f t="shared" si="9"/>
        <v>vis</v>
      </c>
      <c r="E47" s="42">
        <f>VLOOKUP(C47,Active!C$21:E$973,3,FALSE)</f>
        <v>-3638.9914222322786</v>
      </c>
      <c r="F47" s="3" t="s">
        <v>55</v>
      </c>
      <c r="G47" s="12" t="str">
        <f t="shared" si="10"/>
        <v>23079.759</v>
      </c>
      <c r="H47" s="10">
        <f t="shared" si="11"/>
        <v>-3639</v>
      </c>
      <c r="I47" s="43" t="s">
        <v>161</v>
      </c>
      <c r="J47" s="44" t="s">
        <v>162</v>
      </c>
      <c r="K47" s="43">
        <v>-3639</v>
      </c>
      <c r="L47" s="43" t="s">
        <v>163</v>
      </c>
      <c r="M47" s="44" t="s">
        <v>61</v>
      </c>
      <c r="N47" s="44"/>
      <c r="O47" s="45" t="s">
        <v>62</v>
      </c>
      <c r="P47" s="45" t="s">
        <v>63</v>
      </c>
    </row>
    <row r="48" spans="1:16" ht="12.75" customHeight="1" thickBot="1" x14ac:dyDescent="0.25">
      <c r="A48" s="10" t="str">
        <f t="shared" si="6"/>
        <v> VB 10.108 </v>
      </c>
      <c r="B48" s="3" t="str">
        <f t="shared" si="7"/>
        <v>I</v>
      </c>
      <c r="C48" s="10">
        <f t="shared" si="8"/>
        <v>23437.722000000002</v>
      </c>
      <c r="D48" s="12" t="str">
        <f t="shared" si="9"/>
        <v>vis</v>
      </c>
      <c r="E48" s="42">
        <f>VLOOKUP(C48,Active!C$21:E$973,3,FALSE)</f>
        <v>-3440.9825573773387</v>
      </c>
      <c r="F48" s="3" t="s">
        <v>55</v>
      </c>
      <c r="G48" s="12" t="str">
        <f t="shared" si="10"/>
        <v>23437.722</v>
      </c>
      <c r="H48" s="10">
        <f t="shared" si="11"/>
        <v>-3441</v>
      </c>
      <c r="I48" s="43" t="s">
        <v>164</v>
      </c>
      <c r="J48" s="44" t="s">
        <v>165</v>
      </c>
      <c r="K48" s="43">
        <v>-3441</v>
      </c>
      <c r="L48" s="43" t="s">
        <v>166</v>
      </c>
      <c r="M48" s="44" t="s">
        <v>61</v>
      </c>
      <c r="N48" s="44"/>
      <c r="O48" s="45" t="s">
        <v>62</v>
      </c>
      <c r="P48" s="45" t="s">
        <v>63</v>
      </c>
    </row>
    <row r="49" spans="1:16" ht="12.75" customHeight="1" thickBot="1" x14ac:dyDescent="0.25">
      <c r="A49" s="10" t="str">
        <f t="shared" si="6"/>
        <v> VB 10.108 </v>
      </c>
      <c r="B49" s="3" t="str">
        <f t="shared" si="7"/>
        <v>I</v>
      </c>
      <c r="C49" s="10">
        <f t="shared" si="8"/>
        <v>23542.550999999999</v>
      </c>
      <c r="D49" s="12" t="str">
        <f t="shared" si="9"/>
        <v>vis</v>
      </c>
      <c r="E49" s="42">
        <f>VLOOKUP(C49,Active!C$21:E$973,3,FALSE)</f>
        <v>-3382.9959182725211</v>
      </c>
      <c r="F49" s="3" t="s">
        <v>55</v>
      </c>
      <c r="G49" s="12" t="str">
        <f t="shared" si="10"/>
        <v>23542.551</v>
      </c>
      <c r="H49" s="10">
        <f t="shared" si="11"/>
        <v>-3383</v>
      </c>
      <c r="I49" s="43" t="s">
        <v>167</v>
      </c>
      <c r="J49" s="44" t="s">
        <v>168</v>
      </c>
      <c r="K49" s="43">
        <v>-3383</v>
      </c>
      <c r="L49" s="43" t="s">
        <v>169</v>
      </c>
      <c r="M49" s="44" t="s">
        <v>61</v>
      </c>
      <c r="N49" s="44"/>
      <c r="O49" s="45" t="s">
        <v>62</v>
      </c>
      <c r="P49" s="45" t="s">
        <v>63</v>
      </c>
    </row>
    <row r="50" spans="1:16" ht="12.75" customHeight="1" thickBot="1" x14ac:dyDescent="0.25">
      <c r="A50" s="10" t="str">
        <f t="shared" si="6"/>
        <v> VB 10.108 </v>
      </c>
      <c r="B50" s="3" t="str">
        <f t="shared" si="7"/>
        <v>I</v>
      </c>
      <c r="C50" s="10">
        <f t="shared" si="8"/>
        <v>23724.904999999999</v>
      </c>
      <c r="D50" s="12" t="str">
        <f t="shared" si="9"/>
        <v>vis</v>
      </c>
      <c r="E50" s="42">
        <f>VLOOKUP(C50,Active!C$21:E$973,3,FALSE)</f>
        <v>-3282.1259720999915</v>
      </c>
      <c r="F50" s="3" t="s">
        <v>55</v>
      </c>
      <c r="G50" s="12" t="str">
        <f t="shared" si="10"/>
        <v>23724.905</v>
      </c>
      <c r="H50" s="10">
        <f t="shared" si="11"/>
        <v>-3282</v>
      </c>
      <c r="I50" s="43" t="s">
        <v>170</v>
      </c>
      <c r="J50" s="44" t="s">
        <v>171</v>
      </c>
      <c r="K50" s="43">
        <v>-3282</v>
      </c>
      <c r="L50" s="43" t="s">
        <v>172</v>
      </c>
      <c r="M50" s="44" t="s">
        <v>61</v>
      </c>
      <c r="N50" s="44"/>
      <c r="O50" s="45" t="s">
        <v>62</v>
      </c>
      <c r="P50" s="45" t="s">
        <v>63</v>
      </c>
    </row>
    <row r="51" spans="1:16" ht="12.75" customHeight="1" thickBot="1" x14ac:dyDescent="0.25">
      <c r="A51" s="10" t="str">
        <f t="shared" si="6"/>
        <v> VB 10.108 </v>
      </c>
      <c r="B51" s="3" t="str">
        <f t="shared" si="7"/>
        <v>I</v>
      </c>
      <c r="C51" s="10">
        <f t="shared" si="8"/>
        <v>23726.914000000001</v>
      </c>
      <c r="D51" s="12" t="str">
        <f t="shared" si="9"/>
        <v>vis</v>
      </c>
      <c r="E51" s="42">
        <f>VLOOKUP(C51,Active!C$21:E$973,3,FALSE)</f>
        <v>-3281.0146845940371</v>
      </c>
      <c r="F51" s="3" t="s">
        <v>55</v>
      </c>
      <c r="G51" s="12" t="str">
        <f t="shared" si="10"/>
        <v>23726.914</v>
      </c>
      <c r="H51" s="10">
        <f t="shared" si="11"/>
        <v>-3281</v>
      </c>
      <c r="I51" s="43" t="s">
        <v>173</v>
      </c>
      <c r="J51" s="44" t="s">
        <v>174</v>
      </c>
      <c r="K51" s="43">
        <v>-3281</v>
      </c>
      <c r="L51" s="43" t="s">
        <v>175</v>
      </c>
      <c r="M51" s="44" t="s">
        <v>61</v>
      </c>
      <c r="N51" s="44"/>
      <c r="O51" s="45" t="s">
        <v>62</v>
      </c>
      <c r="P51" s="45" t="s">
        <v>63</v>
      </c>
    </row>
    <row r="52" spans="1:16" ht="12.75" customHeight="1" thickBot="1" x14ac:dyDescent="0.25">
      <c r="A52" s="10" t="str">
        <f t="shared" si="6"/>
        <v> VB 10.108 </v>
      </c>
      <c r="B52" s="3" t="str">
        <f t="shared" si="7"/>
        <v>I</v>
      </c>
      <c r="C52" s="10">
        <f t="shared" si="8"/>
        <v>24113.832999999999</v>
      </c>
      <c r="D52" s="12" t="str">
        <f t="shared" si="9"/>
        <v>vis</v>
      </c>
      <c r="E52" s="42">
        <f>VLOOKUP(C52,Active!C$21:E$973,3,FALSE)</f>
        <v>-3066.9886763730551</v>
      </c>
      <c r="F52" s="3" t="s">
        <v>55</v>
      </c>
      <c r="G52" s="12" t="str">
        <f t="shared" si="10"/>
        <v>24113.833</v>
      </c>
      <c r="H52" s="10">
        <f t="shared" si="11"/>
        <v>-3067</v>
      </c>
      <c r="I52" s="43" t="s">
        <v>176</v>
      </c>
      <c r="J52" s="44" t="s">
        <v>177</v>
      </c>
      <c r="K52" s="43">
        <v>-3067</v>
      </c>
      <c r="L52" s="43" t="s">
        <v>178</v>
      </c>
      <c r="M52" s="44" t="s">
        <v>61</v>
      </c>
      <c r="N52" s="44"/>
      <c r="O52" s="45" t="s">
        <v>62</v>
      </c>
      <c r="P52" s="45" t="s">
        <v>63</v>
      </c>
    </row>
    <row r="53" spans="1:16" ht="12.75" customHeight="1" thickBot="1" x14ac:dyDescent="0.25">
      <c r="A53" s="10" t="str">
        <f t="shared" si="6"/>
        <v> VB 10.108 </v>
      </c>
      <c r="B53" s="3" t="str">
        <f t="shared" si="7"/>
        <v>I</v>
      </c>
      <c r="C53" s="10">
        <f t="shared" si="8"/>
        <v>24113.865000000002</v>
      </c>
      <c r="D53" s="12" t="str">
        <f t="shared" si="9"/>
        <v>vis</v>
      </c>
      <c r="E53" s="42">
        <f>VLOOKUP(C53,Active!C$21:E$973,3,FALSE)</f>
        <v>-3066.9709754272144</v>
      </c>
      <c r="F53" s="3" t="s">
        <v>55</v>
      </c>
      <c r="G53" s="12" t="str">
        <f t="shared" si="10"/>
        <v>24113.865</v>
      </c>
      <c r="H53" s="10">
        <f t="shared" si="11"/>
        <v>-3067</v>
      </c>
      <c r="I53" s="43" t="s">
        <v>179</v>
      </c>
      <c r="J53" s="44" t="s">
        <v>180</v>
      </c>
      <c r="K53" s="43">
        <v>-3067</v>
      </c>
      <c r="L53" s="43" t="s">
        <v>181</v>
      </c>
      <c r="M53" s="44" t="s">
        <v>61</v>
      </c>
      <c r="N53" s="44"/>
      <c r="O53" s="45" t="s">
        <v>62</v>
      </c>
      <c r="P53" s="45" t="s">
        <v>63</v>
      </c>
    </row>
    <row r="54" spans="1:16" ht="12.75" customHeight="1" thickBot="1" x14ac:dyDescent="0.25">
      <c r="A54" s="10" t="str">
        <f t="shared" si="6"/>
        <v> VB 10.108 </v>
      </c>
      <c r="B54" s="3" t="str">
        <f t="shared" si="7"/>
        <v>I</v>
      </c>
      <c r="C54" s="10">
        <f t="shared" si="8"/>
        <v>24113.903999999999</v>
      </c>
      <c r="D54" s="12" t="str">
        <f t="shared" si="9"/>
        <v>vis</v>
      </c>
      <c r="E54" s="42">
        <f>VLOOKUP(C54,Active!C$21:E$973,3,FALSE)</f>
        <v>-3066.9494023994748</v>
      </c>
      <c r="F54" s="3" t="s">
        <v>55</v>
      </c>
      <c r="G54" s="12" t="str">
        <f t="shared" si="10"/>
        <v>24113.904</v>
      </c>
      <c r="H54" s="10">
        <f t="shared" si="11"/>
        <v>-3067</v>
      </c>
      <c r="I54" s="43" t="s">
        <v>182</v>
      </c>
      <c r="J54" s="44" t="s">
        <v>183</v>
      </c>
      <c r="K54" s="43">
        <v>-3067</v>
      </c>
      <c r="L54" s="43" t="s">
        <v>184</v>
      </c>
      <c r="M54" s="44" t="s">
        <v>61</v>
      </c>
      <c r="N54" s="44"/>
      <c r="O54" s="45" t="s">
        <v>62</v>
      </c>
      <c r="P54" s="45" t="s">
        <v>63</v>
      </c>
    </row>
    <row r="55" spans="1:16" ht="12.75" customHeight="1" thickBot="1" x14ac:dyDescent="0.25">
      <c r="A55" s="10" t="str">
        <f t="shared" si="6"/>
        <v> VB 10.108 </v>
      </c>
      <c r="B55" s="3" t="str">
        <f t="shared" si="7"/>
        <v>I</v>
      </c>
      <c r="C55" s="10">
        <f t="shared" si="8"/>
        <v>25261.716</v>
      </c>
      <c r="D55" s="12" t="str">
        <f t="shared" si="9"/>
        <v>vis</v>
      </c>
      <c r="E55" s="42">
        <f>VLOOKUP(C55,Active!C$21:E$973,3,FALSE)</f>
        <v>-2432.0319634829489</v>
      </c>
      <c r="F55" s="3" t="s">
        <v>55</v>
      </c>
      <c r="G55" s="12" t="str">
        <f t="shared" si="10"/>
        <v>25261.716</v>
      </c>
      <c r="H55" s="10">
        <f t="shared" si="11"/>
        <v>-2432</v>
      </c>
      <c r="I55" s="43" t="s">
        <v>185</v>
      </c>
      <c r="J55" s="44" t="s">
        <v>186</v>
      </c>
      <c r="K55" s="43">
        <v>-2432</v>
      </c>
      <c r="L55" s="43" t="s">
        <v>187</v>
      </c>
      <c r="M55" s="44" t="s">
        <v>61</v>
      </c>
      <c r="N55" s="44"/>
      <c r="O55" s="45" t="s">
        <v>62</v>
      </c>
      <c r="P55" s="45" t="s">
        <v>63</v>
      </c>
    </row>
    <row r="56" spans="1:16" ht="12.75" customHeight="1" thickBot="1" x14ac:dyDescent="0.25">
      <c r="A56" s="10" t="str">
        <f t="shared" si="6"/>
        <v> VB 10.108 </v>
      </c>
      <c r="B56" s="3" t="str">
        <f t="shared" si="7"/>
        <v>I</v>
      </c>
      <c r="C56" s="10">
        <f t="shared" si="8"/>
        <v>25274.425999999999</v>
      </c>
      <c r="D56" s="12" t="str">
        <f t="shared" si="9"/>
        <v>vis</v>
      </c>
      <c r="E56" s="42">
        <f>VLOOKUP(C56,Active!C$21:E$973,3,FALSE)</f>
        <v>-2425.0013690575302</v>
      </c>
      <c r="F56" s="3" t="s">
        <v>55</v>
      </c>
      <c r="G56" s="12" t="str">
        <f t="shared" si="10"/>
        <v>25274.426</v>
      </c>
      <c r="H56" s="10">
        <f t="shared" si="11"/>
        <v>-2425</v>
      </c>
      <c r="I56" s="43" t="s">
        <v>188</v>
      </c>
      <c r="J56" s="44" t="s">
        <v>189</v>
      </c>
      <c r="K56" s="43">
        <v>-2425</v>
      </c>
      <c r="L56" s="43" t="s">
        <v>190</v>
      </c>
      <c r="M56" s="44" t="s">
        <v>61</v>
      </c>
      <c r="N56" s="44"/>
      <c r="O56" s="45" t="s">
        <v>62</v>
      </c>
      <c r="P56" s="45" t="s">
        <v>63</v>
      </c>
    </row>
    <row r="57" spans="1:16" ht="12.75" customHeight="1" thickBot="1" x14ac:dyDescent="0.25">
      <c r="A57" s="10" t="str">
        <f t="shared" si="6"/>
        <v> VB 10.108 </v>
      </c>
      <c r="B57" s="3" t="str">
        <f t="shared" si="7"/>
        <v>I</v>
      </c>
      <c r="C57" s="10">
        <f t="shared" si="8"/>
        <v>25570.883999999998</v>
      </c>
      <c r="D57" s="12" t="str">
        <f t="shared" si="9"/>
        <v>vis</v>
      </c>
      <c r="E57" s="42">
        <f>VLOOKUP(C57,Active!C$21:E$973,3,FALSE)</f>
        <v>-2261.0142752596657</v>
      </c>
      <c r="F57" s="3" t="s">
        <v>55</v>
      </c>
      <c r="G57" s="12" t="str">
        <f t="shared" si="10"/>
        <v>25570.884</v>
      </c>
      <c r="H57" s="10">
        <f t="shared" si="11"/>
        <v>-2261</v>
      </c>
      <c r="I57" s="43" t="s">
        <v>191</v>
      </c>
      <c r="J57" s="44" t="s">
        <v>192</v>
      </c>
      <c r="K57" s="43">
        <v>-2261</v>
      </c>
      <c r="L57" s="43" t="s">
        <v>193</v>
      </c>
      <c r="M57" s="44" t="s">
        <v>61</v>
      </c>
      <c r="N57" s="44"/>
      <c r="O57" s="45" t="s">
        <v>62</v>
      </c>
      <c r="P57" s="45" t="s">
        <v>63</v>
      </c>
    </row>
    <row r="58" spans="1:16" ht="12.75" customHeight="1" thickBot="1" x14ac:dyDescent="0.25">
      <c r="A58" s="10" t="str">
        <f t="shared" si="6"/>
        <v> VB 10.108 </v>
      </c>
      <c r="B58" s="3" t="str">
        <f t="shared" si="7"/>
        <v>I</v>
      </c>
      <c r="C58" s="10">
        <f t="shared" si="8"/>
        <v>26796.550999999999</v>
      </c>
      <c r="D58" s="12" t="str">
        <f t="shared" si="9"/>
        <v>vis</v>
      </c>
      <c r="E58" s="42">
        <f>VLOOKUP(C58,Active!C$21:E$973,3,FALSE)</f>
        <v>-1583.0309882714644</v>
      </c>
      <c r="F58" s="3" t="s">
        <v>55</v>
      </c>
      <c r="G58" s="12" t="str">
        <f t="shared" si="10"/>
        <v>26796.551</v>
      </c>
      <c r="H58" s="10">
        <f t="shared" si="11"/>
        <v>-1583</v>
      </c>
      <c r="I58" s="43" t="s">
        <v>194</v>
      </c>
      <c r="J58" s="44" t="s">
        <v>195</v>
      </c>
      <c r="K58" s="43">
        <v>-1583</v>
      </c>
      <c r="L58" s="43" t="s">
        <v>196</v>
      </c>
      <c r="M58" s="44" t="s">
        <v>61</v>
      </c>
      <c r="N58" s="44"/>
      <c r="O58" s="45" t="s">
        <v>62</v>
      </c>
      <c r="P58" s="45" t="s">
        <v>63</v>
      </c>
    </row>
    <row r="59" spans="1:16" ht="12.75" customHeight="1" thickBot="1" x14ac:dyDescent="0.25">
      <c r="A59" s="10" t="str">
        <f t="shared" si="6"/>
        <v> VB 10.108 </v>
      </c>
      <c r="B59" s="3" t="str">
        <f t="shared" si="7"/>
        <v>I</v>
      </c>
      <c r="C59" s="10">
        <f t="shared" si="8"/>
        <v>26796.592000000001</v>
      </c>
      <c r="D59" s="12" t="str">
        <f t="shared" si="9"/>
        <v>vis</v>
      </c>
      <c r="E59" s="42">
        <f>VLOOKUP(C59,Active!C$21:E$973,3,FALSE)</f>
        <v>-1583.0083089346076</v>
      </c>
      <c r="F59" s="3" t="s">
        <v>55</v>
      </c>
      <c r="G59" s="12" t="str">
        <f t="shared" si="10"/>
        <v>26796.592</v>
      </c>
      <c r="H59" s="10">
        <f t="shared" si="11"/>
        <v>-1583</v>
      </c>
      <c r="I59" s="43" t="s">
        <v>197</v>
      </c>
      <c r="J59" s="44" t="s">
        <v>198</v>
      </c>
      <c r="K59" s="43">
        <v>-1583</v>
      </c>
      <c r="L59" s="43" t="s">
        <v>135</v>
      </c>
      <c r="M59" s="44" t="s">
        <v>61</v>
      </c>
      <c r="N59" s="44"/>
      <c r="O59" s="45" t="s">
        <v>62</v>
      </c>
      <c r="P59" s="45" t="s">
        <v>63</v>
      </c>
    </row>
    <row r="60" spans="1:16" ht="12.75" customHeight="1" thickBot="1" x14ac:dyDescent="0.25">
      <c r="A60" s="10" t="str">
        <f t="shared" si="6"/>
        <v> VB 10.108 </v>
      </c>
      <c r="B60" s="3" t="str">
        <f t="shared" si="7"/>
        <v>I</v>
      </c>
      <c r="C60" s="10">
        <f t="shared" si="8"/>
        <v>27125.601999999999</v>
      </c>
      <c r="D60" s="12" t="str">
        <f t="shared" si="9"/>
        <v>vis</v>
      </c>
      <c r="E60" s="42">
        <f>VLOOKUP(C60,Active!C$21:E$973,3,FALSE)</f>
        <v>-1401.014927982043</v>
      </c>
      <c r="F60" s="3" t="s">
        <v>55</v>
      </c>
      <c r="G60" s="12" t="str">
        <f t="shared" si="10"/>
        <v>27125.602</v>
      </c>
      <c r="H60" s="10">
        <f t="shared" si="11"/>
        <v>-1401</v>
      </c>
      <c r="I60" s="43" t="s">
        <v>199</v>
      </c>
      <c r="J60" s="44" t="s">
        <v>200</v>
      </c>
      <c r="K60" s="43">
        <v>-1401</v>
      </c>
      <c r="L60" s="43" t="s">
        <v>129</v>
      </c>
      <c r="M60" s="44" t="s">
        <v>61</v>
      </c>
      <c r="N60" s="44"/>
      <c r="O60" s="45" t="s">
        <v>62</v>
      </c>
      <c r="P60" s="45" t="s">
        <v>63</v>
      </c>
    </row>
    <row r="61" spans="1:16" ht="12.75" customHeight="1" thickBot="1" x14ac:dyDescent="0.25">
      <c r="A61" s="10" t="str">
        <f t="shared" si="6"/>
        <v> VB 10.108 </v>
      </c>
      <c r="B61" s="3" t="str">
        <f t="shared" si="7"/>
        <v>I</v>
      </c>
      <c r="C61" s="10">
        <f t="shared" si="8"/>
        <v>27830.696</v>
      </c>
      <c r="D61" s="12" t="str">
        <f t="shared" si="9"/>
        <v>vis</v>
      </c>
      <c r="E61" s="42">
        <f>VLOOKUP(C61,Active!C$21:E$973,3,FALSE)</f>
        <v>-1010.9889684386605</v>
      </c>
      <c r="F61" s="3" t="s">
        <v>55</v>
      </c>
      <c r="G61" s="12" t="str">
        <f t="shared" si="10"/>
        <v>27830.696</v>
      </c>
      <c r="H61" s="10">
        <f t="shared" si="11"/>
        <v>-1011</v>
      </c>
      <c r="I61" s="43" t="s">
        <v>201</v>
      </c>
      <c r="J61" s="44" t="s">
        <v>202</v>
      </c>
      <c r="K61" s="43">
        <v>-1011</v>
      </c>
      <c r="L61" s="43" t="s">
        <v>203</v>
      </c>
      <c r="M61" s="44" t="s">
        <v>61</v>
      </c>
      <c r="N61" s="44"/>
      <c r="O61" s="45" t="s">
        <v>62</v>
      </c>
      <c r="P61" s="45" t="s">
        <v>63</v>
      </c>
    </row>
    <row r="62" spans="1:16" ht="12.75" customHeight="1" thickBot="1" x14ac:dyDescent="0.25">
      <c r="A62" s="10" t="str">
        <f t="shared" si="6"/>
        <v> VB 10.108 </v>
      </c>
      <c r="B62" s="3" t="str">
        <f t="shared" si="7"/>
        <v>I</v>
      </c>
      <c r="C62" s="10">
        <f t="shared" si="8"/>
        <v>27890.288</v>
      </c>
      <c r="D62" s="12" t="str">
        <f t="shared" si="9"/>
        <v>vis</v>
      </c>
      <c r="E62" s="42">
        <f>VLOOKUP(C62,Active!C$21:E$973,3,FALSE)</f>
        <v>-978.02538205002384</v>
      </c>
      <c r="F62" s="3" t="s">
        <v>55</v>
      </c>
      <c r="G62" s="12" t="str">
        <f t="shared" si="10"/>
        <v>27890.288</v>
      </c>
      <c r="H62" s="10">
        <f t="shared" si="11"/>
        <v>-978</v>
      </c>
      <c r="I62" s="43" t="s">
        <v>204</v>
      </c>
      <c r="J62" s="44" t="s">
        <v>205</v>
      </c>
      <c r="K62" s="43">
        <v>-978</v>
      </c>
      <c r="L62" s="43" t="s">
        <v>206</v>
      </c>
      <c r="M62" s="44" t="s">
        <v>61</v>
      </c>
      <c r="N62" s="44"/>
      <c r="O62" s="45" t="s">
        <v>62</v>
      </c>
      <c r="P62" s="45" t="s">
        <v>63</v>
      </c>
    </row>
    <row r="63" spans="1:16" ht="12.75" customHeight="1" thickBot="1" x14ac:dyDescent="0.25">
      <c r="A63" s="10" t="str">
        <f t="shared" si="6"/>
        <v> VB 10.108 </v>
      </c>
      <c r="B63" s="3" t="str">
        <f t="shared" si="7"/>
        <v>I</v>
      </c>
      <c r="C63" s="10">
        <f t="shared" si="8"/>
        <v>28168.762999999999</v>
      </c>
      <c r="D63" s="12" t="str">
        <f t="shared" si="9"/>
        <v>vis</v>
      </c>
      <c r="E63" s="42">
        <f>VLOOKUP(C63,Active!C$21:E$973,3,FALSE)</f>
        <v>-823.98566665910744</v>
      </c>
      <c r="F63" s="3" t="s">
        <v>55</v>
      </c>
      <c r="G63" s="12" t="str">
        <f t="shared" si="10"/>
        <v>28168.763</v>
      </c>
      <c r="H63" s="10">
        <f t="shared" si="11"/>
        <v>-824</v>
      </c>
      <c r="I63" s="43" t="s">
        <v>207</v>
      </c>
      <c r="J63" s="44" t="s">
        <v>208</v>
      </c>
      <c r="K63" s="43">
        <v>-824</v>
      </c>
      <c r="L63" s="43" t="s">
        <v>209</v>
      </c>
      <c r="M63" s="44" t="s">
        <v>61</v>
      </c>
      <c r="N63" s="44"/>
      <c r="O63" s="45" t="s">
        <v>62</v>
      </c>
      <c r="P63" s="45" t="s">
        <v>63</v>
      </c>
    </row>
    <row r="64" spans="1:16" ht="12.75" customHeight="1" thickBot="1" x14ac:dyDescent="0.25">
      <c r="A64" s="10" t="str">
        <f t="shared" si="6"/>
        <v> VB 10.108 </v>
      </c>
      <c r="B64" s="3" t="str">
        <f t="shared" si="7"/>
        <v>I</v>
      </c>
      <c r="C64" s="10">
        <f t="shared" si="8"/>
        <v>28219.414000000001</v>
      </c>
      <c r="D64" s="12" t="str">
        <f t="shared" si="9"/>
        <v>vis</v>
      </c>
      <c r="E64" s="42">
        <f>VLOOKUP(C64,Active!C$21:E$973,3,FALSE)</f>
        <v>-795.96783516879202</v>
      </c>
      <c r="F64" s="3" t="s">
        <v>55</v>
      </c>
      <c r="G64" s="12" t="str">
        <f t="shared" si="10"/>
        <v>28219.414</v>
      </c>
      <c r="H64" s="10">
        <f t="shared" si="11"/>
        <v>-796</v>
      </c>
      <c r="I64" s="43" t="s">
        <v>210</v>
      </c>
      <c r="J64" s="44" t="s">
        <v>211</v>
      </c>
      <c r="K64" s="43">
        <v>-796</v>
      </c>
      <c r="L64" s="43" t="s">
        <v>212</v>
      </c>
      <c r="M64" s="44" t="s">
        <v>61</v>
      </c>
      <c r="N64" s="44"/>
      <c r="O64" s="45" t="s">
        <v>62</v>
      </c>
      <c r="P64" s="45" t="s">
        <v>63</v>
      </c>
    </row>
    <row r="65" spans="1:16" ht="12.75" customHeight="1" thickBot="1" x14ac:dyDescent="0.25">
      <c r="A65" s="10" t="str">
        <f t="shared" si="6"/>
        <v> VB 10.108 </v>
      </c>
      <c r="B65" s="3" t="str">
        <f t="shared" si="7"/>
        <v>I</v>
      </c>
      <c r="C65" s="10">
        <f t="shared" si="8"/>
        <v>28575.413</v>
      </c>
      <c r="D65" s="12" t="str">
        <f t="shared" si="9"/>
        <v>vis</v>
      </c>
      <c r="E65" s="42">
        <f>VLOOKUP(C65,Active!C$21:E$973,3,FALSE)</f>
        <v>-599.04536586472136</v>
      </c>
      <c r="F65" s="3" t="s">
        <v>55</v>
      </c>
      <c r="G65" s="12" t="str">
        <f t="shared" si="10"/>
        <v>28575.413</v>
      </c>
      <c r="H65" s="10">
        <f t="shared" si="11"/>
        <v>-599</v>
      </c>
      <c r="I65" s="43" t="s">
        <v>213</v>
      </c>
      <c r="J65" s="44" t="s">
        <v>214</v>
      </c>
      <c r="K65" s="43">
        <v>-599</v>
      </c>
      <c r="L65" s="43" t="s">
        <v>215</v>
      </c>
      <c r="M65" s="44" t="s">
        <v>61</v>
      </c>
      <c r="N65" s="44"/>
      <c r="O65" s="45" t="s">
        <v>62</v>
      </c>
      <c r="P65" s="45" t="s">
        <v>63</v>
      </c>
    </row>
    <row r="66" spans="1:16" ht="12.75" customHeight="1" thickBot="1" x14ac:dyDescent="0.25">
      <c r="A66" s="10" t="str">
        <f t="shared" si="6"/>
        <v> VB 10.108 </v>
      </c>
      <c r="B66" s="3" t="str">
        <f t="shared" si="7"/>
        <v>I</v>
      </c>
      <c r="C66" s="10">
        <f t="shared" si="8"/>
        <v>28575.482</v>
      </c>
      <c r="D66" s="12" t="str">
        <f t="shared" si="9"/>
        <v>vis</v>
      </c>
      <c r="E66" s="42">
        <f>VLOOKUP(C66,Active!C$21:E$973,3,FALSE)</f>
        <v>-599.00719820025643</v>
      </c>
      <c r="F66" s="3" t="s">
        <v>55</v>
      </c>
      <c r="G66" s="12" t="str">
        <f t="shared" si="10"/>
        <v>28575.482</v>
      </c>
      <c r="H66" s="10">
        <f t="shared" si="11"/>
        <v>-599</v>
      </c>
      <c r="I66" s="43" t="s">
        <v>216</v>
      </c>
      <c r="J66" s="44" t="s">
        <v>217</v>
      </c>
      <c r="K66" s="43">
        <v>-599</v>
      </c>
      <c r="L66" s="43" t="s">
        <v>118</v>
      </c>
      <c r="M66" s="44" t="s">
        <v>61</v>
      </c>
      <c r="N66" s="44"/>
      <c r="O66" s="45" t="s">
        <v>62</v>
      </c>
      <c r="P66" s="45" t="s">
        <v>63</v>
      </c>
    </row>
    <row r="67" spans="1:16" ht="12.75" customHeight="1" thickBot="1" x14ac:dyDescent="0.25">
      <c r="A67" s="10" t="str">
        <f t="shared" si="6"/>
        <v> VB 10.108 </v>
      </c>
      <c r="B67" s="3" t="str">
        <f t="shared" si="7"/>
        <v>I</v>
      </c>
      <c r="C67" s="10">
        <f t="shared" si="8"/>
        <v>28844.886999999999</v>
      </c>
      <c r="D67" s="12" t="str">
        <f t="shared" si="9"/>
        <v>vis</v>
      </c>
      <c r="E67" s="42">
        <f>VLOOKUP(C67,Active!C$21:E$973,3,FALSE)</f>
        <v>-449.98459464557521</v>
      </c>
      <c r="F67" s="3" t="s">
        <v>55</v>
      </c>
      <c r="G67" s="12" t="str">
        <f t="shared" si="10"/>
        <v>28844.887</v>
      </c>
      <c r="H67" s="10">
        <f t="shared" si="11"/>
        <v>-450</v>
      </c>
      <c r="I67" s="43" t="s">
        <v>218</v>
      </c>
      <c r="J67" s="44" t="s">
        <v>219</v>
      </c>
      <c r="K67" s="43">
        <v>-450</v>
      </c>
      <c r="L67" s="43" t="s">
        <v>220</v>
      </c>
      <c r="M67" s="44" t="s">
        <v>61</v>
      </c>
      <c r="N67" s="44"/>
      <c r="O67" s="45" t="s">
        <v>62</v>
      </c>
      <c r="P67" s="45" t="s">
        <v>63</v>
      </c>
    </row>
    <row r="68" spans="1:16" ht="12.75" customHeight="1" thickBot="1" x14ac:dyDescent="0.25">
      <c r="A68" s="10" t="str">
        <f t="shared" si="6"/>
        <v> VB 10.108 </v>
      </c>
      <c r="B68" s="3" t="str">
        <f t="shared" si="7"/>
        <v>I</v>
      </c>
      <c r="C68" s="10">
        <f t="shared" si="8"/>
        <v>28875.532999999999</v>
      </c>
      <c r="D68" s="12" t="str">
        <f t="shared" si="9"/>
        <v>vis</v>
      </c>
      <c r="E68" s="42">
        <f>VLOOKUP(C68,Active!C$21:E$973,3,FALSE)</f>
        <v>-433.03262007740881</v>
      </c>
      <c r="F68" s="3" t="s">
        <v>55</v>
      </c>
      <c r="G68" s="12" t="str">
        <f t="shared" si="10"/>
        <v>28875.533</v>
      </c>
      <c r="H68" s="10">
        <f t="shared" si="11"/>
        <v>-433</v>
      </c>
      <c r="I68" s="43" t="s">
        <v>221</v>
      </c>
      <c r="J68" s="44" t="s">
        <v>222</v>
      </c>
      <c r="K68" s="43">
        <v>-433</v>
      </c>
      <c r="L68" s="43" t="s">
        <v>223</v>
      </c>
      <c r="M68" s="44" t="s">
        <v>61</v>
      </c>
      <c r="N68" s="44"/>
      <c r="O68" s="45" t="s">
        <v>62</v>
      </c>
      <c r="P68" s="45" t="s">
        <v>63</v>
      </c>
    </row>
    <row r="69" spans="1:16" ht="12.75" customHeight="1" thickBot="1" x14ac:dyDescent="0.25">
      <c r="A69" s="10" t="str">
        <f t="shared" si="6"/>
        <v> VB 10.108 </v>
      </c>
      <c r="B69" s="3" t="str">
        <f t="shared" si="7"/>
        <v>I</v>
      </c>
      <c r="C69" s="10">
        <f t="shared" si="8"/>
        <v>29645.697</v>
      </c>
      <c r="D69" s="12" t="str">
        <f t="shared" si="9"/>
        <v>vis</v>
      </c>
      <c r="E69" s="42">
        <f>VLOOKUP(C69,Active!C$21:E$973,3,FALSE)</f>
        <v>-7.0128934795799589</v>
      </c>
      <c r="F69" s="3" t="s">
        <v>55</v>
      </c>
      <c r="G69" s="12" t="str">
        <f t="shared" si="10"/>
        <v>29645.697</v>
      </c>
      <c r="H69" s="10">
        <f t="shared" si="11"/>
        <v>-7</v>
      </c>
      <c r="I69" s="43" t="s">
        <v>224</v>
      </c>
      <c r="J69" s="44" t="s">
        <v>225</v>
      </c>
      <c r="K69" s="43">
        <v>-7</v>
      </c>
      <c r="L69" s="43" t="s">
        <v>226</v>
      </c>
      <c r="M69" s="44" t="s">
        <v>61</v>
      </c>
      <c r="N69" s="44"/>
      <c r="O69" s="45" t="s">
        <v>62</v>
      </c>
      <c r="P69" s="45" t="s">
        <v>63</v>
      </c>
    </row>
    <row r="70" spans="1:16" ht="12.75" customHeight="1" thickBot="1" x14ac:dyDescent="0.25">
      <c r="A70" s="10" t="str">
        <f t="shared" si="6"/>
        <v>IBVS 984 </v>
      </c>
      <c r="B70" s="3" t="str">
        <f t="shared" si="7"/>
        <v>I</v>
      </c>
      <c r="C70" s="10">
        <f t="shared" si="8"/>
        <v>29658.379000000001</v>
      </c>
      <c r="D70" s="12" t="str">
        <f t="shared" si="9"/>
        <v>vis</v>
      </c>
      <c r="E70" s="42">
        <f>VLOOKUP(C70,Active!C$21:E$973,3,FALSE)</f>
        <v>2.2126182303229967E-3</v>
      </c>
      <c r="F70" s="3" t="s">
        <v>55</v>
      </c>
      <c r="G70" s="12" t="str">
        <f t="shared" si="10"/>
        <v>29658.379</v>
      </c>
      <c r="H70" s="10">
        <f t="shared" si="11"/>
        <v>0</v>
      </c>
      <c r="I70" s="43" t="s">
        <v>227</v>
      </c>
      <c r="J70" s="44" t="s">
        <v>228</v>
      </c>
      <c r="K70" s="43">
        <v>0</v>
      </c>
      <c r="L70" s="43" t="s">
        <v>166</v>
      </c>
      <c r="M70" s="44" t="s">
        <v>61</v>
      </c>
      <c r="N70" s="44"/>
      <c r="O70" s="45" t="s">
        <v>229</v>
      </c>
      <c r="P70" s="46" t="s">
        <v>230</v>
      </c>
    </row>
    <row r="71" spans="1:16" ht="12.75" customHeight="1" thickBot="1" x14ac:dyDescent="0.25">
      <c r="A71" s="10" t="str">
        <f t="shared" si="6"/>
        <v> VB 10.108 </v>
      </c>
      <c r="B71" s="3" t="str">
        <f t="shared" si="7"/>
        <v>I</v>
      </c>
      <c r="C71" s="10">
        <f t="shared" si="8"/>
        <v>29665.615000000002</v>
      </c>
      <c r="D71" s="12" t="str">
        <f t="shared" si="9"/>
        <v>vis</v>
      </c>
      <c r="E71" s="42">
        <f>VLOOKUP(C71,Active!C$21:E$973,3,FALSE)</f>
        <v>4.0048389960696165</v>
      </c>
      <c r="F71" s="3" t="s">
        <v>55</v>
      </c>
      <c r="G71" s="12" t="str">
        <f t="shared" si="10"/>
        <v>29665.615</v>
      </c>
      <c r="H71" s="10">
        <f t="shared" si="11"/>
        <v>4</v>
      </c>
      <c r="I71" s="43" t="s">
        <v>231</v>
      </c>
      <c r="J71" s="44" t="s">
        <v>232</v>
      </c>
      <c r="K71" s="43">
        <v>4</v>
      </c>
      <c r="L71" s="43" t="s">
        <v>233</v>
      </c>
      <c r="M71" s="44" t="s">
        <v>61</v>
      </c>
      <c r="N71" s="44"/>
      <c r="O71" s="45" t="s">
        <v>62</v>
      </c>
      <c r="P71" s="45" t="s">
        <v>63</v>
      </c>
    </row>
    <row r="72" spans="1:16" ht="12.75" customHeight="1" thickBot="1" x14ac:dyDescent="0.25">
      <c r="A72" s="10" t="str">
        <f t="shared" si="6"/>
        <v> VB 10.108 </v>
      </c>
      <c r="B72" s="3" t="str">
        <f t="shared" si="7"/>
        <v>I</v>
      </c>
      <c r="C72" s="10">
        <f t="shared" si="8"/>
        <v>29665.642</v>
      </c>
      <c r="D72" s="12" t="str">
        <f t="shared" si="9"/>
        <v>vis</v>
      </c>
      <c r="E72" s="42">
        <f>VLOOKUP(C72,Active!C$21:E$973,3,FALSE)</f>
        <v>4.0197741691202715</v>
      </c>
      <c r="F72" s="3" t="s">
        <v>55</v>
      </c>
      <c r="G72" s="12" t="str">
        <f t="shared" si="10"/>
        <v>29665.642</v>
      </c>
      <c r="H72" s="10">
        <f t="shared" si="11"/>
        <v>4</v>
      </c>
      <c r="I72" s="43" t="s">
        <v>234</v>
      </c>
      <c r="J72" s="44" t="s">
        <v>235</v>
      </c>
      <c r="K72" s="43">
        <v>4</v>
      </c>
      <c r="L72" s="43" t="s">
        <v>236</v>
      </c>
      <c r="M72" s="44" t="s">
        <v>61</v>
      </c>
      <c r="N72" s="44"/>
      <c r="O72" s="45" t="s">
        <v>62</v>
      </c>
      <c r="P72" s="45" t="s">
        <v>63</v>
      </c>
    </row>
    <row r="73" spans="1:16" ht="12.75" customHeight="1" thickBot="1" x14ac:dyDescent="0.25">
      <c r="A73" s="10" t="str">
        <f t="shared" si="6"/>
        <v>IBVS 984 </v>
      </c>
      <c r="B73" s="3" t="str">
        <f t="shared" si="7"/>
        <v>I</v>
      </c>
      <c r="C73" s="10">
        <f t="shared" si="8"/>
        <v>30025.382000000001</v>
      </c>
      <c r="D73" s="12" t="str">
        <f t="shared" si="9"/>
        <v>vis</v>
      </c>
      <c r="E73" s="42">
        <f>VLOOKUP(C73,Active!C$21:E$973,3,FALSE)</f>
        <v>203.01159467267988</v>
      </c>
      <c r="F73" s="3" t="s">
        <v>55</v>
      </c>
      <c r="G73" s="12" t="str">
        <f t="shared" si="10"/>
        <v>30025.382</v>
      </c>
      <c r="H73" s="10">
        <f t="shared" si="11"/>
        <v>203</v>
      </c>
      <c r="I73" s="43" t="s">
        <v>237</v>
      </c>
      <c r="J73" s="44" t="s">
        <v>238</v>
      </c>
      <c r="K73" s="43">
        <v>203</v>
      </c>
      <c r="L73" s="43" t="s">
        <v>239</v>
      </c>
      <c r="M73" s="44" t="s">
        <v>61</v>
      </c>
      <c r="N73" s="44"/>
      <c r="O73" s="45" t="s">
        <v>229</v>
      </c>
      <c r="P73" s="46" t="s">
        <v>230</v>
      </c>
    </row>
    <row r="74" spans="1:16" ht="12.75" customHeight="1" thickBot="1" x14ac:dyDescent="0.25">
      <c r="A74" s="10" t="str">
        <f t="shared" si="6"/>
        <v> VB 10.108 </v>
      </c>
      <c r="B74" s="3" t="str">
        <f t="shared" si="7"/>
        <v>I</v>
      </c>
      <c r="C74" s="10">
        <f t="shared" si="8"/>
        <v>30041.616999999998</v>
      </c>
      <c r="D74" s="12" t="str">
        <f t="shared" si="9"/>
        <v>vis</v>
      </c>
      <c r="E74" s="42">
        <f>VLOOKUP(C74,Active!C$21:E$973,3,FALSE)</f>
        <v>211.99205891317209</v>
      </c>
      <c r="F74" s="3" t="s">
        <v>55</v>
      </c>
      <c r="G74" s="12" t="str">
        <f t="shared" si="10"/>
        <v>30041.617</v>
      </c>
      <c r="H74" s="10">
        <f t="shared" si="11"/>
        <v>212</v>
      </c>
      <c r="I74" s="43" t="s">
        <v>240</v>
      </c>
      <c r="J74" s="44" t="s">
        <v>241</v>
      </c>
      <c r="K74" s="43">
        <v>212</v>
      </c>
      <c r="L74" s="43" t="s">
        <v>132</v>
      </c>
      <c r="M74" s="44" t="s">
        <v>61</v>
      </c>
      <c r="N74" s="44"/>
      <c r="O74" s="45" t="s">
        <v>62</v>
      </c>
      <c r="P74" s="45" t="s">
        <v>63</v>
      </c>
    </row>
    <row r="75" spans="1:16" ht="12.75" customHeight="1" thickBot="1" x14ac:dyDescent="0.25">
      <c r="A75" s="10" t="str">
        <f t="shared" ref="A75:A106" si="12">P75</f>
        <v> VB 10.108 </v>
      </c>
      <c r="B75" s="3" t="str">
        <f t="shared" ref="B75:B106" si="13">IF(H75=INT(H75),"I","II")</f>
        <v>I</v>
      </c>
      <c r="C75" s="10">
        <f t="shared" ref="C75:C106" si="14">1*G75</f>
        <v>30054.308000000001</v>
      </c>
      <c r="D75" s="12" t="str">
        <f t="shared" ref="D75:D106" si="15">VLOOKUP(F75,I$1:J$5,2,FALSE)</f>
        <v>vis</v>
      </c>
      <c r="E75" s="42">
        <f>VLOOKUP(C75,Active!C$21:E$973,3,FALSE)</f>
        <v>219.01214340200062</v>
      </c>
      <c r="F75" s="3" t="s">
        <v>55</v>
      </c>
      <c r="G75" s="12" t="str">
        <f t="shared" ref="G75:G106" si="16">MID(I75,3,LEN(I75)-3)</f>
        <v>30054.308</v>
      </c>
      <c r="H75" s="10">
        <f t="shared" ref="H75:H106" si="17">1*K75</f>
        <v>219</v>
      </c>
      <c r="I75" s="43" t="s">
        <v>242</v>
      </c>
      <c r="J75" s="44" t="s">
        <v>243</v>
      </c>
      <c r="K75" s="43">
        <v>219</v>
      </c>
      <c r="L75" s="43" t="s">
        <v>220</v>
      </c>
      <c r="M75" s="44" t="s">
        <v>61</v>
      </c>
      <c r="N75" s="44"/>
      <c r="O75" s="45" t="s">
        <v>62</v>
      </c>
      <c r="P75" s="45" t="s">
        <v>63</v>
      </c>
    </row>
    <row r="76" spans="1:16" ht="12.75" customHeight="1" thickBot="1" x14ac:dyDescent="0.25">
      <c r="A76" s="10" t="str">
        <f t="shared" si="12"/>
        <v> VB 10.108 </v>
      </c>
      <c r="B76" s="3" t="str">
        <f t="shared" si="13"/>
        <v>I</v>
      </c>
      <c r="C76" s="10">
        <f t="shared" si="14"/>
        <v>30267.612000000001</v>
      </c>
      <c r="D76" s="12" t="str">
        <f t="shared" si="15"/>
        <v>vis</v>
      </c>
      <c r="E76" s="42">
        <f>VLOOKUP(C76,Active!C$21:E$973,3,FALSE)</f>
        <v>337.00222312816703</v>
      </c>
      <c r="F76" s="3" t="s">
        <v>55</v>
      </c>
      <c r="G76" s="12" t="str">
        <f t="shared" si="16"/>
        <v>30267.612</v>
      </c>
      <c r="H76" s="10">
        <f t="shared" si="17"/>
        <v>337</v>
      </c>
      <c r="I76" s="43" t="s">
        <v>244</v>
      </c>
      <c r="J76" s="44" t="s">
        <v>245</v>
      </c>
      <c r="K76" s="43">
        <v>337</v>
      </c>
      <c r="L76" s="43" t="s">
        <v>246</v>
      </c>
      <c r="M76" s="44" t="s">
        <v>61</v>
      </c>
      <c r="N76" s="44"/>
      <c r="O76" s="45" t="s">
        <v>62</v>
      </c>
      <c r="P76" s="45" t="s">
        <v>63</v>
      </c>
    </row>
    <row r="77" spans="1:16" ht="12.75" customHeight="1" thickBot="1" x14ac:dyDescent="0.25">
      <c r="A77" s="10" t="str">
        <f t="shared" si="12"/>
        <v> VB 10.108 </v>
      </c>
      <c r="B77" s="3" t="str">
        <f t="shared" si="13"/>
        <v>I</v>
      </c>
      <c r="C77" s="10">
        <f t="shared" si="14"/>
        <v>30343.547999999999</v>
      </c>
      <c r="D77" s="12" t="str">
        <f t="shared" si="15"/>
        <v>vis</v>
      </c>
      <c r="E77" s="42">
        <f>VLOOKUP(C77,Active!C$21:E$973,3,FALSE)</f>
        <v>379.00656760406019</v>
      </c>
      <c r="F77" s="3" t="s">
        <v>55</v>
      </c>
      <c r="G77" s="12" t="str">
        <f t="shared" si="16"/>
        <v>30343.548</v>
      </c>
      <c r="H77" s="10">
        <f t="shared" si="17"/>
        <v>379</v>
      </c>
      <c r="I77" s="43" t="s">
        <v>247</v>
      </c>
      <c r="J77" s="44" t="s">
        <v>248</v>
      </c>
      <c r="K77" s="43">
        <v>379</v>
      </c>
      <c r="L77" s="43" t="s">
        <v>123</v>
      </c>
      <c r="M77" s="44" t="s">
        <v>61</v>
      </c>
      <c r="N77" s="44"/>
      <c r="O77" s="45" t="s">
        <v>62</v>
      </c>
      <c r="P77" s="45" t="s">
        <v>63</v>
      </c>
    </row>
    <row r="78" spans="1:16" ht="12.75" customHeight="1" thickBot="1" x14ac:dyDescent="0.25">
      <c r="A78" s="10" t="str">
        <f t="shared" si="12"/>
        <v> VB 10.108 </v>
      </c>
      <c r="B78" s="3" t="str">
        <f t="shared" si="13"/>
        <v>I</v>
      </c>
      <c r="C78" s="10">
        <f t="shared" si="14"/>
        <v>30350.75</v>
      </c>
      <c r="D78" s="12" t="str">
        <f t="shared" si="15"/>
        <v>vis</v>
      </c>
      <c r="E78" s="42">
        <f>VLOOKUP(C78,Active!C$21:E$973,3,FALSE)</f>
        <v>382.99038672694576</v>
      </c>
      <c r="F78" s="3" t="s">
        <v>55</v>
      </c>
      <c r="G78" s="12" t="str">
        <f t="shared" si="16"/>
        <v>30350.750</v>
      </c>
      <c r="H78" s="10">
        <f t="shared" si="17"/>
        <v>383</v>
      </c>
      <c r="I78" s="43" t="s">
        <v>249</v>
      </c>
      <c r="J78" s="44" t="s">
        <v>250</v>
      </c>
      <c r="K78" s="43">
        <v>383</v>
      </c>
      <c r="L78" s="43" t="s">
        <v>163</v>
      </c>
      <c r="M78" s="44" t="s">
        <v>61</v>
      </c>
      <c r="N78" s="44"/>
      <c r="O78" s="45" t="s">
        <v>62</v>
      </c>
      <c r="P78" s="45" t="s">
        <v>63</v>
      </c>
    </row>
    <row r="79" spans="1:16" ht="12.75" customHeight="1" thickBot="1" x14ac:dyDescent="0.25">
      <c r="A79" s="10" t="str">
        <f t="shared" si="12"/>
        <v> VB 10.108 </v>
      </c>
      <c r="B79" s="3" t="str">
        <f t="shared" si="13"/>
        <v>I</v>
      </c>
      <c r="C79" s="10">
        <f t="shared" si="14"/>
        <v>30370.688999999998</v>
      </c>
      <c r="D79" s="12" t="str">
        <f t="shared" si="15"/>
        <v>pg</v>
      </c>
      <c r="E79" s="42">
        <f>VLOOKUP(C79,Active!C$21:E$973,3,FALSE)</f>
        <v>394.01973544830054</v>
      </c>
      <c r="F79" s="3" t="str">
        <f>LEFT(M79,1)</f>
        <v>P</v>
      </c>
      <c r="G79" s="12" t="str">
        <f t="shared" si="16"/>
        <v>30370.689</v>
      </c>
      <c r="H79" s="10">
        <f t="shared" si="17"/>
        <v>394</v>
      </c>
      <c r="I79" s="43" t="s">
        <v>251</v>
      </c>
      <c r="J79" s="44" t="s">
        <v>252</v>
      </c>
      <c r="K79" s="43">
        <v>394</v>
      </c>
      <c r="L79" s="43" t="s">
        <v>253</v>
      </c>
      <c r="M79" s="44" t="s">
        <v>61</v>
      </c>
      <c r="N79" s="44"/>
      <c r="O79" s="45" t="s">
        <v>62</v>
      </c>
      <c r="P79" s="45" t="s">
        <v>63</v>
      </c>
    </row>
    <row r="80" spans="1:16" ht="12.75" customHeight="1" thickBot="1" x14ac:dyDescent="0.25">
      <c r="A80" s="10" t="str">
        <f t="shared" si="12"/>
        <v> VB 10.108 </v>
      </c>
      <c r="B80" s="3" t="str">
        <f t="shared" si="13"/>
        <v>I</v>
      </c>
      <c r="C80" s="10">
        <f t="shared" si="14"/>
        <v>30408.58</v>
      </c>
      <c r="D80" s="12" t="str">
        <f t="shared" si="15"/>
        <v>pg</v>
      </c>
      <c r="E80" s="42">
        <f>VLOOKUP(C80,Active!C$21:E$973,3,FALSE)</f>
        <v>414.97931478532445</v>
      </c>
      <c r="F80" s="3" t="str">
        <f>LEFT(M80,1)</f>
        <v>P</v>
      </c>
      <c r="G80" s="12" t="str">
        <f t="shared" si="16"/>
        <v>30408.580</v>
      </c>
      <c r="H80" s="10">
        <f t="shared" si="17"/>
        <v>415</v>
      </c>
      <c r="I80" s="43" t="s">
        <v>254</v>
      </c>
      <c r="J80" s="44" t="s">
        <v>255</v>
      </c>
      <c r="K80" s="43">
        <v>415</v>
      </c>
      <c r="L80" s="43" t="s">
        <v>93</v>
      </c>
      <c r="M80" s="44" t="s">
        <v>61</v>
      </c>
      <c r="N80" s="44"/>
      <c r="O80" s="45" t="s">
        <v>62</v>
      </c>
      <c r="P80" s="45" t="s">
        <v>63</v>
      </c>
    </row>
    <row r="81" spans="1:16" ht="12.75" customHeight="1" thickBot="1" x14ac:dyDescent="0.25">
      <c r="A81" s="10" t="str">
        <f t="shared" si="12"/>
        <v> VB 10.108 </v>
      </c>
      <c r="B81" s="3" t="str">
        <f t="shared" si="13"/>
        <v>I</v>
      </c>
      <c r="C81" s="10">
        <f t="shared" si="14"/>
        <v>30497.221000000001</v>
      </c>
      <c r="D81" s="12" t="str">
        <f t="shared" si="15"/>
        <v>pg</v>
      </c>
      <c r="E81" s="42">
        <f>VLOOKUP(C81,Active!C$21:E$973,3,FALSE)</f>
        <v>464.01148791385026</v>
      </c>
      <c r="F81" s="3" t="str">
        <f>LEFT(M81,1)</f>
        <v>P</v>
      </c>
      <c r="G81" s="12" t="str">
        <f t="shared" si="16"/>
        <v>30497.221</v>
      </c>
      <c r="H81" s="10">
        <f t="shared" si="17"/>
        <v>464</v>
      </c>
      <c r="I81" s="43" t="s">
        <v>256</v>
      </c>
      <c r="J81" s="44" t="s">
        <v>257</v>
      </c>
      <c r="K81" s="43">
        <v>464</v>
      </c>
      <c r="L81" s="43" t="s">
        <v>220</v>
      </c>
      <c r="M81" s="44" t="s">
        <v>61</v>
      </c>
      <c r="N81" s="44"/>
      <c r="O81" s="45" t="s">
        <v>62</v>
      </c>
      <c r="P81" s="45" t="s">
        <v>63</v>
      </c>
    </row>
    <row r="82" spans="1:16" ht="12.75" customHeight="1" thickBot="1" x14ac:dyDescent="0.25">
      <c r="A82" s="10" t="str">
        <f t="shared" si="12"/>
        <v> VB 10.108 </v>
      </c>
      <c r="B82" s="3" t="str">
        <f t="shared" si="13"/>
        <v>II</v>
      </c>
      <c r="C82" s="10">
        <f t="shared" si="14"/>
        <v>30778.625</v>
      </c>
      <c r="D82" s="12" t="str">
        <f t="shared" si="15"/>
        <v>pg</v>
      </c>
      <c r="E82" s="42">
        <f>VLOOKUP(C82,Active!C$21:E$973,3,FALSE)</f>
        <v>619.67139300359054</v>
      </c>
      <c r="F82" s="3" t="str">
        <f>LEFT(M82,1)</f>
        <v>P</v>
      </c>
      <c r="G82" s="12" t="str">
        <f t="shared" si="16"/>
        <v>30778.625</v>
      </c>
      <c r="H82" s="10">
        <f t="shared" si="17"/>
        <v>619.5</v>
      </c>
      <c r="I82" s="43" t="s">
        <v>258</v>
      </c>
      <c r="J82" s="44" t="s">
        <v>259</v>
      </c>
      <c r="K82" s="43">
        <v>619.5</v>
      </c>
      <c r="L82" s="43" t="s">
        <v>260</v>
      </c>
      <c r="M82" s="44" t="s">
        <v>61</v>
      </c>
      <c r="N82" s="44"/>
      <c r="O82" s="45" t="s">
        <v>62</v>
      </c>
      <c r="P82" s="45" t="s">
        <v>63</v>
      </c>
    </row>
    <row r="83" spans="1:16" ht="12.75" customHeight="1" thickBot="1" x14ac:dyDescent="0.25">
      <c r="A83" s="10" t="str">
        <f t="shared" si="12"/>
        <v> VB 10.108 </v>
      </c>
      <c r="B83" s="3" t="str">
        <f t="shared" si="13"/>
        <v>I</v>
      </c>
      <c r="C83" s="10">
        <f t="shared" si="14"/>
        <v>31144.343000000001</v>
      </c>
      <c r="D83" s="12" t="str">
        <f t="shared" si="15"/>
        <v>pg</v>
      </c>
      <c r="E83" s="42">
        <f>VLOOKUP(C83,Active!C$21:E$973,3,FALSE)</f>
        <v>821.96997145169371</v>
      </c>
      <c r="F83" s="3" t="str">
        <f>LEFT(M83,1)</f>
        <v>P</v>
      </c>
      <c r="G83" s="12" t="str">
        <f t="shared" si="16"/>
        <v>31144.343</v>
      </c>
      <c r="H83" s="10">
        <f t="shared" si="17"/>
        <v>822</v>
      </c>
      <c r="I83" s="43" t="s">
        <v>261</v>
      </c>
      <c r="J83" s="44" t="s">
        <v>262</v>
      </c>
      <c r="K83" s="43">
        <v>822</v>
      </c>
      <c r="L83" s="43" t="s">
        <v>263</v>
      </c>
      <c r="M83" s="44" t="s">
        <v>61</v>
      </c>
      <c r="N83" s="44"/>
      <c r="O83" s="45" t="s">
        <v>62</v>
      </c>
      <c r="P83" s="45" t="s">
        <v>63</v>
      </c>
    </row>
    <row r="84" spans="1:16" ht="12.75" customHeight="1" thickBot="1" x14ac:dyDescent="0.25">
      <c r="A84" s="10" t="str">
        <f t="shared" si="12"/>
        <v> VB 10.108 </v>
      </c>
      <c r="B84" s="3" t="str">
        <f t="shared" si="13"/>
        <v>I</v>
      </c>
      <c r="C84" s="10">
        <f t="shared" si="14"/>
        <v>31144.403999999999</v>
      </c>
      <c r="D84" s="12" t="str">
        <f t="shared" si="15"/>
        <v>vis</v>
      </c>
      <c r="E84" s="42">
        <f>VLOOKUP(C84,Active!C$21:E$973,3,FALSE)</f>
        <v>822.00371387969813</v>
      </c>
      <c r="F84" s="3" t="s">
        <v>55</v>
      </c>
      <c r="G84" s="12" t="str">
        <f t="shared" si="16"/>
        <v>31144.404</v>
      </c>
      <c r="H84" s="10">
        <f t="shared" si="17"/>
        <v>822</v>
      </c>
      <c r="I84" s="43" t="s">
        <v>264</v>
      </c>
      <c r="J84" s="44" t="s">
        <v>265</v>
      </c>
      <c r="K84" s="43">
        <v>822</v>
      </c>
      <c r="L84" s="43" t="s">
        <v>266</v>
      </c>
      <c r="M84" s="44" t="s">
        <v>61</v>
      </c>
      <c r="N84" s="44"/>
      <c r="O84" s="45" t="s">
        <v>62</v>
      </c>
      <c r="P84" s="45" t="s">
        <v>63</v>
      </c>
    </row>
    <row r="85" spans="1:16" ht="12.75" customHeight="1" thickBot="1" x14ac:dyDescent="0.25">
      <c r="A85" s="10" t="str">
        <f t="shared" si="12"/>
        <v>IBVS 984 </v>
      </c>
      <c r="B85" s="3" t="str">
        <f t="shared" si="13"/>
        <v>I</v>
      </c>
      <c r="C85" s="10">
        <f t="shared" si="14"/>
        <v>31144.447</v>
      </c>
      <c r="D85" s="12" t="str">
        <f t="shared" si="15"/>
        <v>vis</v>
      </c>
      <c r="E85" s="42">
        <f>VLOOKUP(C85,Active!C$21:E$973,3,FALSE)</f>
        <v>822.02749952567012</v>
      </c>
      <c r="F85" s="3" t="s">
        <v>55</v>
      </c>
      <c r="G85" s="12" t="str">
        <f t="shared" si="16"/>
        <v>31144.447</v>
      </c>
      <c r="H85" s="10">
        <f t="shared" si="17"/>
        <v>822</v>
      </c>
      <c r="I85" s="43" t="s">
        <v>267</v>
      </c>
      <c r="J85" s="44" t="s">
        <v>268</v>
      </c>
      <c r="K85" s="43">
        <v>822</v>
      </c>
      <c r="L85" s="43" t="s">
        <v>269</v>
      </c>
      <c r="M85" s="44" t="s">
        <v>61</v>
      </c>
      <c r="N85" s="44"/>
      <c r="O85" s="45" t="s">
        <v>229</v>
      </c>
      <c r="P85" s="46" t="s">
        <v>230</v>
      </c>
    </row>
    <row r="86" spans="1:16" ht="12.75" customHeight="1" thickBot="1" x14ac:dyDescent="0.25">
      <c r="A86" s="10" t="str">
        <f t="shared" si="12"/>
        <v> VB 10.108 </v>
      </c>
      <c r="B86" s="3" t="str">
        <f t="shared" si="13"/>
        <v>I</v>
      </c>
      <c r="C86" s="10">
        <f t="shared" si="14"/>
        <v>31435.460999999999</v>
      </c>
      <c r="D86" s="12" t="str">
        <f t="shared" si="15"/>
        <v>vis</v>
      </c>
      <c r="E86" s="42">
        <f>VLOOKUP(C86,Active!C$21:E$973,3,FALSE)</f>
        <v>983.00321991267867</v>
      </c>
      <c r="F86" s="3" t="s">
        <v>55</v>
      </c>
      <c r="G86" s="12" t="str">
        <f t="shared" si="16"/>
        <v>31435.461</v>
      </c>
      <c r="H86" s="10">
        <f t="shared" si="17"/>
        <v>983</v>
      </c>
      <c r="I86" s="43" t="s">
        <v>270</v>
      </c>
      <c r="J86" s="44" t="s">
        <v>271</v>
      </c>
      <c r="K86" s="43">
        <v>983</v>
      </c>
      <c r="L86" s="43" t="s">
        <v>272</v>
      </c>
      <c r="M86" s="44" t="s">
        <v>61</v>
      </c>
      <c r="N86" s="44"/>
      <c r="O86" s="45" t="s">
        <v>62</v>
      </c>
      <c r="P86" s="45" t="s">
        <v>63</v>
      </c>
    </row>
    <row r="87" spans="1:16" ht="12.75" customHeight="1" thickBot="1" x14ac:dyDescent="0.25">
      <c r="A87" s="10" t="str">
        <f t="shared" si="12"/>
        <v> VB 10.108 </v>
      </c>
      <c r="B87" s="3" t="str">
        <f t="shared" si="13"/>
        <v>I</v>
      </c>
      <c r="C87" s="10">
        <f t="shared" si="14"/>
        <v>31444.474999999999</v>
      </c>
      <c r="D87" s="12" t="str">
        <f t="shared" si="15"/>
        <v>vis</v>
      </c>
      <c r="E87" s="42">
        <f>VLOOKUP(C87,Active!C$21:E$973,3,FALSE)</f>
        <v>987.98935509369539</v>
      </c>
      <c r="F87" s="3" t="s">
        <v>55</v>
      </c>
      <c r="G87" s="12" t="str">
        <f t="shared" si="16"/>
        <v>31444.475</v>
      </c>
      <c r="H87" s="10">
        <f t="shared" si="17"/>
        <v>988</v>
      </c>
      <c r="I87" s="43" t="s">
        <v>273</v>
      </c>
      <c r="J87" s="44" t="s">
        <v>274</v>
      </c>
      <c r="K87" s="43">
        <v>988</v>
      </c>
      <c r="L87" s="43" t="s">
        <v>275</v>
      </c>
      <c r="M87" s="44" t="s">
        <v>61</v>
      </c>
      <c r="N87" s="44"/>
      <c r="O87" s="45" t="s">
        <v>62</v>
      </c>
      <c r="P87" s="45" t="s">
        <v>63</v>
      </c>
    </row>
    <row r="88" spans="1:16" ht="12.75" customHeight="1" thickBot="1" x14ac:dyDescent="0.25">
      <c r="A88" s="10" t="str">
        <f t="shared" si="12"/>
        <v> VB 10.108 </v>
      </c>
      <c r="B88" s="3" t="str">
        <f t="shared" si="13"/>
        <v>I</v>
      </c>
      <c r="C88" s="10">
        <f t="shared" si="14"/>
        <v>31493.338</v>
      </c>
      <c r="D88" s="12" t="str">
        <f t="shared" si="15"/>
        <v>vis</v>
      </c>
      <c r="E88" s="42">
        <f>VLOOKUP(C88,Active!C$21:E$973,3,FALSE)</f>
        <v>1015.0181462352576</v>
      </c>
      <c r="F88" s="3" t="s">
        <v>55</v>
      </c>
      <c r="G88" s="12" t="str">
        <f t="shared" si="16"/>
        <v>31493.338</v>
      </c>
      <c r="H88" s="10">
        <f t="shared" si="17"/>
        <v>1015</v>
      </c>
      <c r="I88" s="43" t="s">
        <v>276</v>
      </c>
      <c r="J88" s="44" t="s">
        <v>277</v>
      </c>
      <c r="K88" s="43">
        <v>1015</v>
      </c>
      <c r="L88" s="43" t="s">
        <v>278</v>
      </c>
      <c r="M88" s="44" t="s">
        <v>61</v>
      </c>
      <c r="N88" s="44"/>
      <c r="O88" s="45" t="s">
        <v>62</v>
      </c>
      <c r="P88" s="45" t="s">
        <v>63</v>
      </c>
    </row>
    <row r="89" spans="1:16" ht="12.75" customHeight="1" thickBot="1" x14ac:dyDescent="0.25">
      <c r="A89" s="10" t="str">
        <f t="shared" si="12"/>
        <v> VB 10.108 </v>
      </c>
      <c r="B89" s="3" t="str">
        <f t="shared" si="13"/>
        <v>I</v>
      </c>
      <c r="C89" s="10">
        <f t="shared" si="14"/>
        <v>31773.506000000001</v>
      </c>
      <c r="D89" s="12" t="str">
        <f t="shared" si="15"/>
        <v>vis</v>
      </c>
      <c r="E89" s="42">
        <f>VLOOKUP(C89,Active!C$21:E$973,3,FALSE)</f>
        <v>1169.9943522919691</v>
      </c>
      <c r="F89" s="3" t="s">
        <v>55</v>
      </c>
      <c r="G89" s="12" t="str">
        <f t="shared" si="16"/>
        <v>31773.506</v>
      </c>
      <c r="H89" s="10">
        <f t="shared" si="17"/>
        <v>1170</v>
      </c>
      <c r="I89" s="43" t="s">
        <v>279</v>
      </c>
      <c r="J89" s="44" t="s">
        <v>280</v>
      </c>
      <c r="K89" s="43">
        <v>1170</v>
      </c>
      <c r="L89" s="43" t="s">
        <v>281</v>
      </c>
      <c r="M89" s="44" t="s">
        <v>61</v>
      </c>
      <c r="N89" s="44"/>
      <c r="O89" s="45" t="s">
        <v>62</v>
      </c>
      <c r="P89" s="45" t="s">
        <v>63</v>
      </c>
    </row>
    <row r="90" spans="1:16" ht="12.75" customHeight="1" thickBot="1" x14ac:dyDescent="0.25">
      <c r="A90" s="10" t="str">
        <f t="shared" si="12"/>
        <v> VB 10.108 </v>
      </c>
      <c r="B90" s="3" t="str">
        <f t="shared" si="13"/>
        <v>I</v>
      </c>
      <c r="C90" s="10">
        <f t="shared" si="14"/>
        <v>31847.646000000001</v>
      </c>
      <c r="D90" s="12" t="str">
        <f t="shared" si="15"/>
        <v>vis</v>
      </c>
      <c r="E90" s="42">
        <f>VLOOKUP(C90,Active!C$21:E$973,3,FALSE)</f>
        <v>1211.0052311826505</v>
      </c>
      <c r="F90" s="3" t="s">
        <v>55</v>
      </c>
      <c r="G90" s="12" t="str">
        <f t="shared" si="16"/>
        <v>31847.646</v>
      </c>
      <c r="H90" s="10">
        <f t="shared" si="17"/>
        <v>1211</v>
      </c>
      <c r="I90" s="43" t="s">
        <v>282</v>
      </c>
      <c r="J90" s="44" t="s">
        <v>283</v>
      </c>
      <c r="K90" s="43">
        <v>1211</v>
      </c>
      <c r="L90" s="43" t="s">
        <v>209</v>
      </c>
      <c r="M90" s="44" t="s">
        <v>61</v>
      </c>
      <c r="N90" s="44"/>
      <c r="O90" s="45" t="s">
        <v>62</v>
      </c>
      <c r="P90" s="45" t="s">
        <v>63</v>
      </c>
    </row>
    <row r="91" spans="1:16" ht="12.75" customHeight="1" thickBot="1" x14ac:dyDescent="0.25">
      <c r="A91" s="10" t="str">
        <f t="shared" si="12"/>
        <v> VB 10.108 </v>
      </c>
      <c r="B91" s="3" t="str">
        <f t="shared" si="13"/>
        <v>I</v>
      </c>
      <c r="C91" s="10">
        <f t="shared" si="14"/>
        <v>31856.652999999998</v>
      </c>
      <c r="D91" s="12" t="str">
        <f t="shared" si="15"/>
        <v>vis</v>
      </c>
      <c r="E91" s="42">
        <f>VLOOKUP(C91,Active!C$21:E$973,3,FALSE)</f>
        <v>1215.9874942817639</v>
      </c>
      <c r="F91" s="3" t="s">
        <v>55</v>
      </c>
      <c r="G91" s="12" t="str">
        <f t="shared" si="16"/>
        <v>31856.653</v>
      </c>
      <c r="H91" s="10">
        <f t="shared" si="17"/>
        <v>1216</v>
      </c>
      <c r="I91" s="43" t="s">
        <v>284</v>
      </c>
      <c r="J91" s="44" t="s">
        <v>285</v>
      </c>
      <c r="K91" s="43">
        <v>1216</v>
      </c>
      <c r="L91" s="43" t="s">
        <v>132</v>
      </c>
      <c r="M91" s="44" t="s">
        <v>61</v>
      </c>
      <c r="N91" s="44"/>
      <c r="O91" s="45" t="s">
        <v>62</v>
      </c>
      <c r="P91" s="45" t="s">
        <v>63</v>
      </c>
    </row>
    <row r="92" spans="1:16" ht="12.75" customHeight="1" thickBot="1" x14ac:dyDescent="0.25">
      <c r="A92" s="10" t="str">
        <f t="shared" si="12"/>
        <v> VB 10.108 </v>
      </c>
      <c r="B92" s="3" t="str">
        <f t="shared" si="13"/>
        <v>I</v>
      </c>
      <c r="C92" s="10">
        <f t="shared" si="14"/>
        <v>31907.338</v>
      </c>
      <c r="D92" s="12" t="str">
        <f t="shared" si="15"/>
        <v>vis</v>
      </c>
      <c r="E92" s="42">
        <f>VLOOKUP(C92,Active!C$21:E$973,3,FALSE)</f>
        <v>1244.0241330270333</v>
      </c>
      <c r="F92" s="3" t="s">
        <v>55</v>
      </c>
      <c r="G92" s="12" t="str">
        <f t="shared" si="16"/>
        <v>31907.338</v>
      </c>
      <c r="H92" s="10">
        <f t="shared" si="17"/>
        <v>1244</v>
      </c>
      <c r="I92" s="43" t="s">
        <v>286</v>
      </c>
      <c r="J92" s="44" t="s">
        <v>287</v>
      </c>
      <c r="K92" s="43">
        <v>1244</v>
      </c>
      <c r="L92" s="43" t="s">
        <v>288</v>
      </c>
      <c r="M92" s="44" t="s">
        <v>61</v>
      </c>
      <c r="N92" s="44"/>
      <c r="O92" s="45" t="s">
        <v>62</v>
      </c>
      <c r="P92" s="45" t="s">
        <v>63</v>
      </c>
    </row>
    <row r="93" spans="1:16" ht="12.75" customHeight="1" thickBot="1" x14ac:dyDescent="0.25">
      <c r="A93" s="10" t="str">
        <f t="shared" si="12"/>
        <v> VB 10.108 </v>
      </c>
      <c r="B93" s="3" t="str">
        <f t="shared" si="13"/>
        <v>I</v>
      </c>
      <c r="C93" s="10">
        <f t="shared" si="14"/>
        <v>31936.25</v>
      </c>
      <c r="D93" s="12" t="str">
        <f t="shared" si="15"/>
        <v>vis</v>
      </c>
      <c r="E93" s="42">
        <f>VLOOKUP(C93,Active!C$21:E$973,3,FALSE)</f>
        <v>1260.0169375925498</v>
      </c>
      <c r="F93" s="3" t="s">
        <v>55</v>
      </c>
      <c r="G93" s="12" t="str">
        <f t="shared" si="16"/>
        <v>31936.250</v>
      </c>
      <c r="H93" s="10">
        <f t="shared" si="17"/>
        <v>1260</v>
      </c>
      <c r="I93" s="43" t="s">
        <v>289</v>
      </c>
      <c r="J93" s="44" t="s">
        <v>290</v>
      </c>
      <c r="K93" s="43">
        <v>1260</v>
      </c>
      <c r="L93" s="43" t="s">
        <v>278</v>
      </c>
      <c r="M93" s="44" t="s">
        <v>61</v>
      </c>
      <c r="N93" s="44"/>
      <c r="O93" s="45" t="s">
        <v>62</v>
      </c>
      <c r="P93" s="45" t="s">
        <v>63</v>
      </c>
    </row>
    <row r="94" spans="1:16" ht="12.75" customHeight="1" thickBot="1" x14ac:dyDescent="0.25">
      <c r="A94" s="10" t="str">
        <f t="shared" si="12"/>
        <v> VB 10.108 </v>
      </c>
      <c r="B94" s="3" t="str">
        <f t="shared" si="13"/>
        <v>I</v>
      </c>
      <c r="C94" s="10">
        <f t="shared" si="14"/>
        <v>32214.636999999999</v>
      </c>
      <c r="D94" s="12" t="str">
        <f t="shared" si="15"/>
        <v>vis</v>
      </c>
      <c r="E94" s="42">
        <f>VLOOKUP(C94,Active!C$21:E$973,3,FALSE)</f>
        <v>1414.0079753824091</v>
      </c>
      <c r="F94" s="3" t="s">
        <v>55</v>
      </c>
      <c r="G94" s="12" t="str">
        <f t="shared" si="16"/>
        <v>32214.637</v>
      </c>
      <c r="H94" s="10">
        <f t="shared" si="17"/>
        <v>1414</v>
      </c>
      <c r="I94" s="43" t="s">
        <v>291</v>
      </c>
      <c r="J94" s="44" t="s">
        <v>292</v>
      </c>
      <c r="K94" s="43">
        <v>1414</v>
      </c>
      <c r="L94" s="43" t="s">
        <v>293</v>
      </c>
      <c r="M94" s="44" t="s">
        <v>61</v>
      </c>
      <c r="N94" s="44"/>
      <c r="O94" s="45" t="s">
        <v>62</v>
      </c>
      <c r="P94" s="45" t="s">
        <v>63</v>
      </c>
    </row>
    <row r="95" spans="1:16" ht="12.75" customHeight="1" thickBot="1" x14ac:dyDescent="0.25">
      <c r="A95" s="10" t="str">
        <f t="shared" si="12"/>
        <v> VB 10.108 </v>
      </c>
      <c r="B95" s="3" t="str">
        <f t="shared" si="13"/>
        <v>I</v>
      </c>
      <c r="C95" s="10">
        <f t="shared" si="14"/>
        <v>32592.437000000002</v>
      </c>
      <c r="D95" s="12" t="str">
        <f t="shared" si="15"/>
        <v>vis</v>
      </c>
      <c r="E95" s="42">
        <f>VLOOKUP(C95,Active!C$21:E$973,3,FALSE)</f>
        <v>1622.9897671938425</v>
      </c>
      <c r="F95" s="3" t="s">
        <v>55</v>
      </c>
      <c r="G95" s="12" t="str">
        <f t="shared" si="16"/>
        <v>32592.437</v>
      </c>
      <c r="H95" s="10">
        <f t="shared" si="17"/>
        <v>1623</v>
      </c>
      <c r="I95" s="43" t="s">
        <v>294</v>
      </c>
      <c r="J95" s="44" t="s">
        <v>295</v>
      </c>
      <c r="K95" s="43">
        <v>1623</v>
      </c>
      <c r="L95" s="43" t="s">
        <v>296</v>
      </c>
      <c r="M95" s="44" t="s">
        <v>61</v>
      </c>
      <c r="N95" s="44"/>
      <c r="O95" s="45" t="s">
        <v>62</v>
      </c>
      <c r="P95" s="45" t="s">
        <v>63</v>
      </c>
    </row>
    <row r="96" spans="1:16" ht="12.75" customHeight="1" thickBot="1" x14ac:dyDescent="0.25">
      <c r="A96" s="10" t="str">
        <f t="shared" si="12"/>
        <v> VB 10.108 </v>
      </c>
      <c r="B96" s="3" t="str">
        <f t="shared" si="13"/>
        <v>I</v>
      </c>
      <c r="C96" s="10">
        <f t="shared" si="14"/>
        <v>32594.307000000001</v>
      </c>
      <c r="D96" s="12" t="str">
        <f t="shared" si="15"/>
        <v>vis</v>
      </c>
      <c r="E96" s="42">
        <f>VLOOKUP(C96,Active!C$21:E$973,3,FALSE)</f>
        <v>1624.0241662163071</v>
      </c>
      <c r="F96" s="3" t="s">
        <v>55</v>
      </c>
      <c r="G96" s="12" t="str">
        <f t="shared" si="16"/>
        <v>32594.307</v>
      </c>
      <c r="H96" s="10">
        <f t="shared" si="17"/>
        <v>1624</v>
      </c>
      <c r="I96" s="43" t="s">
        <v>297</v>
      </c>
      <c r="J96" s="44" t="s">
        <v>298</v>
      </c>
      <c r="K96" s="43">
        <v>1624</v>
      </c>
      <c r="L96" s="43" t="s">
        <v>299</v>
      </c>
      <c r="M96" s="44" t="s">
        <v>61</v>
      </c>
      <c r="N96" s="44"/>
      <c r="O96" s="45" t="s">
        <v>62</v>
      </c>
      <c r="P96" s="45" t="s">
        <v>63</v>
      </c>
    </row>
    <row r="97" spans="1:16" ht="12.75" customHeight="1" thickBot="1" x14ac:dyDescent="0.25">
      <c r="A97" s="10" t="str">
        <f t="shared" si="12"/>
        <v> VB 10.108 </v>
      </c>
      <c r="B97" s="3" t="str">
        <f t="shared" si="13"/>
        <v>I</v>
      </c>
      <c r="C97" s="10">
        <f t="shared" si="14"/>
        <v>32641.298999999999</v>
      </c>
      <c r="D97" s="12" t="str">
        <f t="shared" si="15"/>
        <v>vis</v>
      </c>
      <c r="E97" s="42">
        <f>VLOOKUP(C97,Active!C$21:E$973,3,FALSE)</f>
        <v>1650.0180051808452</v>
      </c>
      <c r="F97" s="3" t="s">
        <v>55</v>
      </c>
      <c r="G97" s="12" t="str">
        <f t="shared" si="16"/>
        <v>32641.299</v>
      </c>
      <c r="H97" s="10">
        <f t="shared" si="17"/>
        <v>1650</v>
      </c>
      <c r="I97" s="43" t="s">
        <v>300</v>
      </c>
      <c r="J97" s="44" t="s">
        <v>301</v>
      </c>
      <c r="K97" s="43">
        <v>1650</v>
      </c>
      <c r="L97" s="43" t="s">
        <v>302</v>
      </c>
      <c r="M97" s="44" t="s">
        <v>61</v>
      </c>
      <c r="N97" s="44"/>
      <c r="O97" s="45" t="s">
        <v>62</v>
      </c>
      <c r="P97" s="45" t="s">
        <v>63</v>
      </c>
    </row>
    <row r="98" spans="1:16" ht="12.75" customHeight="1" thickBot="1" x14ac:dyDescent="0.25">
      <c r="A98" s="10" t="str">
        <f t="shared" si="12"/>
        <v>IBVS 984 </v>
      </c>
      <c r="B98" s="3" t="str">
        <f t="shared" si="13"/>
        <v>I</v>
      </c>
      <c r="C98" s="10">
        <f t="shared" si="14"/>
        <v>32834.641000000003</v>
      </c>
      <c r="D98" s="12" t="str">
        <f t="shared" si="15"/>
        <v>vis</v>
      </c>
      <c r="E98" s="42">
        <f>VLOOKUP(C98,Active!C$21:E$973,3,FALSE)</f>
        <v>1756.9660136308364</v>
      </c>
      <c r="F98" s="3" t="s">
        <v>55</v>
      </c>
      <c r="G98" s="12" t="str">
        <f t="shared" si="16"/>
        <v>32834.641</v>
      </c>
      <c r="H98" s="10">
        <f t="shared" si="17"/>
        <v>1757</v>
      </c>
      <c r="I98" s="43" t="s">
        <v>303</v>
      </c>
      <c r="J98" s="44" t="s">
        <v>304</v>
      </c>
      <c r="K98" s="43">
        <v>1757</v>
      </c>
      <c r="L98" s="43" t="s">
        <v>75</v>
      </c>
      <c r="M98" s="44" t="s">
        <v>61</v>
      </c>
      <c r="N98" s="44"/>
      <c r="O98" s="45" t="s">
        <v>229</v>
      </c>
      <c r="P98" s="46" t="s">
        <v>230</v>
      </c>
    </row>
    <row r="99" spans="1:16" ht="12.75" customHeight="1" thickBot="1" x14ac:dyDescent="0.25">
      <c r="A99" s="10" t="str">
        <f t="shared" si="12"/>
        <v> VB 10.108 </v>
      </c>
      <c r="B99" s="3" t="str">
        <f t="shared" si="13"/>
        <v>I</v>
      </c>
      <c r="C99" s="10">
        <f t="shared" si="14"/>
        <v>32888.983</v>
      </c>
      <c r="D99" s="12" t="str">
        <f t="shared" si="15"/>
        <v>vis</v>
      </c>
      <c r="E99" s="42">
        <f>VLOOKUP(C99,Active!C$21:E$973,3,FALSE)</f>
        <v>1787.025538592764</v>
      </c>
      <c r="F99" s="3" t="s">
        <v>55</v>
      </c>
      <c r="G99" s="12" t="str">
        <f t="shared" si="16"/>
        <v>32888.983</v>
      </c>
      <c r="H99" s="10">
        <f t="shared" si="17"/>
        <v>1787</v>
      </c>
      <c r="I99" s="43" t="s">
        <v>305</v>
      </c>
      <c r="J99" s="44" t="s">
        <v>306</v>
      </c>
      <c r="K99" s="43">
        <v>1787</v>
      </c>
      <c r="L99" s="43" t="s">
        <v>307</v>
      </c>
      <c r="M99" s="44" t="s">
        <v>61</v>
      </c>
      <c r="N99" s="44"/>
      <c r="O99" s="45" t="s">
        <v>62</v>
      </c>
      <c r="P99" s="45" t="s">
        <v>63</v>
      </c>
    </row>
    <row r="100" spans="1:16" ht="12.75" customHeight="1" thickBot="1" x14ac:dyDescent="0.25">
      <c r="A100" s="10" t="str">
        <f t="shared" si="12"/>
        <v> VB 10.108 </v>
      </c>
      <c r="B100" s="3" t="str">
        <f t="shared" si="13"/>
        <v>I</v>
      </c>
      <c r="C100" s="10">
        <f t="shared" si="14"/>
        <v>32890.788999999997</v>
      </c>
      <c r="D100" s="12" t="str">
        <f t="shared" si="15"/>
        <v>vis</v>
      </c>
      <c r="E100" s="42">
        <f>VLOOKUP(C100,Active!C$21:E$973,3,FALSE)</f>
        <v>1788.0245357235494</v>
      </c>
      <c r="F100" s="3" t="s">
        <v>55</v>
      </c>
      <c r="G100" s="12" t="str">
        <f t="shared" si="16"/>
        <v>32890.789</v>
      </c>
      <c r="H100" s="10">
        <f t="shared" si="17"/>
        <v>1788</v>
      </c>
      <c r="I100" s="43" t="s">
        <v>308</v>
      </c>
      <c r="J100" s="44" t="s">
        <v>309</v>
      </c>
      <c r="K100" s="43">
        <v>1788</v>
      </c>
      <c r="L100" s="43" t="s">
        <v>310</v>
      </c>
      <c r="M100" s="44" t="s">
        <v>61</v>
      </c>
      <c r="N100" s="44"/>
      <c r="O100" s="45" t="s">
        <v>62</v>
      </c>
      <c r="P100" s="45" t="s">
        <v>63</v>
      </c>
    </row>
    <row r="101" spans="1:16" ht="12.75" customHeight="1" thickBot="1" x14ac:dyDescent="0.25">
      <c r="A101" s="10" t="str">
        <f t="shared" si="12"/>
        <v> VB 10.108 </v>
      </c>
      <c r="B101" s="3" t="str">
        <f t="shared" si="13"/>
        <v>I</v>
      </c>
      <c r="C101" s="10">
        <f t="shared" si="14"/>
        <v>32897.951000000001</v>
      </c>
      <c r="D101" s="12" t="str">
        <f t="shared" si="15"/>
        <v>vis</v>
      </c>
      <c r="E101" s="42">
        <f>VLOOKUP(C101,Active!C$21:E$973,3,FALSE)</f>
        <v>1791.9862286641378</v>
      </c>
      <c r="F101" s="3" t="s">
        <v>55</v>
      </c>
      <c r="G101" s="12" t="str">
        <f t="shared" si="16"/>
        <v>32897.951</v>
      </c>
      <c r="H101" s="10">
        <f t="shared" si="17"/>
        <v>1792</v>
      </c>
      <c r="I101" s="43" t="s">
        <v>311</v>
      </c>
      <c r="J101" s="44" t="s">
        <v>312</v>
      </c>
      <c r="K101" s="43">
        <v>1792</v>
      </c>
      <c r="L101" s="43" t="s">
        <v>275</v>
      </c>
      <c r="M101" s="44" t="s">
        <v>61</v>
      </c>
      <c r="N101" s="44"/>
      <c r="O101" s="45" t="s">
        <v>62</v>
      </c>
      <c r="P101" s="45" t="s">
        <v>63</v>
      </c>
    </row>
    <row r="102" spans="1:16" ht="12.75" customHeight="1" thickBot="1" x14ac:dyDescent="0.25">
      <c r="A102" s="10" t="str">
        <f t="shared" si="12"/>
        <v> VB 10.108 </v>
      </c>
      <c r="B102" s="3" t="str">
        <f t="shared" si="13"/>
        <v>I</v>
      </c>
      <c r="C102" s="10">
        <f t="shared" si="14"/>
        <v>32897.993000000002</v>
      </c>
      <c r="D102" s="12" t="str">
        <f t="shared" si="15"/>
        <v>vis</v>
      </c>
      <c r="E102" s="42">
        <f>VLOOKUP(C102,Active!C$21:E$973,3,FALSE)</f>
        <v>1792.0094611555523</v>
      </c>
      <c r="F102" s="3" t="s">
        <v>55</v>
      </c>
      <c r="G102" s="12" t="str">
        <f t="shared" si="16"/>
        <v>32897.993</v>
      </c>
      <c r="H102" s="10">
        <f t="shared" si="17"/>
        <v>1792</v>
      </c>
      <c r="I102" s="43" t="s">
        <v>313</v>
      </c>
      <c r="J102" s="44" t="s">
        <v>314</v>
      </c>
      <c r="K102" s="43">
        <v>1792</v>
      </c>
      <c r="L102" s="43" t="s">
        <v>138</v>
      </c>
      <c r="M102" s="44" t="s">
        <v>61</v>
      </c>
      <c r="N102" s="44"/>
      <c r="O102" s="45" t="s">
        <v>62</v>
      </c>
      <c r="P102" s="45" t="s">
        <v>63</v>
      </c>
    </row>
    <row r="103" spans="1:16" ht="12.75" customHeight="1" thickBot="1" x14ac:dyDescent="0.25">
      <c r="A103" s="10" t="str">
        <f t="shared" si="12"/>
        <v>IBVS 984 </v>
      </c>
      <c r="B103" s="3" t="str">
        <f t="shared" si="13"/>
        <v>I</v>
      </c>
      <c r="C103" s="10">
        <f t="shared" si="14"/>
        <v>32939.553</v>
      </c>
      <c r="D103" s="12" t="str">
        <f t="shared" si="15"/>
        <v>vis</v>
      </c>
      <c r="E103" s="42">
        <f>VLOOKUP(C103,Active!C$21:E$973,3,FALSE)</f>
        <v>1814.9985645639233</v>
      </c>
      <c r="F103" s="3" t="s">
        <v>55</v>
      </c>
      <c r="G103" s="12" t="str">
        <f t="shared" si="16"/>
        <v>32939.553</v>
      </c>
      <c r="H103" s="10">
        <f t="shared" si="17"/>
        <v>1815</v>
      </c>
      <c r="I103" s="43" t="s">
        <v>315</v>
      </c>
      <c r="J103" s="44" t="s">
        <v>316</v>
      </c>
      <c r="K103" s="43">
        <v>1815</v>
      </c>
      <c r="L103" s="43" t="s">
        <v>203</v>
      </c>
      <c r="M103" s="44" t="s">
        <v>61</v>
      </c>
      <c r="N103" s="44"/>
      <c r="O103" s="45" t="s">
        <v>229</v>
      </c>
      <c r="P103" s="46" t="s">
        <v>230</v>
      </c>
    </row>
    <row r="104" spans="1:16" ht="12.75" customHeight="1" thickBot="1" x14ac:dyDescent="0.25">
      <c r="A104" s="10" t="str">
        <f t="shared" si="12"/>
        <v> VB 10.108 </v>
      </c>
      <c r="B104" s="3" t="str">
        <f t="shared" si="13"/>
        <v>I</v>
      </c>
      <c r="C104" s="10">
        <f t="shared" si="14"/>
        <v>32939.631000000001</v>
      </c>
      <c r="D104" s="12" t="str">
        <f t="shared" si="15"/>
        <v>vis</v>
      </c>
      <c r="E104" s="42">
        <f>VLOOKUP(C104,Active!C$21:E$973,3,FALSE)</f>
        <v>1815.0417106194066</v>
      </c>
      <c r="F104" s="3" t="s">
        <v>55</v>
      </c>
      <c r="G104" s="12" t="str">
        <f t="shared" si="16"/>
        <v>32939.631</v>
      </c>
      <c r="H104" s="10">
        <f t="shared" si="17"/>
        <v>1815</v>
      </c>
      <c r="I104" s="43" t="s">
        <v>317</v>
      </c>
      <c r="J104" s="44" t="s">
        <v>318</v>
      </c>
      <c r="K104" s="43">
        <v>1815</v>
      </c>
      <c r="L104" s="43" t="s">
        <v>319</v>
      </c>
      <c r="M104" s="44" t="s">
        <v>61</v>
      </c>
      <c r="N104" s="44"/>
      <c r="O104" s="45" t="s">
        <v>62</v>
      </c>
      <c r="P104" s="45" t="s">
        <v>63</v>
      </c>
    </row>
    <row r="105" spans="1:16" ht="12.75" customHeight="1" thickBot="1" x14ac:dyDescent="0.25">
      <c r="A105" s="10" t="str">
        <f t="shared" si="12"/>
        <v> VB 10.108 </v>
      </c>
      <c r="B105" s="3" t="str">
        <f t="shared" si="13"/>
        <v>I</v>
      </c>
      <c r="C105" s="10">
        <f t="shared" si="14"/>
        <v>32946.743000000002</v>
      </c>
      <c r="D105" s="12" t="str">
        <f t="shared" si="15"/>
        <v>vis</v>
      </c>
      <c r="E105" s="42">
        <f>VLOOKUP(C105,Active!C$21:E$973,3,FALSE)</f>
        <v>1818.9757458321201</v>
      </c>
      <c r="F105" s="3" t="s">
        <v>55</v>
      </c>
      <c r="G105" s="12" t="str">
        <f t="shared" si="16"/>
        <v>32946.743</v>
      </c>
      <c r="H105" s="10">
        <f t="shared" si="17"/>
        <v>1819</v>
      </c>
      <c r="I105" s="43" t="s">
        <v>320</v>
      </c>
      <c r="J105" s="44" t="s">
        <v>321</v>
      </c>
      <c r="K105" s="43">
        <v>1819</v>
      </c>
      <c r="L105" s="43" t="s">
        <v>322</v>
      </c>
      <c r="M105" s="44" t="s">
        <v>61</v>
      </c>
      <c r="N105" s="44"/>
      <c r="O105" s="45" t="s">
        <v>62</v>
      </c>
      <c r="P105" s="45" t="s">
        <v>63</v>
      </c>
    </row>
    <row r="106" spans="1:16" ht="12.75" customHeight="1" thickBot="1" x14ac:dyDescent="0.25">
      <c r="A106" s="10" t="str">
        <f t="shared" si="12"/>
        <v> VB 10.108 </v>
      </c>
      <c r="B106" s="3" t="str">
        <f t="shared" si="13"/>
        <v>I</v>
      </c>
      <c r="C106" s="10">
        <f t="shared" si="14"/>
        <v>32968.546000000002</v>
      </c>
      <c r="D106" s="12" t="str">
        <f t="shared" si="15"/>
        <v>vis</v>
      </c>
      <c r="E106" s="42">
        <f>VLOOKUP(C106,Active!C$21:E$973,3,FALSE)</f>
        <v>1831.036174648596</v>
      </c>
      <c r="F106" s="3" t="s">
        <v>55</v>
      </c>
      <c r="G106" s="12" t="str">
        <f t="shared" si="16"/>
        <v>32968.546</v>
      </c>
      <c r="H106" s="10">
        <f t="shared" si="17"/>
        <v>1831</v>
      </c>
      <c r="I106" s="43" t="s">
        <v>323</v>
      </c>
      <c r="J106" s="44" t="s">
        <v>324</v>
      </c>
      <c r="K106" s="43">
        <v>1831</v>
      </c>
      <c r="L106" s="43" t="s">
        <v>325</v>
      </c>
      <c r="M106" s="44" t="s">
        <v>61</v>
      </c>
      <c r="N106" s="44"/>
      <c r="O106" s="45" t="s">
        <v>62</v>
      </c>
      <c r="P106" s="45" t="s">
        <v>63</v>
      </c>
    </row>
    <row r="107" spans="1:16" ht="12.75" customHeight="1" thickBot="1" x14ac:dyDescent="0.25">
      <c r="A107" s="10" t="str">
        <f t="shared" ref="A107:A122" si="18">P107</f>
        <v>IBVS 984 </v>
      </c>
      <c r="B107" s="3" t="str">
        <f t="shared" ref="B107:B122" si="19">IF(H107=INT(H107),"I","II")</f>
        <v>I</v>
      </c>
      <c r="C107" s="10">
        <f t="shared" ref="C107:C122" si="20">1*G107</f>
        <v>33239.631999999998</v>
      </c>
      <c r="D107" s="12" t="str">
        <f t="shared" ref="D107:D122" si="21">VLOOKUP(F107,I$1:J$5,2,FALSE)</f>
        <v>vis</v>
      </c>
      <c r="E107" s="42">
        <f>VLOOKUP(C107,Active!C$21:E$973,3,FALSE)</f>
        <v>1980.9886310143793</v>
      </c>
      <c r="F107" s="3" t="s">
        <v>55</v>
      </c>
      <c r="G107" s="12" t="str">
        <f t="shared" ref="G107:G122" si="22">MID(I107,3,LEN(I107)-3)</f>
        <v>33239.632</v>
      </c>
      <c r="H107" s="10">
        <f t="shared" ref="H107:H122" si="23">1*K107</f>
        <v>1981</v>
      </c>
      <c r="I107" s="43" t="s">
        <v>326</v>
      </c>
      <c r="J107" s="44" t="s">
        <v>327</v>
      </c>
      <c r="K107" s="43">
        <v>1981</v>
      </c>
      <c r="L107" s="43" t="s">
        <v>87</v>
      </c>
      <c r="M107" s="44" t="s">
        <v>61</v>
      </c>
      <c r="N107" s="44"/>
      <c r="O107" s="45" t="s">
        <v>229</v>
      </c>
      <c r="P107" s="46" t="s">
        <v>230</v>
      </c>
    </row>
    <row r="108" spans="1:16" ht="12.75" customHeight="1" thickBot="1" x14ac:dyDescent="0.25">
      <c r="A108" s="10" t="str">
        <f t="shared" si="18"/>
        <v> VB 10.108 </v>
      </c>
      <c r="B108" s="3" t="str">
        <f t="shared" si="19"/>
        <v>I</v>
      </c>
      <c r="C108" s="10">
        <f t="shared" si="20"/>
        <v>33250.47</v>
      </c>
      <c r="D108" s="12" t="str">
        <f t="shared" si="21"/>
        <v>vis</v>
      </c>
      <c r="E108" s="42">
        <f>VLOOKUP(C108,Active!C$21:E$973,3,FALSE)</f>
        <v>1986.9837201082198</v>
      </c>
      <c r="F108" s="3" t="s">
        <v>55</v>
      </c>
      <c r="G108" s="12" t="str">
        <f t="shared" si="22"/>
        <v>33250.470</v>
      </c>
      <c r="H108" s="10">
        <f t="shared" si="23"/>
        <v>1987</v>
      </c>
      <c r="I108" s="43" t="s">
        <v>328</v>
      </c>
      <c r="J108" s="44" t="s">
        <v>329</v>
      </c>
      <c r="K108" s="43">
        <v>1987</v>
      </c>
      <c r="L108" s="43" t="s">
        <v>163</v>
      </c>
      <c r="M108" s="44" t="s">
        <v>61</v>
      </c>
      <c r="N108" s="44"/>
      <c r="O108" s="45" t="s">
        <v>62</v>
      </c>
      <c r="P108" s="45" t="s">
        <v>63</v>
      </c>
    </row>
    <row r="109" spans="1:16" ht="12.75" customHeight="1" thickBot="1" x14ac:dyDescent="0.25">
      <c r="A109" s="10" t="str">
        <f t="shared" si="18"/>
        <v> VB 10.108 </v>
      </c>
      <c r="B109" s="3" t="str">
        <f t="shared" si="19"/>
        <v>I</v>
      </c>
      <c r="C109" s="10">
        <f t="shared" si="20"/>
        <v>33250.546999999999</v>
      </c>
      <c r="D109" s="12" t="str">
        <f t="shared" si="21"/>
        <v>vis</v>
      </c>
      <c r="E109" s="42">
        <f>VLOOKUP(C109,Active!C$21:E$973,3,FALSE)</f>
        <v>1987.0263130091437</v>
      </c>
      <c r="F109" s="3" t="s">
        <v>55</v>
      </c>
      <c r="G109" s="12" t="str">
        <f t="shared" si="22"/>
        <v>33250.547</v>
      </c>
      <c r="H109" s="10">
        <f t="shared" si="23"/>
        <v>1987</v>
      </c>
      <c r="I109" s="43" t="s">
        <v>330</v>
      </c>
      <c r="J109" s="44" t="s">
        <v>331</v>
      </c>
      <c r="K109" s="43">
        <v>1987</v>
      </c>
      <c r="L109" s="43" t="s">
        <v>332</v>
      </c>
      <c r="M109" s="44" t="s">
        <v>61</v>
      </c>
      <c r="N109" s="44"/>
      <c r="O109" s="45" t="s">
        <v>62</v>
      </c>
      <c r="P109" s="45" t="s">
        <v>63</v>
      </c>
    </row>
    <row r="110" spans="1:16" ht="12.75" customHeight="1" thickBot="1" x14ac:dyDescent="0.25">
      <c r="A110" s="10" t="str">
        <f t="shared" si="18"/>
        <v> VB 10.108 </v>
      </c>
      <c r="B110" s="3" t="str">
        <f t="shared" si="19"/>
        <v>I</v>
      </c>
      <c r="C110" s="10">
        <f t="shared" si="20"/>
        <v>33270.385999999999</v>
      </c>
      <c r="D110" s="12" t="str">
        <f t="shared" si="21"/>
        <v>vis</v>
      </c>
      <c r="E110" s="42">
        <f>VLOOKUP(C110,Active!C$21:E$973,3,FALSE)</f>
        <v>1998.0003462747522</v>
      </c>
      <c r="F110" s="3" t="s">
        <v>55</v>
      </c>
      <c r="G110" s="12" t="str">
        <f t="shared" si="22"/>
        <v>33270.386</v>
      </c>
      <c r="H110" s="10">
        <f t="shared" si="23"/>
        <v>1998</v>
      </c>
      <c r="I110" s="43" t="s">
        <v>333</v>
      </c>
      <c r="J110" s="44" t="s">
        <v>334</v>
      </c>
      <c r="K110" s="43">
        <v>1998</v>
      </c>
      <c r="L110" s="43" t="s">
        <v>335</v>
      </c>
      <c r="M110" s="44" t="s">
        <v>61</v>
      </c>
      <c r="N110" s="44"/>
      <c r="O110" s="45" t="s">
        <v>62</v>
      </c>
      <c r="P110" s="45" t="s">
        <v>63</v>
      </c>
    </row>
    <row r="111" spans="1:16" ht="12.75" customHeight="1" thickBot="1" x14ac:dyDescent="0.25">
      <c r="A111" s="10" t="str">
        <f t="shared" si="18"/>
        <v> VB 10.108 </v>
      </c>
      <c r="B111" s="3" t="str">
        <f t="shared" si="19"/>
        <v>I</v>
      </c>
      <c r="C111" s="10">
        <f t="shared" si="20"/>
        <v>33326.396999999997</v>
      </c>
      <c r="D111" s="12" t="str">
        <f t="shared" si="21"/>
        <v>vis</v>
      </c>
      <c r="E111" s="42">
        <f>VLOOKUP(C111,Active!C$21:E$973,3,FALSE)</f>
        <v>2028.9830861930948</v>
      </c>
      <c r="F111" s="3" t="s">
        <v>55</v>
      </c>
      <c r="G111" s="12" t="str">
        <f t="shared" si="22"/>
        <v>33326.397</v>
      </c>
      <c r="H111" s="10">
        <f t="shared" si="23"/>
        <v>2029</v>
      </c>
      <c r="I111" s="43" t="s">
        <v>336</v>
      </c>
      <c r="J111" s="44" t="s">
        <v>337</v>
      </c>
      <c r="K111" s="43">
        <v>2029</v>
      </c>
      <c r="L111" s="43" t="s">
        <v>163</v>
      </c>
      <c r="M111" s="44" t="s">
        <v>61</v>
      </c>
      <c r="N111" s="44"/>
      <c r="O111" s="45" t="s">
        <v>62</v>
      </c>
      <c r="P111" s="45" t="s">
        <v>63</v>
      </c>
    </row>
    <row r="112" spans="1:16" ht="12.75" customHeight="1" thickBot="1" x14ac:dyDescent="0.25">
      <c r="A112" s="10" t="str">
        <f t="shared" si="18"/>
        <v> VB 10.108 </v>
      </c>
      <c r="B112" s="3" t="str">
        <f t="shared" si="19"/>
        <v>I</v>
      </c>
      <c r="C112" s="10">
        <f t="shared" si="20"/>
        <v>33651.832999999999</v>
      </c>
      <c r="D112" s="12" t="str">
        <f t="shared" si="21"/>
        <v>vis</v>
      </c>
      <c r="E112" s="42">
        <f>VLOOKUP(C112,Active!C$21:E$973,3,FALSE)</f>
        <v>2208.9994927572702</v>
      </c>
      <c r="F112" s="3" t="s">
        <v>55</v>
      </c>
      <c r="G112" s="12" t="str">
        <f t="shared" si="22"/>
        <v>33651.833</v>
      </c>
      <c r="H112" s="10">
        <f t="shared" si="23"/>
        <v>2209</v>
      </c>
      <c r="I112" s="43" t="s">
        <v>338</v>
      </c>
      <c r="J112" s="44" t="s">
        <v>339</v>
      </c>
      <c r="K112" s="43">
        <v>2209</v>
      </c>
      <c r="L112" s="43" t="s">
        <v>335</v>
      </c>
      <c r="M112" s="44" t="s">
        <v>61</v>
      </c>
      <c r="N112" s="44"/>
      <c r="O112" s="45" t="s">
        <v>62</v>
      </c>
      <c r="P112" s="45" t="s">
        <v>63</v>
      </c>
    </row>
    <row r="113" spans="1:16" ht="12.75" customHeight="1" thickBot="1" x14ac:dyDescent="0.25">
      <c r="A113" s="10" t="str">
        <f t="shared" si="18"/>
        <v> VB 10.108 </v>
      </c>
      <c r="B113" s="3" t="str">
        <f t="shared" si="19"/>
        <v>I</v>
      </c>
      <c r="C113" s="10">
        <f t="shared" si="20"/>
        <v>33664.491999999998</v>
      </c>
      <c r="D113" s="12" t="str">
        <f t="shared" si="21"/>
        <v>vis</v>
      </c>
      <c r="E113" s="42">
        <f>VLOOKUP(C113,Active!C$21:E$973,3,FALSE)</f>
        <v>2216.0018763002581</v>
      </c>
      <c r="F113" s="3" t="s">
        <v>55</v>
      </c>
      <c r="G113" s="12" t="str">
        <f t="shared" si="22"/>
        <v>33664.492</v>
      </c>
      <c r="H113" s="10">
        <f t="shared" si="23"/>
        <v>2216</v>
      </c>
      <c r="I113" s="43" t="s">
        <v>340</v>
      </c>
      <c r="J113" s="44" t="s">
        <v>341</v>
      </c>
      <c r="K113" s="43">
        <v>2216</v>
      </c>
      <c r="L113" s="43" t="s">
        <v>342</v>
      </c>
      <c r="M113" s="44" t="s">
        <v>61</v>
      </c>
      <c r="N113" s="44"/>
      <c r="O113" s="45" t="s">
        <v>62</v>
      </c>
      <c r="P113" s="45" t="s">
        <v>63</v>
      </c>
    </row>
    <row r="114" spans="1:16" ht="12.75" customHeight="1" thickBot="1" x14ac:dyDescent="0.25">
      <c r="A114" s="10" t="str">
        <f t="shared" si="18"/>
        <v> VB 10.108 </v>
      </c>
      <c r="B114" s="3" t="str">
        <f t="shared" si="19"/>
        <v>I</v>
      </c>
      <c r="C114" s="10">
        <f t="shared" si="20"/>
        <v>34033.355000000003</v>
      </c>
      <c r="D114" s="12" t="str">
        <f t="shared" si="21"/>
        <v>vis</v>
      </c>
      <c r="E114" s="42">
        <f>VLOOKUP(C114,Active!C$21:E$973,3,FALSE)</f>
        <v>2420.0401258316006</v>
      </c>
      <c r="F114" s="3" t="s">
        <v>55</v>
      </c>
      <c r="G114" s="12" t="str">
        <f t="shared" si="22"/>
        <v>34033.355</v>
      </c>
      <c r="H114" s="10">
        <f t="shared" si="23"/>
        <v>2420</v>
      </c>
      <c r="I114" s="43" t="s">
        <v>343</v>
      </c>
      <c r="J114" s="44" t="s">
        <v>344</v>
      </c>
      <c r="K114" s="43">
        <v>2420</v>
      </c>
      <c r="L114" s="43" t="s">
        <v>345</v>
      </c>
      <c r="M114" s="44" t="s">
        <v>61</v>
      </c>
      <c r="N114" s="44"/>
      <c r="O114" s="45" t="s">
        <v>62</v>
      </c>
      <c r="P114" s="45" t="s">
        <v>63</v>
      </c>
    </row>
    <row r="115" spans="1:16" ht="12.75" customHeight="1" thickBot="1" x14ac:dyDescent="0.25">
      <c r="A115" s="10" t="str">
        <f t="shared" si="18"/>
        <v> VB 10.108 </v>
      </c>
      <c r="B115" s="3" t="str">
        <f t="shared" si="19"/>
        <v>I</v>
      </c>
      <c r="C115" s="10">
        <f t="shared" si="20"/>
        <v>34089.351999999999</v>
      </c>
      <c r="D115" s="12" t="str">
        <f t="shared" si="21"/>
        <v>vis</v>
      </c>
      <c r="E115" s="42">
        <f>VLOOKUP(C115,Active!C$21:E$973,3,FALSE)</f>
        <v>2451.015121586137</v>
      </c>
      <c r="F115" s="3" t="s">
        <v>55</v>
      </c>
      <c r="G115" s="12" t="str">
        <f t="shared" si="22"/>
        <v>34089.352</v>
      </c>
      <c r="H115" s="10">
        <f t="shared" si="23"/>
        <v>2451</v>
      </c>
      <c r="I115" s="43" t="s">
        <v>346</v>
      </c>
      <c r="J115" s="44" t="s">
        <v>347</v>
      </c>
      <c r="K115" s="43">
        <v>2451</v>
      </c>
      <c r="L115" s="43" t="s">
        <v>348</v>
      </c>
      <c r="M115" s="44" t="s">
        <v>61</v>
      </c>
      <c r="N115" s="44"/>
      <c r="O115" s="45" t="s">
        <v>62</v>
      </c>
      <c r="P115" s="45" t="s">
        <v>63</v>
      </c>
    </row>
    <row r="116" spans="1:16" ht="12.75" customHeight="1" thickBot="1" x14ac:dyDescent="0.25">
      <c r="A116" s="10" t="str">
        <f t="shared" si="18"/>
        <v> VB 10.108 </v>
      </c>
      <c r="B116" s="3" t="str">
        <f t="shared" si="19"/>
        <v>I</v>
      </c>
      <c r="C116" s="10">
        <f t="shared" si="20"/>
        <v>38820.311999999998</v>
      </c>
      <c r="D116" s="12" t="str">
        <f t="shared" si="21"/>
        <v>vis</v>
      </c>
      <c r="E116" s="42">
        <f>VLOOKUP(C116,Active!C$21:E$973,3,FALSE)</f>
        <v>5067.9672067852143</v>
      </c>
      <c r="F116" s="3" t="s">
        <v>55</v>
      </c>
      <c r="G116" s="12" t="str">
        <f t="shared" si="22"/>
        <v>38820.312</v>
      </c>
      <c r="H116" s="10">
        <f t="shared" si="23"/>
        <v>5068</v>
      </c>
      <c r="I116" s="43" t="s">
        <v>349</v>
      </c>
      <c r="J116" s="44" t="s">
        <v>350</v>
      </c>
      <c r="K116" s="43">
        <v>5068</v>
      </c>
      <c r="L116" s="43" t="s">
        <v>351</v>
      </c>
      <c r="M116" s="44" t="s">
        <v>61</v>
      </c>
      <c r="N116" s="44"/>
      <c r="O116" s="45" t="s">
        <v>62</v>
      </c>
      <c r="P116" s="45" t="s">
        <v>63</v>
      </c>
    </row>
    <row r="117" spans="1:16" ht="12.75" customHeight="1" thickBot="1" x14ac:dyDescent="0.25">
      <c r="A117" s="10" t="str">
        <f t="shared" si="18"/>
        <v> VB 10.108 </v>
      </c>
      <c r="B117" s="3" t="str">
        <f t="shared" si="19"/>
        <v>I</v>
      </c>
      <c r="C117" s="10">
        <f t="shared" si="20"/>
        <v>38849.249000000003</v>
      </c>
      <c r="D117" s="12" t="str">
        <f t="shared" si="21"/>
        <v>vis</v>
      </c>
      <c r="E117" s="42">
        <f>VLOOKUP(C117,Active!C$21:E$973,3,FALSE)</f>
        <v>5083.9738402146704</v>
      </c>
      <c r="F117" s="3" t="s">
        <v>55</v>
      </c>
      <c r="G117" s="12" t="str">
        <f t="shared" si="22"/>
        <v>38849.249</v>
      </c>
      <c r="H117" s="10">
        <f t="shared" si="23"/>
        <v>5084</v>
      </c>
      <c r="I117" s="43" t="s">
        <v>352</v>
      </c>
      <c r="J117" s="44" t="s">
        <v>353</v>
      </c>
      <c r="K117" s="43">
        <v>5084</v>
      </c>
      <c r="L117" s="43" t="s">
        <v>69</v>
      </c>
      <c r="M117" s="44" t="s">
        <v>61</v>
      </c>
      <c r="N117" s="44"/>
      <c r="O117" s="45" t="s">
        <v>62</v>
      </c>
      <c r="P117" s="45" t="s">
        <v>63</v>
      </c>
    </row>
    <row r="118" spans="1:16" ht="12.75" customHeight="1" thickBot="1" x14ac:dyDescent="0.25">
      <c r="A118" s="10" t="str">
        <f t="shared" si="18"/>
        <v> VB 10.108 </v>
      </c>
      <c r="B118" s="3" t="str">
        <f t="shared" si="19"/>
        <v>I</v>
      </c>
      <c r="C118" s="10">
        <f t="shared" si="20"/>
        <v>39196.275999999998</v>
      </c>
      <c r="D118" s="12" t="str">
        <f t="shared" si="21"/>
        <v>vis</v>
      </c>
      <c r="E118" s="42">
        <f>VLOOKUP(C118,Active!C$21:E$973,3,FALSE)</f>
        <v>5275.9334068291346</v>
      </c>
      <c r="F118" s="3" t="s">
        <v>55</v>
      </c>
      <c r="G118" s="12" t="str">
        <f t="shared" si="22"/>
        <v>39196.276</v>
      </c>
      <c r="H118" s="10">
        <f t="shared" si="23"/>
        <v>5276</v>
      </c>
      <c r="I118" s="43" t="s">
        <v>354</v>
      </c>
      <c r="J118" s="44" t="s">
        <v>355</v>
      </c>
      <c r="K118" s="43">
        <v>5276</v>
      </c>
      <c r="L118" s="43" t="s">
        <v>356</v>
      </c>
      <c r="M118" s="44" t="s">
        <v>61</v>
      </c>
      <c r="N118" s="44"/>
      <c r="O118" s="45" t="s">
        <v>62</v>
      </c>
      <c r="P118" s="45" t="s">
        <v>63</v>
      </c>
    </row>
    <row r="119" spans="1:16" ht="12.75" customHeight="1" thickBot="1" x14ac:dyDescent="0.25">
      <c r="A119" s="10" t="str">
        <f t="shared" si="18"/>
        <v> VB 10.108 </v>
      </c>
      <c r="B119" s="3" t="str">
        <f t="shared" si="19"/>
        <v>I</v>
      </c>
      <c r="C119" s="10">
        <f t="shared" si="20"/>
        <v>39525.385999999999</v>
      </c>
      <c r="D119" s="12" t="str">
        <f t="shared" si="21"/>
        <v>vis</v>
      </c>
      <c r="E119" s="42">
        <f>VLOOKUP(C119,Active!C$21:E$973,3,FALSE)</f>
        <v>5457.9821032374475</v>
      </c>
      <c r="F119" s="3" t="s">
        <v>55</v>
      </c>
      <c r="G119" s="12" t="str">
        <f t="shared" si="22"/>
        <v>39525.386</v>
      </c>
      <c r="H119" s="10">
        <f t="shared" si="23"/>
        <v>5458</v>
      </c>
      <c r="I119" s="43" t="s">
        <v>357</v>
      </c>
      <c r="J119" s="44" t="s">
        <v>358</v>
      </c>
      <c r="K119" s="43">
        <v>5458</v>
      </c>
      <c r="L119" s="43" t="s">
        <v>78</v>
      </c>
      <c r="M119" s="44" t="s">
        <v>61</v>
      </c>
      <c r="N119" s="44"/>
      <c r="O119" s="45" t="s">
        <v>62</v>
      </c>
      <c r="P119" s="45" t="s">
        <v>63</v>
      </c>
    </row>
    <row r="120" spans="1:16" ht="12.75" customHeight="1" thickBot="1" x14ac:dyDescent="0.25">
      <c r="A120" s="10" t="str">
        <f t="shared" si="18"/>
        <v> VB 10.108 </v>
      </c>
      <c r="B120" s="3" t="str">
        <f t="shared" si="19"/>
        <v>I</v>
      </c>
      <c r="C120" s="10">
        <f t="shared" si="20"/>
        <v>39563.264000000003</v>
      </c>
      <c r="D120" s="12" t="str">
        <f t="shared" si="21"/>
        <v>vis</v>
      </c>
      <c r="E120" s="42">
        <f>VLOOKUP(C120,Active!C$21:E$973,3,FALSE)</f>
        <v>5478.9344915652246</v>
      </c>
      <c r="F120" s="3" t="s">
        <v>55</v>
      </c>
      <c r="G120" s="12" t="str">
        <f t="shared" si="22"/>
        <v>39563.264</v>
      </c>
      <c r="H120" s="10">
        <f t="shared" si="23"/>
        <v>5479</v>
      </c>
      <c r="I120" s="43" t="s">
        <v>359</v>
      </c>
      <c r="J120" s="44" t="s">
        <v>360</v>
      </c>
      <c r="K120" s="43">
        <v>5479</v>
      </c>
      <c r="L120" s="43" t="s">
        <v>361</v>
      </c>
      <c r="M120" s="44" t="s">
        <v>61</v>
      </c>
      <c r="N120" s="44"/>
      <c r="O120" s="45" t="s">
        <v>62</v>
      </c>
      <c r="P120" s="45" t="s">
        <v>63</v>
      </c>
    </row>
    <row r="121" spans="1:16" ht="12.75" customHeight="1" thickBot="1" x14ac:dyDescent="0.25">
      <c r="A121" s="10" t="str">
        <f t="shared" si="18"/>
        <v> VB 10.108 </v>
      </c>
      <c r="B121" s="3" t="str">
        <f t="shared" si="19"/>
        <v>I</v>
      </c>
      <c r="C121" s="10">
        <f t="shared" si="20"/>
        <v>41711.004000000001</v>
      </c>
      <c r="D121" s="12" t="str">
        <f t="shared" si="21"/>
        <v>vis</v>
      </c>
      <c r="E121" s="42">
        <f>VLOOKUP(C121,Active!C$21:E$973,3,FALSE)</f>
        <v>6666.9666608216676</v>
      </c>
      <c r="F121" s="3" t="s">
        <v>55</v>
      </c>
      <c r="G121" s="12" t="str">
        <f t="shared" si="22"/>
        <v>41711.004</v>
      </c>
      <c r="H121" s="10">
        <f t="shared" si="23"/>
        <v>6667</v>
      </c>
      <c r="I121" s="43" t="s">
        <v>362</v>
      </c>
      <c r="J121" s="44" t="s">
        <v>363</v>
      </c>
      <c r="K121" s="43">
        <v>6667</v>
      </c>
      <c r="L121" s="43" t="s">
        <v>69</v>
      </c>
      <c r="M121" s="44" t="s">
        <v>61</v>
      </c>
      <c r="N121" s="44"/>
      <c r="O121" s="45" t="s">
        <v>62</v>
      </c>
      <c r="P121" s="45" t="s">
        <v>63</v>
      </c>
    </row>
    <row r="122" spans="1:16" ht="12.75" customHeight="1" thickBot="1" x14ac:dyDescent="0.25">
      <c r="A122" s="10" t="str">
        <f t="shared" si="18"/>
        <v>VSB 45 </v>
      </c>
      <c r="B122" s="3" t="str">
        <f t="shared" si="19"/>
        <v>I</v>
      </c>
      <c r="C122" s="10">
        <f t="shared" si="20"/>
        <v>53798.036699999997</v>
      </c>
      <c r="D122" s="12" t="str">
        <f t="shared" si="21"/>
        <v>vis</v>
      </c>
      <c r="E122" s="42">
        <f>VLOOKUP(C122,Active!C$21:E$973,3,FALSE)</f>
        <v>13352.963885092096</v>
      </c>
      <c r="F122" s="3" t="s">
        <v>55</v>
      </c>
      <c r="G122" s="12" t="str">
        <f t="shared" si="22"/>
        <v>53798.0367</v>
      </c>
      <c r="H122" s="10">
        <f t="shared" si="23"/>
        <v>13353</v>
      </c>
      <c r="I122" s="43" t="s">
        <v>371</v>
      </c>
      <c r="J122" s="44" t="s">
        <v>372</v>
      </c>
      <c r="K122" s="43">
        <v>13353</v>
      </c>
      <c r="L122" s="43" t="s">
        <v>373</v>
      </c>
      <c r="M122" s="44" t="s">
        <v>367</v>
      </c>
      <c r="N122" s="44" t="s">
        <v>368</v>
      </c>
      <c r="O122" s="45" t="s">
        <v>374</v>
      </c>
      <c r="P122" s="46" t="s">
        <v>375</v>
      </c>
    </row>
    <row r="123" spans="1:16" x14ac:dyDescent="0.2">
      <c r="B123" s="3"/>
      <c r="F123" s="3"/>
    </row>
    <row r="124" spans="1:16" x14ac:dyDescent="0.2">
      <c r="B124" s="3"/>
      <c r="F124" s="3"/>
    </row>
    <row r="125" spans="1:16" x14ac:dyDescent="0.2">
      <c r="B125" s="3"/>
      <c r="F125" s="3"/>
    </row>
    <row r="126" spans="1:16" x14ac:dyDescent="0.2">
      <c r="B126" s="3"/>
      <c r="F126" s="3"/>
    </row>
    <row r="127" spans="1:16" x14ac:dyDescent="0.2">
      <c r="B127" s="3"/>
      <c r="F127" s="3"/>
    </row>
    <row r="128" spans="1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</sheetData>
  <phoneticPr fontId="7" type="noConversion"/>
  <hyperlinks>
    <hyperlink ref="P70" r:id="rId1" display="http://www.konkoly.hu/cgi-bin/IBVS?984" xr:uid="{00000000-0004-0000-0100-000000000000}"/>
    <hyperlink ref="P73" r:id="rId2" display="http://www.konkoly.hu/cgi-bin/IBVS?984" xr:uid="{00000000-0004-0000-0100-000001000000}"/>
    <hyperlink ref="P85" r:id="rId3" display="http://www.konkoly.hu/cgi-bin/IBVS?984" xr:uid="{00000000-0004-0000-0100-000002000000}"/>
    <hyperlink ref="P98" r:id="rId4" display="http://www.konkoly.hu/cgi-bin/IBVS?984" xr:uid="{00000000-0004-0000-0100-000003000000}"/>
    <hyperlink ref="P103" r:id="rId5" display="http://www.konkoly.hu/cgi-bin/IBVS?984" xr:uid="{00000000-0004-0000-0100-000004000000}"/>
    <hyperlink ref="P107" r:id="rId6" display="http://www.konkoly.hu/cgi-bin/IBVS?984" xr:uid="{00000000-0004-0000-0100-000005000000}"/>
    <hyperlink ref="P11" r:id="rId7" display="http://www.konkoly.hu/cgi-bin/IBVS?5690" xr:uid="{00000000-0004-0000-0100-000006000000}"/>
    <hyperlink ref="P122" r:id="rId8" display="http://vsolj.cetus-net.org/no45.pdf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2024-02-25T04:12:12Z</dcterms:modified>
</cp:coreProperties>
</file>