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35E86C-F0C5-4B7C-80F8-1662642C5F3A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K31" i="1"/>
  <c r="E32" i="1"/>
  <c r="F32" i="1"/>
  <c r="G32" i="1"/>
  <c r="K32" i="1"/>
  <c r="E33" i="1"/>
  <c r="F33" i="1"/>
  <c r="G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D9" i="1"/>
  <c r="C9" i="1"/>
  <c r="J25" i="1"/>
  <c r="K33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D172" i="2"/>
  <c r="C172" i="2"/>
  <c r="B172" i="2"/>
  <c r="A172" i="2"/>
  <c r="H171" i="2"/>
  <c r="G171" i="2"/>
  <c r="C171" i="2"/>
  <c r="D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D168" i="2"/>
  <c r="C168" i="2"/>
  <c r="B168" i="2"/>
  <c r="A168" i="2"/>
  <c r="H167" i="2"/>
  <c r="G167" i="2"/>
  <c r="C167" i="2"/>
  <c r="D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D164" i="2"/>
  <c r="C164" i="2"/>
  <c r="B164" i="2"/>
  <c r="A164" i="2"/>
  <c r="H163" i="2"/>
  <c r="G163" i="2"/>
  <c r="C163" i="2"/>
  <c r="D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D160" i="2"/>
  <c r="C160" i="2"/>
  <c r="B160" i="2"/>
  <c r="A160" i="2"/>
  <c r="H159" i="2"/>
  <c r="G159" i="2"/>
  <c r="C159" i="2"/>
  <c r="D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C82" i="2"/>
  <c r="F82" i="2"/>
  <c r="D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F79" i="2"/>
  <c r="D79" i="2"/>
  <c r="C79" i="2"/>
  <c r="B79" i="2"/>
  <c r="A79" i="2"/>
  <c r="H78" i="2"/>
  <c r="G78" i="2"/>
  <c r="F78" i="2"/>
  <c r="D78" i="2"/>
  <c r="C78" i="2"/>
  <c r="B78" i="2"/>
  <c r="A78" i="2"/>
  <c r="H77" i="2"/>
  <c r="G77" i="2"/>
  <c r="D77" i="2"/>
  <c r="C77" i="2"/>
  <c r="B77" i="2"/>
  <c r="A77" i="2"/>
  <c r="H76" i="2"/>
  <c r="B76" i="2"/>
  <c r="G76" i="2"/>
  <c r="C76" i="2"/>
  <c r="D76" i="2"/>
  <c r="A76" i="2"/>
  <c r="H75" i="2"/>
  <c r="B75" i="2"/>
  <c r="G75" i="2"/>
  <c r="C75" i="2"/>
  <c r="D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C71" i="2"/>
  <c r="D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C67" i="2"/>
  <c r="D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C63" i="2"/>
  <c r="D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C59" i="2"/>
  <c r="D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C55" i="2"/>
  <c r="D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C51" i="2"/>
  <c r="D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C47" i="2"/>
  <c r="D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C43" i="2"/>
  <c r="D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C39" i="2"/>
  <c r="D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C35" i="2"/>
  <c r="D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C31" i="2"/>
  <c r="D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D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C23" i="2"/>
  <c r="D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F16" i="1"/>
  <c r="C17" i="1"/>
  <c r="C12" i="1"/>
  <c r="C11" i="1"/>
  <c r="O26" i="1" l="1"/>
  <c r="O24" i="1"/>
  <c r="O22" i="1"/>
  <c r="O30" i="1"/>
  <c r="O28" i="1"/>
  <c r="O35" i="1"/>
  <c r="O21" i="1"/>
  <c r="O34" i="1"/>
  <c r="O32" i="1"/>
  <c r="O23" i="1"/>
  <c r="O36" i="1"/>
  <c r="O27" i="1"/>
  <c r="O37" i="1"/>
  <c r="C15" i="1"/>
  <c r="O25" i="1"/>
  <c r="O29" i="1"/>
  <c r="O33" i="1"/>
  <c r="O3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<sst xmlns="http://schemas.openxmlformats.org/spreadsheetml/2006/main" count="458" uniqueCount="68">
  <si>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</si>
  <si>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</si>
  <si>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</si>
  <si>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</si>
  <si>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</si>
  <si>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</si>
  <si>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</si>
  <si>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</si>
  <si>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</si>
  <si>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</si>
  <si>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</si>
  <si>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</si>
  <si>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</si>
  <si>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</si>
  <si>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</si>
  <si>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</si>
  <si>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</si>
  <si>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</si>
  <si>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</si>
  <si>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</si>
  <si>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</si>
  <si>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</si>
  <si>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</si>
  <si>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</si>
  <si>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</si>
  <si>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</si>
  <si>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</si>
  <si>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</si>
  <si>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</si>
  <si>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</si>
  <si>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</si>
  <si>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</si>
  <si>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</si>
  <si>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</si>
  <si>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</si>
  <si>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</si>
  <si>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</si>
  <si>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</si>
  <si>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</si>
  <si>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</si>
  <si>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</si>
  <si>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</si>
  <si>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</si>
  <si>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</si>
  <si>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</si>
  <si>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</si>
  <si>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</si>
  <si>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</si>
  <si>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</si>
  <si>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</si>
  <si>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</si>
  <si>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</si>
  <si>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</si>
  <si>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</si>
  <si>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</si>
  <si>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</si>
  <si>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V0710 Mon</t>
  </si>
  <si>
    <t>2018E</t>
  </si>
  <si>
    <t>EW/KW</t>
  </si>
  <si>
    <t>pr_6</t>
  </si>
  <si>
    <t>~</t>
  </si>
  <si>
    <t>V0714</t>
  </si>
  <si>
    <t>V0710 Mon / GSC na</t>
  </si>
  <si>
    <t>Liu 2014NewA...31...60</t>
  </si>
  <si>
    <t>II</t>
  </si>
  <si>
    <t>I</t>
  </si>
  <si>
    <t>Kaluzny (pc)</t>
  </si>
  <si>
    <t>Liu et al. 2014NewA, 31,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</si>
</sst>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3" borderId="1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0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V0710 Mon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A!$D$21:$D$237</c:f>
                <c:numCache>
                  <c:formatCode>General</c:formatCode>
                  <c:ptCount val="217"/>
                </c:numCache>
              </c:numRef>
            </c:plus>
            <c:minus>
              <c:numRef>
                <c:f>A!$D$21:$D$237</c:f>
                <c:numCache>
                  <c:formatCode>General</c:formatCode>
                  <c:ptCount val="21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-14623.5</c:v>
                </c:pt>
                <c:pt idx="1">
                  <c:v>-14621</c:v>
                </c:pt>
                <c:pt idx="2">
                  <c:v>-14478</c:v>
                </c:pt>
                <c:pt idx="3">
                  <c:v>-13782</c:v>
                </c:pt>
                <c:pt idx="4">
                  <c:v>-13779.5</c:v>
                </c:pt>
                <c:pt idx="5">
                  <c:v>-12750.5</c:v>
                </c:pt>
                <c:pt idx="6">
                  <c:v>-12743</c:v>
                </c:pt>
                <c:pt idx="7">
                  <c:v>-12740.5</c:v>
                </c:pt>
                <c:pt idx="8">
                  <c:v>-12733.5</c:v>
                </c:pt>
                <c:pt idx="9">
                  <c:v>-12731</c:v>
                </c:pt>
                <c:pt idx="10">
                  <c:v>-7.5</c:v>
                </c:pt>
                <c:pt idx="11">
                  <c:v>0</c:v>
                </c:pt>
                <c:pt idx="12">
                  <c:v>1685.5</c:v>
                </c:pt>
                <c:pt idx="13">
                  <c:v>1688</c:v>
                </c:pt>
                <c:pt idx="14">
                  <c:v>2456</c:v>
                </c:pt>
                <c:pt idx="15">
                  <c:v>5463</c:v>
                </c:pt>
                <c:pt idx="16">
                  <c:v>5465.5</c:v>
                </c:pt>
              </c:numCache>
            </c:numRef>
          </c:xVal>
          <c:yVal>
            <c:numRef>
              <c:f>A!$H$21:$H$997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28-4A79-8317-1EA550D365A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-14623.5</c:v>
                </c:pt>
                <c:pt idx="1">
                  <c:v>-14621</c:v>
                </c:pt>
                <c:pt idx="2">
                  <c:v>-14478</c:v>
                </c:pt>
                <c:pt idx="3">
                  <c:v>-13782</c:v>
                </c:pt>
                <c:pt idx="4">
                  <c:v>-13779.5</c:v>
                </c:pt>
                <c:pt idx="5">
                  <c:v>-12750.5</c:v>
                </c:pt>
                <c:pt idx="6">
                  <c:v>-12743</c:v>
                </c:pt>
                <c:pt idx="7">
                  <c:v>-12740.5</c:v>
                </c:pt>
                <c:pt idx="8">
                  <c:v>-12733.5</c:v>
                </c:pt>
                <c:pt idx="9">
                  <c:v>-12731</c:v>
                </c:pt>
                <c:pt idx="10">
                  <c:v>-7.5</c:v>
                </c:pt>
                <c:pt idx="11">
                  <c:v>0</c:v>
                </c:pt>
                <c:pt idx="12">
                  <c:v>1685.5</c:v>
                </c:pt>
                <c:pt idx="13">
                  <c:v>1688</c:v>
                </c:pt>
                <c:pt idx="14">
                  <c:v>2456</c:v>
                </c:pt>
                <c:pt idx="15">
                  <c:v>5463</c:v>
                </c:pt>
                <c:pt idx="16">
                  <c:v>5465.5</c:v>
                </c:pt>
              </c:numCache>
            </c:numRef>
          </c:xVal>
          <c:yVal>
            <c:numRef>
              <c:f>A!$I$21:$I$997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28-4A79-8317-1EA550D365A2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-14623.5</c:v>
                </c:pt>
                <c:pt idx="1">
                  <c:v>-14621</c:v>
                </c:pt>
                <c:pt idx="2">
                  <c:v>-14478</c:v>
                </c:pt>
                <c:pt idx="3">
                  <c:v>-13782</c:v>
                </c:pt>
                <c:pt idx="4">
                  <c:v>-13779.5</c:v>
                </c:pt>
                <c:pt idx="5">
                  <c:v>-12750.5</c:v>
                </c:pt>
                <c:pt idx="6">
                  <c:v>-12743</c:v>
                </c:pt>
                <c:pt idx="7">
                  <c:v>-12740.5</c:v>
                </c:pt>
                <c:pt idx="8">
                  <c:v>-12733.5</c:v>
                </c:pt>
                <c:pt idx="9">
                  <c:v>-12731</c:v>
                </c:pt>
                <c:pt idx="10">
                  <c:v>-7.5</c:v>
                </c:pt>
                <c:pt idx="11">
                  <c:v>0</c:v>
                </c:pt>
                <c:pt idx="12">
                  <c:v>1685.5</c:v>
                </c:pt>
                <c:pt idx="13">
                  <c:v>1688</c:v>
                </c:pt>
                <c:pt idx="14">
                  <c:v>2456</c:v>
                </c:pt>
                <c:pt idx="15">
                  <c:v>5463</c:v>
                </c:pt>
                <c:pt idx="16">
                  <c:v>5465.5</c:v>
                </c:pt>
              </c:numCache>
            </c:numRef>
          </c:xVal>
          <c:yVal>
            <c:numRef>
              <c:f>A!$J$21:$J$997</c:f>
              <c:numCache>
                <c:formatCode>General</c:formatCode>
                <c:ptCount val="977"/>
                <c:pt idx="0">
                  <c:v>-1.5370699984487146E-3</c:v>
                </c:pt>
                <c:pt idx="1">
                  <c:v>1.6871980005817022E-2</c:v>
                </c:pt>
                <c:pt idx="2">
                  <c:v>8.4896400003344752E-3</c:v>
                </c:pt>
                <c:pt idx="3">
                  <c:v>-1.0908399999607354E-3</c:v>
                </c:pt>
                <c:pt idx="4">
                  <c:v>3.1820999720366672E-4</c:v>
                </c:pt>
                <c:pt idx="5">
                  <c:v>-7.9568099972675554E-3</c:v>
                </c:pt>
                <c:pt idx="6">
                  <c:v>-3.4296599988010712E-3</c:v>
                </c:pt>
                <c:pt idx="7">
                  <c:v>-1.1520609994477127E-2</c:v>
                </c:pt>
                <c:pt idx="8">
                  <c:v>-3.3952699959627353E-3</c:v>
                </c:pt>
                <c:pt idx="9">
                  <c:v>1.5013780001027044E-2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28-4A79-8317-1EA550D365A2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-14623.5</c:v>
                </c:pt>
                <c:pt idx="1">
                  <c:v>-14621</c:v>
                </c:pt>
                <c:pt idx="2">
                  <c:v>-14478</c:v>
                </c:pt>
                <c:pt idx="3">
                  <c:v>-13782</c:v>
                </c:pt>
                <c:pt idx="4">
                  <c:v>-13779.5</c:v>
                </c:pt>
                <c:pt idx="5">
                  <c:v>-12750.5</c:v>
                </c:pt>
                <c:pt idx="6">
                  <c:v>-12743</c:v>
                </c:pt>
                <c:pt idx="7">
                  <c:v>-12740.5</c:v>
                </c:pt>
                <c:pt idx="8">
                  <c:v>-12733.5</c:v>
                </c:pt>
                <c:pt idx="9">
                  <c:v>-12731</c:v>
                </c:pt>
                <c:pt idx="10">
                  <c:v>-7.5</c:v>
                </c:pt>
                <c:pt idx="11">
                  <c:v>0</c:v>
                </c:pt>
                <c:pt idx="12">
                  <c:v>1685.5</c:v>
                </c:pt>
                <c:pt idx="13">
                  <c:v>1688</c:v>
                </c:pt>
                <c:pt idx="14">
                  <c:v>2456</c:v>
                </c:pt>
                <c:pt idx="15">
                  <c:v>5463</c:v>
                </c:pt>
                <c:pt idx="16">
                  <c:v>5465.5</c:v>
                </c:pt>
              </c:numCache>
            </c:numRef>
          </c:xVal>
          <c:yVal>
            <c:numRef>
              <c:f>A!$K$21:$K$997</c:f>
              <c:numCache>
                <c:formatCode>General</c:formatCode>
                <c:ptCount val="977"/>
                <c:pt idx="10">
                  <c:v>-3.1271499974536709E-3</c:v>
                </c:pt>
                <c:pt idx="11">
                  <c:v>-6.9999999686842784E-4</c:v>
                </c:pt>
                <c:pt idx="12">
                  <c:v>-8.9848999778041616E-4</c:v>
                </c:pt>
                <c:pt idx="13">
                  <c:v>-6.4894399984041229E-3</c:v>
                </c:pt>
                <c:pt idx="14">
                  <c:v>-1.9092799993813969E-3</c:v>
                </c:pt>
                <c:pt idx="15">
                  <c:v>6.9760600017616525E-3</c:v>
                </c:pt>
                <c:pt idx="16">
                  <c:v>3.3851100015453994E-3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28-4A79-8317-1EA550D365A2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-14623.5</c:v>
                </c:pt>
                <c:pt idx="1">
                  <c:v>-14621</c:v>
                </c:pt>
                <c:pt idx="2">
                  <c:v>-14478</c:v>
                </c:pt>
                <c:pt idx="3">
                  <c:v>-13782</c:v>
                </c:pt>
                <c:pt idx="4">
                  <c:v>-13779.5</c:v>
                </c:pt>
                <c:pt idx="5">
                  <c:v>-12750.5</c:v>
                </c:pt>
                <c:pt idx="6">
                  <c:v>-12743</c:v>
                </c:pt>
                <c:pt idx="7">
                  <c:v>-12740.5</c:v>
                </c:pt>
                <c:pt idx="8">
                  <c:v>-12733.5</c:v>
                </c:pt>
                <c:pt idx="9">
                  <c:v>-12731</c:v>
                </c:pt>
                <c:pt idx="10">
                  <c:v>-7.5</c:v>
                </c:pt>
                <c:pt idx="11">
                  <c:v>0</c:v>
                </c:pt>
                <c:pt idx="12">
                  <c:v>1685.5</c:v>
                </c:pt>
                <c:pt idx="13">
                  <c:v>1688</c:v>
                </c:pt>
                <c:pt idx="14">
                  <c:v>2456</c:v>
                </c:pt>
                <c:pt idx="15">
                  <c:v>5463</c:v>
                </c:pt>
                <c:pt idx="16">
                  <c:v>5465.5</c:v>
                </c:pt>
              </c:numCache>
            </c:numRef>
          </c:xVal>
          <c:yVal>
            <c:numRef>
              <c:f>A!$L$21:$L$997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28-4A79-8317-1EA550D365A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-14623.5</c:v>
                </c:pt>
                <c:pt idx="1">
                  <c:v>-14621</c:v>
                </c:pt>
                <c:pt idx="2">
                  <c:v>-14478</c:v>
                </c:pt>
                <c:pt idx="3">
                  <c:v>-13782</c:v>
                </c:pt>
                <c:pt idx="4">
                  <c:v>-13779.5</c:v>
                </c:pt>
                <c:pt idx="5">
                  <c:v>-12750.5</c:v>
                </c:pt>
                <c:pt idx="6">
                  <c:v>-12743</c:v>
                </c:pt>
                <c:pt idx="7">
                  <c:v>-12740.5</c:v>
                </c:pt>
                <c:pt idx="8">
                  <c:v>-12733.5</c:v>
                </c:pt>
                <c:pt idx="9">
                  <c:v>-12731</c:v>
                </c:pt>
                <c:pt idx="10">
                  <c:v>-7.5</c:v>
                </c:pt>
                <c:pt idx="11">
                  <c:v>0</c:v>
                </c:pt>
                <c:pt idx="12">
                  <c:v>1685.5</c:v>
                </c:pt>
                <c:pt idx="13">
                  <c:v>1688</c:v>
                </c:pt>
                <c:pt idx="14">
                  <c:v>2456</c:v>
                </c:pt>
                <c:pt idx="15">
                  <c:v>5463</c:v>
                </c:pt>
                <c:pt idx="16">
                  <c:v>5465.5</c:v>
                </c:pt>
              </c:numCache>
            </c:numRef>
          </c:xVal>
          <c:yVal>
            <c:numRef>
              <c:f>A!$M$21:$M$997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28-4A79-8317-1EA550D365A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-14623.5</c:v>
                </c:pt>
                <c:pt idx="1">
                  <c:v>-14621</c:v>
                </c:pt>
                <c:pt idx="2">
                  <c:v>-14478</c:v>
                </c:pt>
                <c:pt idx="3">
                  <c:v>-13782</c:v>
                </c:pt>
                <c:pt idx="4">
                  <c:v>-13779.5</c:v>
                </c:pt>
                <c:pt idx="5">
                  <c:v>-12750.5</c:v>
                </c:pt>
                <c:pt idx="6">
                  <c:v>-12743</c:v>
                </c:pt>
                <c:pt idx="7">
                  <c:v>-12740.5</c:v>
                </c:pt>
                <c:pt idx="8">
                  <c:v>-12733.5</c:v>
                </c:pt>
                <c:pt idx="9">
                  <c:v>-12731</c:v>
                </c:pt>
                <c:pt idx="10">
                  <c:v>-7.5</c:v>
                </c:pt>
                <c:pt idx="11">
                  <c:v>0</c:v>
                </c:pt>
                <c:pt idx="12">
                  <c:v>1685.5</c:v>
                </c:pt>
                <c:pt idx="13">
                  <c:v>1688</c:v>
                </c:pt>
                <c:pt idx="14">
                  <c:v>2456</c:v>
                </c:pt>
                <c:pt idx="15">
                  <c:v>5463</c:v>
                </c:pt>
                <c:pt idx="16">
                  <c:v>5465.5</c:v>
                </c:pt>
              </c:numCache>
            </c:numRef>
          </c:xVal>
          <c:yVal>
            <c:numRef>
              <c:f>A!$N$21:$N$997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28-4A79-8317-1EA550D365A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A!$F$21:$F$997</c:f>
              <c:numCache>
                <c:formatCode>General</c:formatCode>
                <c:ptCount val="977"/>
                <c:pt idx="0">
                  <c:v>-14623.5</c:v>
                </c:pt>
                <c:pt idx="1">
                  <c:v>-14621</c:v>
                </c:pt>
                <c:pt idx="2">
                  <c:v>-14478</c:v>
                </c:pt>
                <c:pt idx="3">
                  <c:v>-13782</c:v>
                </c:pt>
                <c:pt idx="4">
                  <c:v>-13779.5</c:v>
                </c:pt>
                <c:pt idx="5">
                  <c:v>-12750.5</c:v>
                </c:pt>
                <c:pt idx="6">
                  <c:v>-12743</c:v>
                </c:pt>
                <c:pt idx="7">
                  <c:v>-12740.5</c:v>
                </c:pt>
                <c:pt idx="8">
                  <c:v>-12733.5</c:v>
                </c:pt>
                <c:pt idx="9">
                  <c:v>-12731</c:v>
                </c:pt>
                <c:pt idx="10">
                  <c:v>-7.5</c:v>
                </c:pt>
                <c:pt idx="11">
                  <c:v>0</c:v>
                </c:pt>
                <c:pt idx="12">
                  <c:v>1685.5</c:v>
                </c:pt>
                <c:pt idx="13">
                  <c:v>1688</c:v>
                </c:pt>
                <c:pt idx="14">
                  <c:v>2456</c:v>
                </c:pt>
                <c:pt idx="15">
                  <c:v>5463</c:v>
                </c:pt>
                <c:pt idx="16">
                  <c:v>5465.5</c:v>
                </c:pt>
              </c:numCache>
            </c:numRef>
          </c:xVal>
          <c:yVal>
            <c:numRef>
              <c:f>A!$O$21:$O$997</c:f>
              <c:numCache>
                <c:formatCode>General</c:formatCode>
                <c:ptCount val="977"/>
                <c:pt idx="0">
                  <c:v>1.1724768836803936E-3</c:v>
                </c:pt>
                <c:pt idx="1">
                  <c:v>1.1722672465586095E-3</c:v>
                </c:pt>
                <c:pt idx="2">
                  <c:v>1.1602760031925502E-3</c:v>
                </c:pt>
                <c:pt idx="3">
                  <c:v>1.1019130284878143E-3</c:v>
                </c:pt>
                <c:pt idx="4">
                  <c:v>1.1017033913660302E-3</c:v>
                </c:pt>
                <c:pt idx="5">
                  <c:v>1.0154167520396318E-3</c:v>
                </c:pt>
                <c:pt idx="6">
                  <c:v>1.0147878406742792E-3</c:v>
                </c:pt>
                <c:pt idx="7">
                  <c:v>1.0145782035524949E-3</c:v>
                </c:pt>
                <c:pt idx="8">
                  <c:v>1.013991219611499E-3</c:v>
                </c:pt>
                <c:pt idx="9">
                  <c:v>1.0137815824897147E-3</c:v>
                </c:pt>
                <c:pt idx="10">
                  <c:v>-5.3145585119059128E-5</c:v>
                </c:pt>
                <c:pt idx="11">
                  <c:v>-5.3774496484411882E-5</c:v>
                </c:pt>
                <c:pt idx="12">
                  <c:v>-1.9511184399135481E-4</c:v>
                </c:pt>
                <c:pt idx="13">
                  <c:v>-1.9532148111313906E-4</c:v>
                </c:pt>
                <c:pt idx="14">
                  <c:v>-2.5972200492526136E-4</c:v>
                </c:pt>
                <c:pt idx="15">
                  <c:v>-5.1187353500736007E-4</c:v>
                </c:pt>
                <c:pt idx="16">
                  <c:v>-5.1208317212914425E-4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28-4A79-8317-1EA550D365A2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A!$F$21:$F$997</c:f>
              <c:numCache>
                <c:formatCode>General</c:formatCode>
                <c:ptCount val="977"/>
                <c:pt idx="0">
                  <c:v>-14623.5</c:v>
                </c:pt>
                <c:pt idx="1">
                  <c:v>-14621</c:v>
                </c:pt>
                <c:pt idx="2">
                  <c:v>-14478</c:v>
                </c:pt>
                <c:pt idx="3">
                  <c:v>-13782</c:v>
                </c:pt>
                <c:pt idx="4">
                  <c:v>-13779.5</c:v>
                </c:pt>
                <c:pt idx="5">
                  <c:v>-12750.5</c:v>
                </c:pt>
                <c:pt idx="6">
                  <c:v>-12743</c:v>
                </c:pt>
                <c:pt idx="7">
                  <c:v>-12740.5</c:v>
                </c:pt>
                <c:pt idx="8">
                  <c:v>-12733.5</c:v>
                </c:pt>
                <c:pt idx="9">
                  <c:v>-12731</c:v>
                </c:pt>
                <c:pt idx="10">
                  <c:v>-7.5</c:v>
                </c:pt>
                <c:pt idx="11">
                  <c:v>0</c:v>
                </c:pt>
                <c:pt idx="12">
                  <c:v>1685.5</c:v>
                </c:pt>
                <c:pt idx="13">
                  <c:v>1688</c:v>
                </c:pt>
                <c:pt idx="14">
                  <c:v>2456</c:v>
                </c:pt>
                <c:pt idx="15">
                  <c:v>5463</c:v>
                </c:pt>
                <c:pt idx="16">
                  <c:v>5465.5</c:v>
                </c:pt>
              </c:numCache>
            </c:numRef>
          </c:xVal>
          <c:yVal>
            <c:numRef>
              <c:f>A!$U$21:$U$997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28-4A79-8317-1EA550D36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056904"/>
        <c:axId val="1"/>
      </c:scatterChart>
      <c:valAx>
        <c:axId val="895056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056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1D85007-F40B-2754-4E43-F617D9248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D43" sqref="D4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62</v>
      </c>
      <c r="F1" s="47" t="s">
        <v>56</v>
      </c>
      <c r="G1" s="30" t="s">
        <v>57</v>
      </c>
      <c r="H1" s="48"/>
      <c r="I1" s="49" t="s">
        <v>13</v>
      </c>
      <c r="J1" s="47" t="s">
        <v>56</v>
      </c>
      <c r="K1" s="8">
        <v>7.4652000000000003</v>
      </c>
      <c r="L1" s="8">
        <v>-4.4137000000000004</v>
      </c>
      <c r="M1" s="50">
        <v>54152.223599999998</v>
      </c>
      <c r="N1" s="50">
        <v>0.40519638000000002</v>
      </c>
      <c r="O1" s="51" t="s">
        <v>58</v>
      </c>
      <c r="P1" s="51">
        <v>14.57</v>
      </c>
      <c r="Q1" s="51">
        <v>15.01</v>
      </c>
      <c r="R1" s="52" t="s">
        <v>59</v>
      </c>
      <c r="S1" s="53" t="s">
        <v>60</v>
      </c>
      <c r="T1" s="54" t="s">
        <v>61</v>
      </c>
    </row>
    <row r="2" spans="1:20" x14ac:dyDescent="0.2">
      <c r="A2" t="s">
        <v>23</v>
      </c>
      <c r="B2" t="s">
        <v>58</v>
      </c>
      <c r="C2" s="29"/>
      <c r="D2" s="3"/>
    </row>
    <row r="3" spans="1:20" ht="13.5" thickBot="1" x14ac:dyDescent="0.25"/>
    <row r="4" spans="1:20" ht="14.25" thickTop="1" thickBot="1" x14ac:dyDescent="0.25">
      <c r="A4" s="5" t="s">
        <v>0</v>
      </c>
      <c r="C4" s="26" t="s">
        <v>37</v>
      </c>
      <c r="D4" s="27" t="s">
        <v>37</v>
      </c>
    </row>
    <row r="5" spans="1:20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0" x14ac:dyDescent="0.2">
      <c r="A6" s="5" t="s">
        <v>1</v>
      </c>
    </row>
    <row r="7" spans="1:20" x14ac:dyDescent="0.2">
      <c r="A7" t="s">
        <v>2</v>
      </c>
      <c r="C7" s="56">
        <v>54152.223599999998</v>
      </c>
      <c r="D7" s="28" t="s">
        <v>63</v>
      </c>
    </row>
    <row r="8" spans="1:20" x14ac:dyDescent="0.2">
      <c r="A8" t="s">
        <v>3</v>
      </c>
      <c r="C8" s="56">
        <v>0.40519638000000002</v>
      </c>
      <c r="D8" s="28" t="s">
        <v>63</v>
      </c>
    </row>
    <row r="9" spans="1:20" x14ac:dyDescent="0.2">
      <c r="A9" s="24" t="s">
        <v>32</v>
      </c>
      <c r="B9" s="46">
        <v>21</v>
      </c>
      <c r="C9" s="22" t="str">
        <f>"F"&amp;B9</f>
        <v>F21</v>
      </c>
      <c r="D9" s="23" t="str">
        <f>"G"&amp;B9</f>
        <v>G21</v>
      </c>
    </row>
    <row r="10" spans="1:20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0" x14ac:dyDescent="0.2">
      <c r="A11" s="10" t="s">
        <v>15</v>
      </c>
      <c r="B11" s="10"/>
      <c r="C11" s="21">
        <f ca="1">INTERCEPT(INDIRECT($D$9):G990,INDIRECT($C$9):F990)</f>
        <v>-5.3774496484411882E-5</v>
      </c>
      <c r="D11" s="3"/>
      <c r="E11" s="10"/>
    </row>
    <row r="12" spans="1:20" x14ac:dyDescent="0.2">
      <c r="A12" s="10" t="s">
        <v>16</v>
      </c>
      <c r="B12" s="10"/>
      <c r="C12" s="21">
        <f ca="1">SLOPE(INDIRECT($D$9):G990,INDIRECT($C$9):F990)</f>
        <v>-8.3854848713700932E-8</v>
      </c>
      <c r="D12" s="3"/>
      <c r="E12" s="10"/>
    </row>
    <row r="13" spans="1:20" x14ac:dyDescent="0.2">
      <c r="A13" s="10" t="s">
        <v>18</v>
      </c>
      <c r="B13" s="10"/>
      <c r="C13" s="3" t="s">
        <v>13</v>
      </c>
    </row>
    <row r="14" spans="1:20" x14ac:dyDescent="0.2">
      <c r="A14" s="10"/>
      <c r="B14" s="10"/>
      <c r="C14" s="10"/>
    </row>
    <row r="15" spans="1:20" x14ac:dyDescent="0.2">
      <c r="A15" s="12" t="s">
        <v>17</v>
      </c>
      <c r="B15" s="10"/>
      <c r="C15" s="13">
        <f ca="1">(C7+C11)+(C8+C12)*INT(MAX(F21:F3531))</f>
        <v>56366.621304658751</v>
      </c>
      <c r="E15" s="14" t="s">
        <v>34</v>
      </c>
      <c r="F15" s="31">
        <v>1</v>
      </c>
    </row>
    <row r="16" spans="1:20" x14ac:dyDescent="0.2">
      <c r="A16" s="16" t="s">
        <v>4</v>
      </c>
      <c r="B16" s="10"/>
      <c r="C16" s="17">
        <f ca="1">+C8+C12</f>
        <v>0.40519629614515129</v>
      </c>
      <c r="E16" s="14" t="s">
        <v>30</v>
      </c>
      <c r="F16" s="32">
        <f ca="1">NOW()+15018.5+$C$5/24</f>
        <v>60365.72182835648</v>
      </c>
    </row>
    <row r="17" spans="1:21" ht="13.5" thickBot="1" x14ac:dyDescent="0.25">
      <c r="A17" s="14" t="s">
        <v>27</v>
      </c>
      <c r="B17" s="10"/>
      <c r="C17" s="10">
        <f>COUNT(C21:C2189)</f>
        <v>17</v>
      </c>
      <c r="E17" s="14" t="s">
        <v>35</v>
      </c>
      <c r="F17" s="15">
        <f ca="1">ROUND(2*(F16-$C$7)/$C$8,0)/2+F15</f>
        <v>15335.5</v>
      </c>
    </row>
    <row r="18" spans="1:21" ht="14.25" thickTop="1" thickBot="1" x14ac:dyDescent="0.25">
      <c r="A18" s="16" t="s">
        <v>5</v>
      </c>
      <c r="B18" s="10"/>
      <c r="C18" s="19">
        <f ca="1">+C15</f>
        <v>56366.621304658751</v>
      </c>
      <c r="D18" s="20">
        <f ca="1">+C16</f>
        <v>0.40519629614515129</v>
      </c>
      <c r="E18" s="14" t="s">
        <v>36</v>
      </c>
      <c r="F18" s="23">
        <f ca="1">ROUND(2*(F16-$C$15)/$C$16,0)/2+F15</f>
        <v>9870.5</v>
      </c>
    </row>
    <row r="19" spans="1:21" ht="13.5" thickTop="1" x14ac:dyDescent="0.2">
      <c r="E19" s="14" t="s">
        <v>31</v>
      </c>
      <c r="F19" s="18">
        <f ca="1">+$C$15+$C$16*F18-15018.5-$C$5/24</f>
        <v>45348.007179092805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66</v>
      </c>
      <c r="B21" s="3" t="s">
        <v>64</v>
      </c>
      <c r="C21" s="55">
        <v>48226.832799999996</v>
      </c>
      <c r="E21">
        <f t="shared" ref="E21:E37" si="0">+(C21-C$7)/C$8</f>
        <v>-14623.503793395195</v>
      </c>
      <c r="F21">
        <f t="shared" ref="F21:F37" si="1">ROUND(2*E21,0)/2</f>
        <v>-14623.5</v>
      </c>
      <c r="G21">
        <f t="shared" ref="G21:G37" si="2">+C21-(C$7+F21*C$8)</f>
        <v>-1.5370699984487146E-3</v>
      </c>
      <c r="J21">
        <f t="shared" ref="J21:J30" si="3">+G21</f>
        <v>-1.5370699984487146E-3</v>
      </c>
      <c r="O21">
        <f t="shared" ref="O21:O37" ca="1" si="4">+C$11+C$12*$F21</f>
        <v>1.1724768836803936E-3</v>
      </c>
      <c r="Q21" s="2">
        <f t="shared" ref="Q21:Q37" si="5">+C21-15018.5</f>
        <v>33208.332799999996</v>
      </c>
    </row>
    <row r="22" spans="1:21" x14ac:dyDescent="0.2">
      <c r="A22" t="s">
        <v>66</v>
      </c>
      <c r="B22" s="3" t="s">
        <v>65</v>
      </c>
      <c r="C22" s="55">
        <v>48227.864200000004</v>
      </c>
      <c r="E22">
        <f t="shared" si="0"/>
        <v>-14620.958360980405</v>
      </c>
      <c r="F22">
        <f t="shared" si="1"/>
        <v>-14621</v>
      </c>
      <c r="G22">
        <f t="shared" si="2"/>
        <v>1.6871980005817022E-2</v>
      </c>
      <c r="J22">
        <f t="shared" si="3"/>
        <v>1.6871980005817022E-2</v>
      </c>
      <c r="O22">
        <f t="shared" ca="1" si="4"/>
        <v>1.1722672465586095E-3</v>
      </c>
      <c r="Q22" s="2">
        <f t="shared" si="5"/>
        <v>33209.364200000004</v>
      </c>
    </row>
    <row r="23" spans="1:21" x14ac:dyDescent="0.2">
      <c r="A23" t="s">
        <v>66</v>
      </c>
      <c r="B23" s="3" t="s">
        <v>65</v>
      </c>
      <c r="C23" s="55">
        <v>48285.798900000002</v>
      </c>
      <c r="E23">
        <f t="shared" si="0"/>
        <v>-14477.979048085266</v>
      </c>
      <c r="F23">
        <f t="shared" si="1"/>
        <v>-14478</v>
      </c>
      <c r="G23">
        <f t="shared" si="2"/>
        <v>8.4896400003344752E-3</v>
      </c>
      <c r="J23">
        <f t="shared" si="3"/>
        <v>8.4896400003344752E-3</v>
      </c>
      <c r="O23">
        <f t="shared" ca="1" si="4"/>
        <v>1.1602760031925502E-3</v>
      </c>
      <c r="Q23" s="2">
        <f t="shared" si="5"/>
        <v>33267.298900000002</v>
      </c>
    </row>
    <row r="24" spans="1:21" x14ac:dyDescent="0.2">
      <c r="A24" t="s">
        <v>66</v>
      </c>
      <c r="B24" s="3" t="s">
        <v>65</v>
      </c>
      <c r="C24" s="55">
        <v>48567.805999999997</v>
      </c>
      <c r="E24">
        <f t="shared" si="0"/>
        <v>-13782.002692126718</v>
      </c>
      <c r="F24">
        <f t="shared" si="1"/>
        <v>-13782</v>
      </c>
      <c r="G24">
        <f t="shared" si="2"/>
        <v>-1.0908399999607354E-3</v>
      </c>
      <c r="J24">
        <f t="shared" si="3"/>
        <v>-1.0908399999607354E-3</v>
      </c>
      <c r="O24">
        <f t="shared" ca="1" si="4"/>
        <v>1.1019130284878143E-3</v>
      </c>
      <c r="Q24" s="2">
        <f t="shared" si="5"/>
        <v>33549.305999999997</v>
      </c>
    </row>
    <row r="25" spans="1:21" x14ac:dyDescent="0.2">
      <c r="A25" t="s">
        <v>66</v>
      </c>
      <c r="B25" s="3" t="s">
        <v>64</v>
      </c>
      <c r="C25" s="55">
        <v>48568.820399999997</v>
      </c>
      <c r="E25">
        <f t="shared" si="0"/>
        <v>-13779.499214677091</v>
      </c>
      <c r="F25">
        <f t="shared" si="1"/>
        <v>-13779.5</v>
      </c>
      <c r="G25">
        <f t="shared" si="2"/>
        <v>3.1820999720366672E-4</v>
      </c>
      <c r="J25">
        <f t="shared" si="3"/>
        <v>3.1820999720366672E-4</v>
      </c>
      <c r="O25">
        <f t="shared" ca="1" si="4"/>
        <v>1.1017033913660302E-3</v>
      </c>
      <c r="Q25" s="2">
        <f t="shared" si="5"/>
        <v>33550.320399999997</v>
      </c>
    </row>
    <row r="26" spans="1:21" x14ac:dyDescent="0.2">
      <c r="A26" t="s">
        <v>66</v>
      </c>
      <c r="B26" s="3" t="s">
        <v>64</v>
      </c>
      <c r="C26" s="55">
        <v>48985.7592</v>
      </c>
      <c r="E26">
        <f t="shared" si="0"/>
        <v>-12750.519636922711</v>
      </c>
      <c r="F26">
        <f t="shared" si="1"/>
        <v>-12750.5</v>
      </c>
      <c r="G26">
        <f t="shared" si="2"/>
        <v>-7.9568099972675554E-3</v>
      </c>
      <c r="J26">
        <f t="shared" si="3"/>
        <v>-7.9568099972675554E-3</v>
      </c>
      <c r="O26">
        <f t="shared" ca="1" si="4"/>
        <v>1.0154167520396318E-3</v>
      </c>
      <c r="Q26" s="2">
        <f t="shared" si="5"/>
        <v>33967.2592</v>
      </c>
    </row>
    <row r="27" spans="1:21" x14ac:dyDescent="0.2">
      <c r="A27" t="s">
        <v>66</v>
      </c>
      <c r="B27" s="3" t="s">
        <v>65</v>
      </c>
      <c r="C27" s="55">
        <v>48988.8027</v>
      </c>
      <c r="E27">
        <f t="shared" si="0"/>
        <v>-12743.008464192097</v>
      </c>
      <c r="F27">
        <f t="shared" si="1"/>
        <v>-12743</v>
      </c>
      <c r="G27">
        <f t="shared" si="2"/>
        <v>-3.4296599988010712E-3</v>
      </c>
      <c r="J27">
        <f t="shared" si="3"/>
        <v>-3.4296599988010712E-3</v>
      </c>
      <c r="O27">
        <f t="shared" ca="1" si="4"/>
        <v>1.0147878406742792E-3</v>
      </c>
      <c r="Q27" s="2">
        <f t="shared" si="5"/>
        <v>33970.3027</v>
      </c>
    </row>
    <row r="28" spans="1:21" x14ac:dyDescent="0.2">
      <c r="A28" t="s">
        <v>66</v>
      </c>
      <c r="B28" s="3" t="s">
        <v>64</v>
      </c>
      <c r="C28" s="55">
        <v>48989.8076</v>
      </c>
      <c r="E28">
        <f t="shared" si="0"/>
        <v>-12740.52843216417</v>
      </c>
      <c r="F28">
        <f t="shared" si="1"/>
        <v>-12740.5</v>
      </c>
      <c r="G28">
        <f t="shared" si="2"/>
        <v>-1.1520609994477127E-2</v>
      </c>
      <c r="J28">
        <f t="shared" si="3"/>
        <v>-1.1520609994477127E-2</v>
      </c>
      <c r="O28">
        <f t="shared" ca="1" si="4"/>
        <v>1.0145782035524949E-3</v>
      </c>
      <c r="Q28" s="2">
        <f t="shared" si="5"/>
        <v>33971.3076</v>
      </c>
    </row>
    <row r="29" spans="1:21" x14ac:dyDescent="0.2">
      <c r="A29" t="s">
        <v>66</v>
      </c>
      <c r="B29" s="3" t="s">
        <v>64</v>
      </c>
      <c r="C29" s="55">
        <v>48992.652099999999</v>
      </c>
      <c r="E29">
        <f t="shared" si="0"/>
        <v>-12733.508379319672</v>
      </c>
      <c r="F29">
        <f t="shared" si="1"/>
        <v>-12733.5</v>
      </c>
      <c r="G29">
        <f t="shared" si="2"/>
        <v>-3.3952699959627353E-3</v>
      </c>
      <c r="J29">
        <f t="shared" si="3"/>
        <v>-3.3952699959627353E-3</v>
      </c>
      <c r="O29">
        <f t="shared" ca="1" si="4"/>
        <v>1.013991219611499E-3</v>
      </c>
      <c r="Q29" s="2">
        <f t="shared" si="5"/>
        <v>33974.152099999999</v>
      </c>
    </row>
    <row r="30" spans="1:21" x14ac:dyDescent="0.2">
      <c r="A30" t="s">
        <v>66</v>
      </c>
      <c r="B30" s="3" t="s">
        <v>65</v>
      </c>
      <c r="C30" s="55">
        <v>48993.683499999999</v>
      </c>
      <c r="E30">
        <f t="shared" si="0"/>
        <v>-12730.962946904901</v>
      </c>
      <c r="F30">
        <f t="shared" si="1"/>
        <v>-12731</v>
      </c>
      <c r="G30">
        <f t="shared" si="2"/>
        <v>1.5013780001027044E-2</v>
      </c>
      <c r="J30">
        <f t="shared" si="3"/>
        <v>1.5013780001027044E-2</v>
      </c>
      <c r="O30">
        <f t="shared" ca="1" si="4"/>
        <v>1.0137815824897147E-3</v>
      </c>
      <c r="Q30" s="2">
        <f t="shared" si="5"/>
        <v>33975.183499999999</v>
      </c>
    </row>
    <row r="31" spans="1:21" x14ac:dyDescent="0.2">
      <c r="A31" t="s">
        <v>67</v>
      </c>
      <c r="B31" s="3" t="s">
        <v>64</v>
      </c>
      <c r="C31" s="55">
        <v>54149.181499999999</v>
      </c>
      <c r="E31">
        <f t="shared" si="0"/>
        <v>-7.5077176158354479</v>
      </c>
      <c r="F31">
        <f t="shared" si="1"/>
        <v>-7.5</v>
      </c>
      <c r="G31">
        <f t="shared" si="2"/>
        <v>-3.1271499974536709E-3</v>
      </c>
      <c r="K31">
        <f t="shared" ref="K31:K37" si="6">+G31</f>
        <v>-3.1271499974536709E-3</v>
      </c>
      <c r="O31">
        <f t="shared" ca="1" si="4"/>
        <v>-5.3145585119059128E-5</v>
      </c>
      <c r="Q31" s="2">
        <f t="shared" si="5"/>
        <v>39130.681499999999</v>
      </c>
    </row>
    <row r="32" spans="1:21" x14ac:dyDescent="0.2">
      <c r="A32" t="s">
        <v>67</v>
      </c>
      <c r="B32" s="3" t="s">
        <v>65</v>
      </c>
      <c r="C32" s="55">
        <v>54152.222900000001</v>
      </c>
      <c r="E32">
        <f t="shared" si="0"/>
        <v>-1.7275573806173387E-3</v>
      </c>
      <c r="F32">
        <f t="shared" si="1"/>
        <v>0</v>
      </c>
      <c r="G32">
        <f t="shared" si="2"/>
        <v>-6.9999999686842784E-4</v>
      </c>
      <c r="K32">
        <f t="shared" si="6"/>
        <v>-6.9999999686842784E-4</v>
      </c>
      <c r="O32">
        <f t="shared" ca="1" si="4"/>
        <v>-5.3774496484411882E-5</v>
      </c>
      <c r="Q32" s="2">
        <f t="shared" si="5"/>
        <v>39133.722900000001</v>
      </c>
    </row>
    <row r="33" spans="1:17" x14ac:dyDescent="0.2">
      <c r="A33" t="s">
        <v>67</v>
      </c>
      <c r="B33" s="3" t="s">
        <v>64</v>
      </c>
      <c r="C33" s="55">
        <v>54835.181199999999</v>
      </c>
      <c r="E33">
        <f t="shared" si="0"/>
        <v>1685.4977825813783</v>
      </c>
      <c r="F33">
        <f t="shared" si="1"/>
        <v>1685.5</v>
      </c>
      <c r="G33">
        <f t="shared" si="2"/>
        <v>-8.9848999778041616E-4</v>
      </c>
      <c r="K33">
        <f t="shared" si="6"/>
        <v>-8.9848999778041616E-4</v>
      </c>
      <c r="O33">
        <f t="shared" ca="1" si="4"/>
        <v>-1.9511184399135481E-4</v>
      </c>
      <c r="Q33" s="2">
        <f t="shared" si="5"/>
        <v>39816.681199999999</v>
      </c>
    </row>
    <row r="34" spans="1:17" x14ac:dyDescent="0.2">
      <c r="A34" t="s">
        <v>67</v>
      </c>
      <c r="B34" s="3" t="s">
        <v>65</v>
      </c>
      <c r="C34" s="55">
        <v>54836.188600000001</v>
      </c>
      <c r="E34">
        <f t="shared" si="0"/>
        <v>1687.9839844571261</v>
      </c>
      <c r="F34">
        <f t="shared" si="1"/>
        <v>1688</v>
      </c>
      <c r="G34">
        <f t="shared" si="2"/>
        <v>-6.4894399984041229E-3</v>
      </c>
      <c r="K34">
        <f t="shared" si="6"/>
        <v>-6.4894399984041229E-3</v>
      </c>
      <c r="O34">
        <f t="shared" ca="1" si="4"/>
        <v>-1.9532148111313906E-4</v>
      </c>
      <c r="Q34" s="2">
        <f t="shared" si="5"/>
        <v>39817.688600000001</v>
      </c>
    </row>
    <row r="35" spans="1:17" x14ac:dyDescent="0.2">
      <c r="A35" t="s">
        <v>67</v>
      </c>
      <c r="B35" s="3" t="s">
        <v>65</v>
      </c>
      <c r="C35" s="55">
        <v>55147.383999999998</v>
      </c>
      <c r="E35">
        <f t="shared" si="0"/>
        <v>2455.9952880131868</v>
      </c>
      <c r="F35">
        <f t="shared" si="1"/>
        <v>2456</v>
      </c>
      <c r="G35">
        <f t="shared" si="2"/>
        <v>-1.9092799993813969E-3</v>
      </c>
      <c r="K35">
        <f t="shared" si="6"/>
        <v>-1.9092799993813969E-3</v>
      </c>
      <c r="O35">
        <f t="shared" ca="1" si="4"/>
        <v>-2.5972200492526136E-4</v>
      </c>
      <c r="Q35" s="2">
        <f t="shared" si="5"/>
        <v>40128.883999999998</v>
      </c>
    </row>
    <row r="36" spans="1:17" x14ac:dyDescent="0.2">
      <c r="A36" t="s">
        <v>67</v>
      </c>
      <c r="B36" s="3" t="s">
        <v>65</v>
      </c>
      <c r="C36" s="55">
        <v>56365.818399999996</v>
      </c>
      <c r="E36">
        <f t="shared" si="0"/>
        <v>5463.0172164914175</v>
      </c>
      <c r="F36">
        <f t="shared" si="1"/>
        <v>5463</v>
      </c>
      <c r="G36">
        <f t="shared" si="2"/>
        <v>6.9760600017616525E-3</v>
      </c>
      <c r="K36">
        <f t="shared" si="6"/>
        <v>6.9760600017616525E-3</v>
      </c>
      <c r="O36">
        <f t="shared" ca="1" si="4"/>
        <v>-5.1187353500736007E-4</v>
      </c>
      <c r="Q36" s="2">
        <f t="shared" si="5"/>
        <v>41347.318399999996</v>
      </c>
    </row>
    <row r="37" spans="1:17" x14ac:dyDescent="0.2">
      <c r="A37" t="s">
        <v>67</v>
      </c>
      <c r="B37" s="3" t="s">
        <v>64</v>
      </c>
      <c r="C37" s="55">
        <v>56366.827799999999</v>
      </c>
      <c r="E37">
        <f t="shared" si="0"/>
        <v>5465.5083542454195</v>
      </c>
      <c r="F37">
        <f t="shared" si="1"/>
        <v>5465.5</v>
      </c>
      <c r="G37">
        <f t="shared" si="2"/>
        <v>3.3851100015453994E-3</v>
      </c>
      <c r="K37">
        <f t="shared" si="6"/>
        <v>3.3851100015453994E-3</v>
      </c>
      <c r="O37">
        <f t="shared" ca="1" si="4"/>
        <v>-5.1208317212914425E-4</v>
      </c>
      <c r="Q37" s="2">
        <f t="shared" si="5"/>
        <v>41348.327799999999</v>
      </c>
    </row>
    <row r="38" spans="1:17" x14ac:dyDescent="0.2">
      <c r="C38" s="8"/>
      <c r="D38" s="8"/>
      <c r="Q38" s="2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42</v>
      </c>
      <c r="I1" s="34" t="s">
        <v>43</v>
      </c>
      <c r="J1" s="35" t="s">
        <v>41</v>
      </c>
    </row>
    <row r="2" spans="1:16" x14ac:dyDescent="0.2">
      <c r="I2" s="36" t="s">
        <v>44</v>
      </c>
      <c r="J2" s="37" t="s">
        <v>40</v>
      </c>
    </row>
    <row r="3" spans="1:16" x14ac:dyDescent="0.2">
      <c r="A3" s="38" t="s">
        <v>45</v>
      </c>
      <c r="I3" s="36" t="s">
        <v>46</v>
      </c>
      <c r="J3" s="37" t="s">
        <v>38</v>
      </c>
    </row>
    <row r="4" spans="1:16" x14ac:dyDescent="0.2">
      <c r="I4" s="36" t="s">
        <v>47</v>
      </c>
      <c r="J4" s="37" t="s">
        <v>38</v>
      </c>
    </row>
    <row r="5" spans="1:16" ht="13.5" thickBot="1" x14ac:dyDescent="0.25">
      <c r="I5" s="39" t="s">
        <v>48</v>
      </c>
      <c r="J5" s="40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50</v>
      </c>
      <c r="J11" s="43" t="s">
        <v>51</v>
      </c>
      <c r="K11" s="42">
        <v>-3273</v>
      </c>
      <c r="L11" s="42" t="s">
        <v>52</v>
      </c>
      <c r="M11" s="43" t="s">
        <v>53</v>
      </c>
      <c r="N11" s="43"/>
      <c r="O11" s="44" t="s">
        <v>54</v>
      </c>
      <c r="P11" s="44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2024-02-25T04:19:26Z</dcterms:modified>
</cp:coreProperties>
</file>