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016CFE4-28A0-4B36-985A-F47D7DAC063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14" r:id="rId2"/>
    <sheet name="Active 2" sheetId="10" r:id="rId3"/>
    <sheet name="Graphs 2" sheetId="15" r:id="rId4"/>
    <sheet name="Active 3" sheetId="12" r:id="rId5"/>
    <sheet name="Graphs 3" sheetId="16" r:id="rId6"/>
    <sheet name="Q_fit" sheetId="2" r:id="rId7"/>
    <sheet name="Q_fit (2)" sheetId="13" r:id="rId8"/>
    <sheet name="A (4)" sheetId="4" r:id="rId9"/>
    <sheet name="Q_fit (4)" sheetId="7" r:id="rId10"/>
    <sheet name="BAV" sheetId="9" r:id="rId11"/>
    <sheet name="O-C Gateway" sheetId="8" r:id="rId12"/>
  </sheets>
  <definedNames>
    <definedName name="solver_adj" localSheetId="8" hidden="1">'A (4)'!$E$11:$E$13</definedName>
    <definedName name="solver_adj" localSheetId="0" hidden="1">'Active 1'!$E$11:$E$13</definedName>
    <definedName name="solver_adj" localSheetId="2" hidden="1">'Active 2'!$E$11:$E$13</definedName>
    <definedName name="solver_adj" localSheetId="4" hidden="1">'Active 3'!$E$11:$E$13</definedName>
    <definedName name="solver_cvg" localSheetId="8" hidden="1">0.0001</definedName>
    <definedName name="solver_cvg" localSheetId="0" hidden="1">0.0001</definedName>
    <definedName name="solver_cvg" localSheetId="2" hidden="1">0.0001</definedName>
    <definedName name="solver_cvg" localSheetId="4" hidden="1">0.0001</definedName>
    <definedName name="solver_drv" localSheetId="8" hidden="1">1</definedName>
    <definedName name="solver_drv" localSheetId="0" hidden="1">1</definedName>
    <definedName name="solver_drv" localSheetId="2" hidden="1">1</definedName>
    <definedName name="solver_drv" localSheetId="4" hidden="1">1</definedName>
    <definedName name="solver_est" localSheetId="8" hidden="1">1</definedName>
    <definedName name="solver_est" localSheetId="0" hidden="1">1</definedName>
    <definedName name="solver_est" localSheetId="2" hidden="1">1</definedName>
    <definedName name="solver_est" localSheetId="4" hidden="1">1</definedName>
    <definedName name="solver_itr" localSheetId="8" hidden="1">100</definedName>
    <definedName name="solver_itr" localSheetId="0" hidden="1">100</definedName>
    <definedName name="solver_itr" localSheetId="2" hidden="1">100</definedName>
    <definedName name="solver_itr" localSheetId="4" hidden="1">100</definedName>
    <definedName name="solver_lin" localSheetId="8" hidden="1">2</definedName>
    <definedName name="solver_lin" localSheetId="0" hidden="1">2</definedName>
    <definedName name="solver_lin" localSheetId="2" hidden="1">2</definedName>
    <definedName name="solver_lin" localSheetId="4" hidden="1">2</definedName>
    <definedName name="solver_neg" localSheetId="8" hidden="1">2</definedName>
    <definedName name="solver_neg" localSheetId="0" hidden="1">2</definedName>
    <definedName name="solver_neg" localSheetId="2" hidden="1">2</definedName>
    <definedName name="solver_neg" localSheetId="4" hidden="1">2</definedName>
    <definedName name="solver_num" localSheetId="8" hidden="1">0</definedName>
    <definedName name="solver_num" localSheetId="0" hidden="1">0</definedName>
    <definedName name="solver_num" localSheetId="2" hidden="1">0</definedName>
    <definedName name="solver_num" localSheetId="4" hidden="1">0</definedName>
    <definedName name="solver_nwt" localSheetId="8" hidden="1">1</definedName>
    <definedName name="solver_nwt" localSheetId="0" hidden="1">1</definedName>
    <definedName name="solver_nwt" localSheetId="2" hidden="1">1</definedName>
    <definedName name="solver_nwt" localSheetId="4" hidden="1">1</definedName>
    <definedName name="solver_opt" localSheetId="8" hidden="1">'A (4)'!$E$14</definedName>
    <definedName name="solver_opt" localSheetId="0" hidden="1">'Active 1'!$E$14</definedName>
    <definedName name="solver_opt" localSheetId="2" hidden="1">'Active 2'!$E$14</definedName>
    <definedName name="solver_opt" localSheetId="4" hidden="1">'Active 3'!$E$14</definedName>
    <definedName name="solver_pre" localSheetId="8" hidden="1">0.000001</definedName>
    <definedName name="solver_pre" localSheetId="0" hidden="1">0.000001</definedName>
    <definedName name="solver_pre" localSheetId="2" hidden="1">0.000001</definedName>
    <definedName name="solver_pre" localSheetId="4" hidden="1">0.000001</definedName>
    <definedName name="solver_scl" localSheetId="8" hidden="1">2</definedName>
    <definedName name="solver_scl" localSheetId="0" hidden="1">2</definedName>
    <definedName name="solver_scl" localSheetId="2" hidden="1">2</definedName>
    <definedName name="solver_scl" localSheetId="4" hidden="1">2</definedName>
    <definedName name="solver_sho" localSheetId="8" hidden="1">2</definedName>
    <definedName name="solver_sho" localSheetId="0" hidden="1">2</definedName>
    <definedName name="solver_sho" localSheetId="2" hidden="1">2</definedName>
    <definedName name="solver_sho" localSheetId="4" hidden="1">2</definedName>
    <definedName name="solver_tim" localSheetId="8" hidden="1">100</definedName>
    <definedName name="solver_tim" localSheetId="0" hidden="1">100</definedName>
    <definedName name="solver_tim" localSheetId="2" hidden="1">100</definedName>
    <definedName name="solver_tim" localSheetId="4" hidden="1">100</definedName>
    <definedName name="solver_tol" localSheetId="8" hidden="1">0.05</definedName>
    <definedName name="solver_tol" localSheetId="0" hidden="1">0.05</definedName>
    <definedName name="solver_tol" localSheetId="2" hidden="1">0.05</definedName>
    <definedName name="solver_tol" localSheetId="4" hidden="1">0.05</definedName>
    <definedName name="solver_typ" localSheetId="8" hidden="1">2</definedName>
    <definedName name="solver_typ" localSheetId="0" hidden="1">2</definedName>
    <definedName name="solver_typ" localSheetId="2" hidden="1">2</definedName>
    <definedName name="solver_typ" localSheetId="4" hidden="1">2</definedName>
    <definedName name="solver_val" localSheetId="8" hidden="1">0</definedName>
    <definedName name="solver_val" localSheetId="0" hidden="1">0</definedName>
    <definedName name="solver_val" localSheetId="2" hidden="1">0</definedName>
    <definedName name="solver_val" localSheetId="4" hidden="1">0</definedName>
  </definedNames>
  <calcPr calcId="181029"/>
</workbook>
</file>

<file path=xl/calcChain.xml><?xml version="1.0" encoding="utf-8"?>
<calcChain xmlns="http://schemas.openxmlformats.org/spreadsheetml/2006/main">
  <c r="E99" i="4" l="1"/>
  <c r="F99" i="4"/>
  <c r="Q99" i="4"/>
  <c r="E100" i="4"/>
  <c r="F100" i="4"/>
  <c r="Q100" i="4"/>
  <c r="E101" i="4"/>
  <c r="F101" i="4"/>
  <c r="Q101" i="4"/>
  <c r="E106" i="10"/>
  <c r="F106" i="10"/>
  <c r="Q106" i="10"/>
  <c r="E107" i="10"/>
  <c r="F107" i="10"/>
  <c r="Q107" i="10"/>
  <c r="E106" i="1"/>
  <c r="F106" i="1"/>
  <c r="G106" i="1"/>
  <c r="J106" i="1" s="1"/>
  <c r="Q106" i="1"/>
  <c r="V106" i="1"/>
  <c r="E107" i="1"/>
  <c r="F107" i="1"/>
  <c r="G107" i="1" s="1"/>
  <c r="J107" i="1" s="1"/>
  <c r="Q107" i="1"/>
  <c r="V107" i="1"/>
  <c r="E106" i="12"/>
  <c r="F106" i="12"/>
  <c r="G106" i="12" s="1"/>
  <c r="K106" i="12" s="1"/>
  <c r="E107" i="12"/>
  <c r="F107" i="12" s="1"/>
  <c r="G107" i="12" s="1"/>
  <c r="J107" i="12" s="1"/>
  <c r="D11" i="12"/>
  <c r="P106" i="12" s="1"/>
  <c r="D12" i="12"/>
  <c r="D13" i="12"/>
  <c r="Q106" i="12"/>
  <c r="Q107" i="12"/>
  <c r="A9" i="13"/>
  <c r="C9" i="13" s="1"/>
  <c r="D21" i="13"/>
  <c r="F21" i="13" s="1"/>
  <c r="D22" i="13"/>
  <c r="F22" i="13" s="1"/>
  <c r="D23" i="13"/>
  <c r="F23" i="13"/>
  <c r="D24" i="13"/>
  <c r="F24" i="13" s="1"/>
  <c r="D25" i="13"/>
  <c r="F25" i="13" s="1"/>
  <c r="D26" i="13"/>
  <c r="F26" i="13" s="1"/>
  <c r="D27" i="13"/>
  <c r="F27" i="13"/>
  <c r="D28" i="13"/>
  <c r="F28" i="13" s="1"/>
  <c r="D29" i="13"/>
  <c r="F29" i="13" s="1"/>
  <c r="D30" i="13"/>
  <c r="F30" i="13" s="1"/>
  <c r="D31" i="13"/>
  <c r="F31" i="13"/>
  <c r="D32" i="13"/>
  <c r="F32" i="13" s="1"/>
  <c r="D33" i="13"/>
  <c r="F33" i="13" s="1"/>
  <c r="D34" i="13"/>
  <c r="F34" i="13" s="1"/>
  <c r="D35" i="13"/>
  <c r="F35" i="13"/>
  <c r="D36" i="13"/>
  <c r="F36" i="13" s="1"/>
  <c r="D37" i="13"/>
  <c r="F37" i="13" s="1"/>
  <c r="D38" i="13"/>
  <c r="F38" i="13" s="1"/>
  <c r="D39" i="13"/>
  <c r="F39" i="13"/>
  <c r="D40" i="13"/>
  <c r="F40" i="13" s="1"/>
  <c r="D41" i="13"/>
  <c r="F41" i="13" s="1"/>
  <c r="D42" i="13"/>
  <c r="F42" i="13" s="1"/>
  <c r="D43" i="13"/>
  <c r="F43" i="13"/>
  <c r="D44" i="13"/>
  <c r="F44" i="13" s="1"/>
  <c r="D45" i="13"/>
  <c r="F45" i="13" s="1"/>
  <c r="D46" i="13"/>
  <c r="F46" i="13" s="1"/>
  <c r="D47" i="13"/>
  <c r="F47" i="13"/>
  <c r="D48" i="13"/>
  <c r="F48" i="13" s="1"/>
  <c r="D49" i="13"/>
  <c r="F49" i="13" s="1"/>
  <c r="D50" i="13"/>
  <c r="F50" i="13" s="1"/>
  <c r="D51" i="13"/>
  <c r="F51" i="13"/>
  <c r="D52" i="13"/>
  <c r="F52" i="13" s="1"/>
  <c r="D53" i="13"/>
  <c r="F53" i="13" s="1"/>
  <c r="D54" i="13"/>
  <c r="F54" i="13" s="1"/>
  <c r="D55" i="13"/>
  <c r="F55" i="13"/>
  <c r="D56" i="13"/>
  <c r="F56" i="13" s="1"/>
  <c r="D57" i="13"/>
  <c r="F57" i="13" s="1"/>
  <c r="D58" i="13"/>
  <c r="F58" i="13" s="1"/>
  <c r="D59" i="13"/>
  <c r="F59" i="13"/>
  <c r="D60" i="13"/>
  <c r="F60" i="13" s="1"/>
  <c r="D61" i="13"/>
  <c r="F61" i="13" s="1"/>
  <c r="D62" i="13"/>
  <c r="F62" i="13" s="1"/>
  <c r="D63" i="13"/>
  <c r="F63" i="13"/>
  <c r="D64" i="13"/>
  <c r="F64" i="13" s="1"/>
  <c r="D65" i="13"/>
  <c r="F65" i="13" s="1"/>
  <c r="D66" i="13"/>
  <c r="F66" i="13" s="1"/>
  <c r="D67" i="13"/>
  <c r="F67" i="13"/>
  <c r="D68" i="13"/>
  <c r="F68" i="13" s="1"/>
  <c r="D69" i="13"/>
  <c r="F69" i="13" s="1"/>
  <c r="D70" i="13"/>
  <c r="F70" i="13" s="1"/>
  <c r="D71" i="13"/>
  <c r="F71" i="13"/>
  <c r="D72" i="13"/>
  <c r="F72" i="13" s="1"/>
  <c r="D73" i="13"/>
  <c r="F73" i="13" s="1"/>
  <c r="D74" i="13"/>
  <c r="F74" i="13" s="1"/>
  <c r="D75" i="13"/>
  <c r="F75" i="13"/>
  <c r="D76" i="13"/>
  <c r="F76" i="13" s="1"/>
  <c r="D77" i="13"/>
  <c r="F77" i="13" s="1"/>
  <c r="D78" i="13"/>
  <c r="F78" i="13" s="1"/>
  <c r="D79" i="13"/>
  <c r="F79" i="13"/>
  <c r="D80" i="13"/>
  <c r="F80" i="13" s="1"/>
  <c r="D81" i="13"/>
  <c r="F81" i="13" s="1"/>
  <c r="D82" i="13"/>
  <c r="F82" i="13" s="1"/>
  <c r="D83" i="13"/>
  <c r="F83" i="13"/>
  <c r="I21" i="13"/>
  <c r="I22" i="13"/>
  <c r="I23" i="13"/>
  <c r="I25" i="13"/>
  <c r="I26" i="13"/>
  <c r="I27" i="13"/>
  <c r="I28" i="13"/>
  <c r="I29" i="13"/>
  <c r="I30" i="13"/>
  <c r="I31" i="13"/>
  <c r="I33" i="13"/>
  <c r="I34" i="13"/>
  <c r="I35" i="13"/>
  <c r="I36" i="13"/>
  <c r="I37" i="13"/>
  <c r="I38" i="13"/>
  <c r="I39" i="13"/>
  <c r="I41" i="13"/>
  <c r="I42" i="13"/>
  <c r="I43" i="13"/>
  <c r="I44" i="13"/>
  <c r="I45" i="13"/>
  <c r="I46" i="13"/>
  <c r="I47" i="13"/>
  <c r="I49" i="13"/>
  <c r="I50" i="13"/>
  <c r="I51" i="13"/>
  <c r="I52" i="13"/>
  <c r="I53" i="13"/>
  <c r="I54" i="13"/>
  <c r="I55" i="13"/>
  <c r="I57" i="13"/>
  <c r="I58" i="13"/>
  <c r="I59" i="13"/>
  <c r="I60" i="13"/>
  <c r="I61" i="13"/>
  <c r="I62" i="13"/>
  <c r="I63" i="13"/>
  <c r="I65" i="13"/>
  <c r="I66" i="13"/>
  <c r="I67" i="13"/>
  <c r="I68" i="13"/>
  <c r="I69" i="13"/>
  <c r="I70" i="13"/>
  <c r="I71" i="13"/>
  <c r="I73" i="13"/>
  <c r="I74" i="13"/>
  <c r="I75" i="13"/>
  <c r="I76" i="13"/>
  <c r="I77" i="13"/>
  <c r="I78" i="13"/>
  <c r="I79" i="13"/>
  <c r="I81" i="13"/>
  <c r="I82" i="13"/>
  <c r="I83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Q64" i="1"/>
  <c r="V69" i="1"/>
  <c r="D11" i="1"/>
  <c r="X8" i="1" s="1"/>
  <c r="D12" i="1"/>
  <c r="X35" i="1" s="1"/>
  <c r="E74" i="1"/>
  <c r="F74" i="1"/>
  <c r="G74" i="1"/>
  <c r="K74" i="1" s="1"/>
  <c r="V74" i="1"/>
  <c r="E77" i="1"/>
  <c r="F77" i="1"/>
  <c r="G77" i="1"/>
  <c r="K77" i="1" s="1"/>
  <c r="V77" i="1"/>
  <c r="E79" i="1"/>
  <c r="F79" i="1"/>
  <c r="G79" i="1" s="1"/>
  <c r="K79" i="1" s="1"/>
  <c r="V79" i="1"/>
  <c r="E80" i="1"/>
  <c r="F80" i="1"/>
  <c r="V80" i="1"/>
  <c r="E84" i="1"/>
  <c r="F84" i="1"/>
  <c r="G84" i="1" s="1"/>
  <c r="V84" i="1"/>
  <c r="E85" i="1"/>
  <c r="F85" i="1"/>
  <c r="V85" i="1"/>
  <c r="E86" i="1"/>
  <c r="F86" i="1"/>
  <c r="G86" i="1" s="1"/>
  <c r="V86" i="1"/>
  <c r="E87" i="1"/>
  <c r="F87" i="1"/>
  <c r="G87" i="1" s="1"/>
  <c r="K87" i="1" s="1"/>
  <c r="V87" i="1"/>
  <c r="E88" i="1"/>
  <c r="F88" i="1" s="1"/>
  <c r="V88" i="1"/>
  <c r="E89" i="1"/>
  <c r="F89" i="1" s="1"/>
  <c r="V89" i="1"/>
  <c r="E90" i="1"/>
  <c r="F90" i="1"/>
  <c r="G90" i="1" s="1"/>
  <c r="K90" i="1" s="1"/>
  <c r="V90" i="1"/>
  <c r="E92" i="1"/>
  <c r="F92" i="1"/>
  <c r="G92" i="1"/>
  <c r="V92" i="1"/>
  <c r="E94" i="1"/>
  <c r="F94" i="1" s="1"/>
  <c r="V94" i="1"/>
  <c r="E95" i="1"/>
  <c r="F95" i="1"/>
  <c r="G95" i="1" s="1"/>
  <c r="K95" i="1" s="1"/>
  <c r="V95" i="1"/>
  <c r="E99" i="1"/>
  <c r="F99" i="1"/>
  <c r="G99" i="1" s="1"/>
  <c r="K99" i="1" s="1"/>
  <c r="V99" i="1"/>
  <c r="E100" i="1"/>
  <c r="F100" i="1"/>
  <c r="V100" i="1"/>
  <c r="E101" i="1"/>
  <c r="F101" i="1"/>
  <c r="G101" i="1" s="1"/>
  <c r="V101" i="1"/>
  <c r="E102" i="1"/>
  <c r="F102" i="1"/>
  <c r="G102" i="1" s="1"/>
  <c r="V102" i="1"/>
  <c r="K92" i="1"/>
  <c r="E103" i="1"/>
  <c r="F103" i="1"/>
  <c r="G103" i="1" s="1"/>
  <c r="K103" i="1" s="1"/>
  <c r="E104" i="1"/>
  <c r="F104" i="1" s="1"/>
  <c r="E47" i="1"/>
  <c r="F47" i="1"/>
  <c r="G47" i="1" s="1"/>
  <c r="E48" i="1"/>
  <c r="F48" i="1"/>
  <c r="G48" i="1" s="1"/>
  <c r="K48" i="1" s="1"/>
  <c r="E49" i="1"/>
  <c r="F49" i="1" s="1"/>
  <c r="E50" i="1"/>
  <c r="F50" i="1"/>
  <c r="G50" i="1" s="1"/>
  <c r="K50" i="1" s="1"/>
  <c r="E51" i="1"/>
  <c r="F51" i="1" s="1"/>
  <c r="G51" i="1" s="1"/>
  <c r="K51" i="1" s="1"/>
  <c r="E52" i="1"/>
  <c r="F52" i="1"/>
  <c r="G52" i="1" s="1"/>
  <c r="K52" i="1" s="1"/>
  <c r="E53" i="1"/>
  <c r="F53" i="1" s="1"/>
  <c r="G53" i="1" s="1"/>
  <c r="K53" i="1" s="1"/>
  <c r="E54" i="1"/>
  <c r="F54" i="1"/>
  <c r="G54" i="1" s="1"/>
  <c r="K54" i="1" s="1"/>
  <c r="E55" i="1"/>
  <c r="F55" i="1" s="1"/>
  <c r="E56" i="1"/>
  <c r="F56" i="1"/>
  <c r="G56" i="1" s="1"/>
  <c r="K56" i="1" s="1"/>
  <c r="E57" i="1"/>
  <c r="F57" i="1" s="1"/>
  <c r="G57" i="1" s="1"/>
  <c r="K57" i="1" s="1"/>
  <c r="E58" i="1"/>
  <c r="F58" i="1"/>
  <c r="G58" i="1" s="1"/>
  <c r="K58" i="1" s="1"/>
  <c r="E59" i="1"/>
  <c r="F59" i="1" s="1"/>
  <c r="G59" i="1" s="1"/>
  <c r="K59" i="1" s="1"/>
  <c r="E60" i="1"/>
  <c r="F60" i="1"/>
  <c r="G60" i="1" s="1"/>
  <c r="K60" i="1" s="1"/>
  <c r="E61" i="1"/>
  <c r="F61" i="1" s="1"/>
  <c r="G61" i="1" s="1"/>
  <c r="K61" i="1" s="1"/>
  <c r="E62" i="1"/>
  <c r="F62" i="1"/>
  <c r="G62" i="1" s="1"/>
  <c r="K62" i="1" s="1"/>
  <c r="E63" i="1"/>
  <c r="F63" i="1" s="1"/>
  <c r="E64" i="1"/>
  <c r="F64" i="1"/>
  <c r="G64" i="1" s="1"/>
  <c r="K64" i="1" s="1"/>
  <c r="E65" i="1"/>
  <c r="F65" i="1" s="1"/>
  <c r="G65" i="1" s="1"/>
  <c r="K65" i="1" s="1"/>
  <c r="E68" i="1"/>
  <c r="F68" i="1" s="1"/>
  <c r="G68" i="1" s="1"/>
  <c r="J68" i="1" s="1"/>
  <c r="E66" i="1"/>
  <c r="F66" i="1"/>
  <c r="G66" i="1" s="1"/>
  <c r="J66" i="1" s="1"/>
  <c r="E67" i="1"/>
  <c r="F67" i="1" s="1"/>
  <c r="G67" i="1" s="1"/>
  <c r="J67" i="1" s="1"/>
  <c r="E98" i="1"/>
  <c r="F98" i="1"/>
  <c r="G98" i="1" s="1"/>
  <c r="J98" i="1" s="1"/>
  <c r="E97" i="1"/>
  <c r="E35" i="9" s="1"/>
  <c r="E96" i="1"/>
  <c r="F96" i="1"/>
  <c r="G96" i="1" s="1"/>
  <c r="J96" i="1" s="1"/>
  <c r="E93" i="1"/>
  <c r="F93" i="1" s="1"/>
  <c r="G93" i="1" s="1"/>
  <c r="J93" i="1" s="1"/>
  <c r="E91" i="1"/>
  <c r="F91" i="1"/>
  <c r="G91" i="1" s="1"/>
  <c r="J91" i="1" s="1"/>
  <c r="E83" i="1"/>
  <c r="F83" i="1" s="1"/>
  <c r="E75" i="1"/>
  <c r="F75" i="1"/>
  <c r="G75" i="1" s="1"/>
  <c r="J75" i="1" s="1"/>
  <c r="E78" i="1"/>
  <c r="F78" i="1" s="1"/>
  <c r="G78" i="1" s="1"/>
  <c r="J78" i="1" s="1"/>
  <c r="E76" i="1"/>
  <c r="F76" i="1"/>
  <c r="G76" i="1" s="1"/>
  <c r="J76" i="1" s="1"/>
  <c r="E73" i="1"/>
  <c r="F73" i="1" s="1"/>
  <c r="G73" i="1" s="1"/>
  <c r="J73" i="1" s="1"/>
  <c r="E72" i="1"/>
  <c r="F72" i="1"/>
  <c r="G72" i="1" s="1"/>
  <c r="J72" i="1" s="1"/>
  <c r="E71" i="1"/>
  <c r="F71" i="1" s="1"/>
  <c r="E70" i="1"/>
  <c r="F70" i="1"/>
  <c r="G70" i="1" s="1"/>
  <c r="J70" i="1" s="1"/>
  <c r="E105" i="1"/>
  <c r="F105" i="1" s="1"/>
  <c r="E82" i="1"/>
  <c r="F82" i="1"/>
  <c r="G82" i="1" s="1"/>
  <c r="E69" i="1"/>
  <c r="F69" i="1" s="1"/>
  <c r="G69" i="1" s="1"/>
  <c r="I69" i="1" s="1"/>
  <c r="E81" i="1"/>
  <c r="F81" i="1"/>
  <c r="G81" i="1" s="1"/>
  <c r="K81" i="1" s="1"/>
  <c r="E22" i="1"/>
  <c r="F22" i="1" s="1"/>
  <c r="E23" i="1"/>
  <c r="F23" i="1"/>
  <c r="G23" i="1" s="1"/>
  <c r="I23" i="1" s="1"/>
  <c r="E24" i="1"/>
  <c r="F24" i="1" s="1"/>
  <c r="G24" i="1" s="1"/>
  <c r="I24" i="1" s="1"/>
  <c r="E25" i="1"/>
  <c r="F25" i="1"/>
  <c r="G25" i="1" s="1"/>
  <c r="I25" i="1" s="1"/>
  <c r="E26" i="1"/>
  <c r="F26" i="1" s="1"/>
  <c r="G26" i="1" s="1"/>
  <c r="I26" i="1" s="1"/>
  <c r="E27" i="1"/>
  <c r="F27" i="1"/>
  <c r="G27" i="1" s="1"/>
  <c r="I27" i="1" s="1"/>
  <c r="E28" i="1"/>
  <c r="F28" i="1" s="1"/>
  <c r="G28" i="1" s="1"/>
  <c r="I28" i="1" s="1"/>
  <c r="E29" i="1"/>
  <c r="F29" i="1"/>
  <c r="G29" i="1" s="1"/>
  <c r="I29" i="1" s="1"/>
  <c r="E30" i="1"/>
  <c r="F30" i="1" s="1"/>
  <c r="G30" i="1" s="1"/>
  <c r="I30" i="1" s="1"/>
  <c r="E31" i="1"/>
  <c r="F31" i="1"/>
  <c r="G31" i="1" s="1"/>
  <c r="I31" i="1" s="1"/>
  <c r="E32" i="1"/>
  <c r="F32" i="1" s="1"/>
  <c r="G32" i="1" s="1"/>
  <c r="I32" i="1" s="1"/>
  <c r="E33" i="1"/>
  <c r="F33" i="1"/>
  <c r="G33" i="1" s="1"/>
  <c r="I33" i="1" s="1"/>
  <c r="E34" i="1"/>
  <c r="F34" i="1" s="1"/>
  <c r="G34" i="1" s="1"/>
  <c r="I34" i="1" s="1"/>
  <c r="E35" i="1"/>
  <c r="F35" i="1"/>
  <c r="G35" i="1" s="1"/>
  <c r="I35" i="1" s="1"/>
  <c r="E36" i="1"/>
  <c r="F36" i="1" s="1"/>
  <c r="G36" i="1" s="1"/>
  <c r="I36" i="1" s="1"/>
  <c r="E37" i="1"/>
  <c r="F37" i="1"/>
  <c r="G37" i="1" s="1"/>
  <c r="I37" i="1" s="1"/>
  <c r="E38" i="1"/>
  <c r="F38" i="1" s="1"/>
  <c r="G38" i="1" s="1"/>
  <c r="I38" i="1" s="1"/>
  <c r="E39" i="1"/>
  <c r="F39" i="1"/>
  <c r="G39" i="1" s="1"/>
  <c r="I39" i="1" s="1"/>
  <c r="E40" i="1"/>
  <c r="F40" i="1" s="1"/>
  <c r="G40" i="1" s="1"/>
  <c r="I40" i="1" s="1"/>
  <c r="E41" i="1"/>
  <c r="F41" i="1"/>
  <c r="G41" i="1" s="1"/>
  <c r="I41" i="1" s="1"/>
  <c r="E42" i="1"/>
  <c r="F42" i="1" s="1"/>
  <c r="G42" i="1" s="1"/>
  <c r="I42" i="1" s="1"/>
  <c r="E43" i="1"/>
  <c r="F43" i="1"/>
  <c r="G43" i="1" s="1"/>
  <c r="I43" i="1" s="1"/>
  <c r="E44" i="1"/>
  <c r="F44" i="1" s="1"/>
  <c r="G44" i="1" s="1"/>
  <c r="I44" i="1" s="1"/>
  <c r="E45" i="1"/>
  <c r="F45" i="1"/>
  <c r="G45" i="1" s="1"/>
  <c r="I45" i="1" s="1"/>
  <c r="E46" i="1"/>
  <c r="F46" i="1" s="1"/>
  <c r="G46" i="1" s="1"/>
  <c r="I46" i="1" s="1"/>
  <c r="E21" i="1"/>
  <c r="F21" i="1"/>
  <c r="G21" i="1" s="1"/>
  <c r="I21" i="1" s="1"/>
  <c r="H16" i="13"/>
  <c r="H15" i="13"/>
  <c r="H12" i="13"/>
  <c r="D84" i="13"/>
  <c r="H84" i="13"/>
  <c r="D85" i="13"/>
  <c r="H85" i="13"/>
  <c r="D86" i="13"/>
  <c r="H86" i="13"/>
  <c r="D87" i="13"/>
  <c r="H87" i="13"/>
  <c r="D88" i="13"/>
  <c r="H88" i="13"/>
  <c r="D89" i="13"/>
  <c r="J89" i="13"/>
  <c r="D90" i="13"/>
  <c r="I90" i="13"/>
  <c r="D91" i="13"/>
  <c r="H91" i="13"/>
  <c r="D92" i="13"/>
  <c r="H92" i="13"/>
  <c r="D93" i="13"/>
  <c r="H93" i="13"/>
  <c r="D94" i="13"/>
  <c r="H94" i="13"/>
  <c r="D95" i="13"/>
  <c r="H95" i="13"/>
  <c r="D96" i="13"/>
  <c r="H96" i="13"/>
  <c r="D97" i="13"/>
  <c r="J97" i="13"/>
  <c r="D98" i="13"/>
  <c r="I98" i="13"/>
  <c r="D99" i="13"/>
  <c r="D100" i="13"/>
  <c r="H100" i="13"/>
  <c r="D101" i="13"/>
  <c r="H101" i="13"/>
  <c r="D102" i="13"/>
  <c r="H102" i="13"/>
  <c r="D103" i="13"/>
  <c r="H103" i="13"/>
  <c r="J16" i="13"/>
  <c r="J15" i="13"/>
  <c r="J84" i="13"/>
  <c r="J87" i="13"/>
  <c r="J88" i="13"/>
  <c r="J92" i="13"/>
  <c r="J96" i="13"/>
  <c r="J100" i="13"/>
  <c r="I16" i="13"/>
  <c r="I15" i="13"/>
  <c r="I84" i="13"/>
  <c r="I86" i="13"/>
  <c r="I88" i="13"/>
  <c r="I89" i="13"/>
  <c r="I92" i="13"/>
  <c r="I94" i="13"/>
  <c r="I96" i="13"/>
  <c r="I97" i="13"/>
  <c r="I100" i="13"/>
  <c r="I102" i="13"/>
  <c r="F16" i="13"/>
  <c r="F15" i="13"/>
  <c r="F84" i="13"/>
  <c r="F85" i="13"/>
  <c r="F86" i="13"/>
  <c r="F88" i="13"/>
  <c r="F89" i="13"/>
  <c r="F90" i="13"/>
  <c r="F92" i="13"/>
  <c r="F93" i="13"/>
  <c r="F94" i="13"/>
  <c r="F96" i="13"/>
  <c r="F97" i="13"/>
  <c r="F98" i="13"/>
  <c r="F100" i="13"/>
  <c r="F101" i="13"/>
  <c r="F102" i="13"/>
  <c r="G16" i="13"/>
  <c r="G15" i="13"/>
  <c r="E21" i="13"/>
  <c r="G21" i="13"/>
  <c r="E22" i="13"/>
  <c r="G22" i="13"/>
  <c r="E23" i="13"/>
  <c r="G23" i="13"/>
  <c r="E24" i="13"/>
  <c r="G24" i="13"/>
  <c r="E25" i="13"/>
  <c r="G25" i="13"/>
  <c r="E26" i="13"/>
  <c r="G26" i="13"/>
  <c r="E27" i="13"/>
  <c r="G27" i="13"/>
  <c r="E28" i="13"/>
  <c r="G28" i="13"/>
  <c r="E29" i="13"/>
  <c r="G29" i="13"/>
  <c r="E30" i="13"/>
  <c r="G30" i="13"/>
  <c r="E31" i="13"/>
  <c r="G31" i="13"/>
  <c r="E32" i="13"/>
  <c r="G32" i="13"/>
  <c r="E33" i="13"/>
  <c r="G33" i="13"/>
  <c r="E34" i="13"/>
  <c r="G34" i="13"/>
  <c r="E35" i="13"/>
  <c r="G35" i="13"/>
  <c r="E36" i="13"/>
  <c r="G36" i="13"/>
  <c r="E37" i="13"/>
  <c r="G37" i="13"/>
  <c r="E38" i="13"/>
  <c r="G38" i="13"/>
  <c r="E39" i="13"/>
  <c r="G39" i="13"/>
  <c r="E40" i="13"/>
  <c r="G40" i="13"/>
  <c r="E41" i="13"/>
  <c r="G41" i="13"/>
  <c r="E42" i="13"/>
  <c r="G42" i="13"/>
  <c r="E43" i="13"/>
  <c r="G43" i="13"/>
  <c r="E44" i="13"/>
  <c r="G44" i="13"/>
  <c r="E45" i="13"/>
  <c r="G45" i="13"/>
  <c r="E46" i="13"/>
  <c r="G46" i="13"/>
  <c r="E47" i="13"/>
  <c r="G47" i="13"/>
  <c r="E48" i="13"/>
  <c r="E49" i="13"/>
  <c r="G49" i="13"/>
  <c r="E50" i="13"/>
  <c r="G50" i="13"/>
  <c r="E51" i="13"/>
  <c r="G51" i="13"/>
  <c r="E52" i="13"/>
  <c r="G52" i="13"/>
  <c r="E53" i="13"/>
  <c r="G53" i="13"/>
  <c r="E54" i="13"/>
  <c r="G54" i="13"/>
  <c r="E55" i="13"/>
  <c r="G55" i="13"/>
  <c r="E56" i="13"/>
  <c r="G56" i="13"/>
  <c r="E57" i="13"/>
  <c r="G57" i="13"/>
  <c r="E58" i="13"/>
  <c r="G58" i="13"/>
  <c r="E59" i="13"/>
  <c r="G59" i="13"/>
  <c r="E60" i="13"/>
  <c r="G60" i="13"/>
  <c r="E61" i="13"/>
  <c r="G61" i="13"/>
  <c r="E62" i="13"/>
  <c r="G62" i="13"/>
  <c r="E63" i="13"/>
  <c r="G63" i="13"/>
  <c r="E64" i="13"/>
  <c r="G64" i="13"/>
  <c r="E65" i="13"/>
  <c r="G65" i="13"/>
  <c r="E66" i="13"/>
  <c r="G66" i="13"/>
  <c r="E67" i="13"/>
  <c r="G67" i="13"/>
  <c r="E68" i="13"/>
  <c r="G68" i="13"/>
  <c r="E69" i="13"/>
  <c r="G69" i="13"/>
  <c r="E70" i="13"/>
  <c r="G70" i="13"/>
  <c r="E71" i="13"/>
  <c r="G71" i="13"/>
  <c r="E72" i="13"/>
  <c r="G72" i="13"/>
  <c r="E73" i="13"/>
  <c r="G73" i="13"/>
  <c r="E74" i="13"/>
  <c r="G74" i="13"/>
  <c r="E75" i="13"/>
  <c r="G75" i="13"/>
  <c r="E76" i="13"/>
  <c r="G76" i="13"/>
  <c r="E77" i="13"/>
  <c r="G77" i="13"/>
  <c r="E78" i="13"/>
  <c r="G78" i="13"/>
  <c r="E79" i="13"/>
  <c r="G79" i="13"/>
  <c r="E80" i="13"/>
  <c r="E81" i="13"/>
  <c r="G81" i="13"/>
  <c r="E82" i="13"/>
  <c r="G82" i="13"/>
  <c r="E83" i="13"/>
  <c r="G83" i="13"/>
  <c r="E84" i="13"/>
  <c r="G84" i="13"/>
  <c r="E85" i="13"/>
  <c r="G85" i="13"/>
  <c r="E86" i="13"/>
  <c r="G86" i="13"/>
  <c r="E87" i="13"/>
  <c r="L87" i="13"/>
  <c r="E88" i="13"/>
  <c r="G88" i="13"/>
  <c r="E89" i="13"/>
  <c r="G89" i="13"/>
  <c r="E90" i="13"/>
  <c r="G90" i="13"/>
  <c r="E91" i="13"/>
  <c r="K91" i="13"/>
  <c r="E92" i="13"/>
  <c r="G92" i="13"/>
  <c r="E93" i="13"/>
  <c r="G93" i="13"/>
  <c r="E94" i="13"/>
  <c r="G94" i="13"/>
  <c r="E95" i="13"/>
  <c r="L95" i="13"/>
  <c r="E96" i="13"/>
  <c r="G96" i="13"/>
  <c r="E97" i="13"/>
  <c r="G97" i="13"/>
  <c r="E98" i="13"/>
  <c r="G98" i="13"/>
  <c r="E99" i="13"/>
  <c r="K99" i="13"/>
  <c r="E100" i="13"/>
  <c r="G100" i="13"/>
  <c r="E101" i="13"/>
  <c r="G101" i="13"/>
  <c r="E102" i="13"/>
  <c r="G102" i="13"/>
  <c r="E103" i="13"/>
  <c r="L103" i="13"/>
  <c r="K16" i="13"/>
  <c r="K15" i="13"/>
  <c r="K85" i="13"/>
  <c r="K89" i="13"/>
  <c r="K90" i="13"/>
  <c r="K93" i="13"/>
  <c r="K97" i="13"/>
  <c r="K98" i="13"/>
  <c r="K101" i="13"/>
  <c r="L16" i="13"/>
  <c r="L15" i="13"/>
  <c r="L86" i="13"/>
  <c r="L89" i="13"/>
  <c r="L90" i="13"/>
  <c r="L91" i="13"/>
  <c r="L94" i="13"/>
  <c r="L97" i="13"/>
  <c r="L98" i="13"/>
  <c r="L102" i="13"/>
  <c r="C16" i="13"/>
  <c r="C15" i="13"/>
  <c r="N16" i="13"/>
  <c r="N15" i="13"/>
  <c r="O16" i="13"/>
  <c r="O15" i="13"/>
  <c r="G4" i="13"/>
  <c r="P16" i="13"/>
  <c r="P15" i="13"/>
  <c r="G5" i="13"/>
  <c r="Q16" i="13"/>
  <c r="Q15" i="13"/>
  <c r="G6" i="13"/>
  <c r="G7" i="13"/>
  <c r="E16" i="13"/>
  <c r="E15" i="13"/>
  <c r="M16" i="13"/>
  <c r="M15" i="13"/>
  <c r="B10" i="13"/>
  <c r="D16" i="13"/>
  <c r="D15" i="13"/>
  <c r="E79" i="12"/>
  <c r="F79" i="12"/>
  <c r="G79" i="12" s="1"/>
  <c r="K79" i="12" s="1"/>
  <c r="E47" i="12"/>
  <c r="F47" i="12"/>
  <c r="R47" i="12"/>
  <c r="D14" i="12"/>
  <c r="E29" i="12"/>
  <c r="F29" i="12" s="1"/>
  <c r="G29" i="12" s="1"/>
  <c r="I29" i="12" s="1"/>
  <c r="E28" i="12"/>
  <c r="F28" i="12" s="1"/>
  <c r="G28" i="12" s="1"/>
  <c r="I28" i="12" s="1"/>
  <c r="E27" i="12"/>
  <c r="F27" i="12"/>
  <c r="E24" i="12"/>
  <c r="F24" i="12" s="1"/>
  <c r="G24" i="12" s="1"/>
  <c r="I24" i="12" s="1"/>
  <c r="E25" i="12"/>
  <c r="F25" i="12"/>
  <c r="G25" i="12" s="1"/>
  <c r="I25" i="12" s="1"/>
  <c r="E26" i="12"/>
  <c r="F26" i="12"/>
  <c r="G26" i="12" s="1"/>
  <c r="I26" i="12" s="1"/>
  <c r="E22" i="12"/>
  <c r="F22" i="12"/>
  <c r="E23" i="12"/>
  <c r="F23" i="12" s="1"/>
  <c r="E21" i="12"/>
  <c r="F21" i="12"/>
  <c r="G21" i="12" s="1"/>
  <c r="I21" i="12" s="1"/>
  <c r="E30" i="12"/>
  <c r="F30" i="12" s="1"/>
  <c r="G30" i="12" s="1"/>
  <c r="I30" i="12" s="1"/>
  <c r="E31" i="12"/>
  <c r="F31" i="12"/>
  <c r="G31" i="12" s="1"/>
  <c r="I31" i="12" s="1"/>
  <c r="E32" i="12"/>
  <c r="F32" i="12"/>
  <c r="E33" i="12"/>
  <c r="F33" i="12"/>
  <c r="G33" i="12" s="1"/>
  <c r="I33" i="12" s="1"/>
  <c r="E34" i="12"/>
  <c r="F34" i="12"/>
  <c r="G34" i="12" s="1"/>
  <c r="I34" i="12" s="1"/>
  <c r="E35" i="12"/>
  <c r="F35" i="12"/>
  <c r="E36" i="12"/>
  <c r="F36" i="12"/>
  <c r="X4" i="12"/>
  <c r="D9" i="12"/>
  <c r="E9" i="12"/>
  <c r="X10" i="12"/>
  <c r="E68" i="12"/>
  <c r="F68" i="12"/>
  <c r="G68" i="12"/>
  <c r="E69" i="12"/>
  <c r="F69" i="12"/>
  <c r="E70" i="12"/>
  <c r="F70" i="12" s="1"/>
  <c r="G70" i="12" s="1"/>
  <c r="J70" i="12" s="1"/>
  <c r="E71" i="12"/>
  <c r="F71" i="12"/>
  <c r="E72" i="12"/>
  <c r="F72" i="12" s="1"/>
  <c r="G72" i="12" s="1"/>
  <c r="J72" i="12" s="1"/>
  <c r="E73" i="12"/>
  <c r="F73" i="12" s="1"/>
  <c r="G73" i="12" s="1"/>
  <c r="J73" i="12" s="1"/>
  <c r="E74" i="12"/>
  <c r="F74" i="12" s="1"/>
  <c r="G74" i="12" s="1"/>
  <c r="K74" i="12" s="1"/>
  <c r="E75" i="12"/>
  <c r="F75" i="12" s="1"/>
  <c r="G75" i="12" s="1"/>
  <c r="J75" i="12" s="1"/>
  <c r="E76" i="12"/>
  <c r="F76" i="12" s="1"/>
  <c r="G76" i="12" s="1"/>
  <c r="J76" i="12" s="1"/>
  <c r="E77" i="12"/>
  <c r="F77" i="12"/>
  <c r="E78" i="12"/>
  <c r="F78" i="12" s="1"/>
  <c r="G78" i="12" s="1"/>
  <c r="J78" i="12" s="1"/>
  <c r="E80" i="12"/>
  <c r="F80" i="12" s="1"/>
  <c r="G80" i="12" s="1"/>
  <c r="K80" i="12" s="1"/>
  <c r="E81" i="12"/>
  <c r="F81" i="12" s="1"/>
  <c r="G81" i="12" s="1"/>
  <c r="I81" i="12" s="1"/>
  <c r="E82" i="12"/>
  <c r="F82" i="12" s="1"/>
  <c r="G82" i="12" s="1"/>
  <c r="I82" i="12" s="1"/>
  <c r="E83" i="12"/>
  <c r="F83" i="12" s="1"/>
  <c r="G83" i="12" s="1"/>
  <c r="J83" i="12" s="1"/>
  <c r="E84" i="12"/>
  <c r="F84" i="12" s="1"/>
  <c r="G84" i="12" s="1"/>
  <c r="K84" i="12" s="1"/>
  <c r="E86" i="12"/>
  <c r="F86" i="12" s="1"/>
  <c r="G86" i="12" s="1"/>
  <c r="K86" i="12" s="1"/>
  <c r="E87" i="12"/>
  <c r="F87" i="12" s="1"/>
  <c r="G87" i="12" s="1"/>
  <c r="K87" i="12" s="1"/>
  <c r="E88" i="12"/>
  <c r="F88" i="12" s="1"/>
  <c r="G88" i="12" s="1"/>
  <c r="K88" i="12" s="1"/>
  <c r="E89" i="12"/>
  <c r="F89" i="12" s="1"/>
  <c r="G89" i="12" s="1"/>
  <c r="K89" i="12" s="1"/>
  <c r="E90" i="12"/>
  <c r="F90" i="12" s="1"/>
  <c r="G90" i="12" s="1"/>
  <c r="K90" i="12" s="1"/>
  <c r="E91" i="12"/>
  <c r="F91" i="12" s="1"/>
  <c r="G91" i="12" s="1"/>
  <c r="J91" i="12" s="1"/>
  <c r="E92" i="12"/>
  <c r="F92" i="12" s="1"/>
  <c r="G92" i="12" s="1"/>
  <c r="K92" i="12" s="1"/>
  <c r="E93" i="12"/>
  <c r="F93" i="12" s="1"/>
  <c r="G93" i="12" s="1"/>
  <c r="J93" i="12" s="1"/>
  <c r="E94" i="12"/>
  <c r="F94" i="12" s="1"/>
  <c r="E95" i="12"/>
  <c r="F95" i="12" s="1"/>
  <c r="G95" i="12" s="1"/>
  <c r="K95" i="12" s="1"/>
  <c r="E96" i="12"/>
  <c r="F96" i="12" s="1"/>
  <c r="E97" i="12"/>
  <c r="F97" i="12"/>
  <c r="E98" i="12"/>
  <c r="F98" i="12" s="1"/>
  <c r="G98" i="12" s="1"/>
  <c r="J98" i="12" s="1"/>
  <c r="E99" i="12"/>
  <c r="F99" i="12" s="1"/>
  <c r="G99" i="12" s="1"/>
  <c r="K99" i="12" s="1"/>
  <c r="E100" i="12"/>
  <c r="F100" i="12"/>
  <c r="G100" i="12"/>
  <c r="E101" i="12"/>
  <c r="F101" i="12"/>
  <c r="E102" i="12"/>
  <c r="F102" i="12" s="1"/>
  <c r="E103" i="12"/>
  <c r="F103" i="12"/>
  <c r="G103" i="12"/>
  <c r="E104" i="12"/>
  <c r="F104" i="12"/>
  <c r="E105" i="12"/>
  <c r="F105" i="12"/>
  <c r="G105" i="12" s="1"/>
  <c r="J105" i="12" s="1"/>
  <c r="E85" i="12"/>
  <c r="F85" i="12"/>
  <c r="G27" i="12"/>
  <c r="I27" i="12" s="1"/>
  <c r="G35" i="12"/>
  <c r="I35" i="12" s="1"/>
  <c r="E37" i="12"/>
  <c r="F37" i="12" s="1"/>
  <c r="G37" i="12" s="1"/>
  <c r="I37" i="12" s="1"/>
  <c r="E38" i="12"/>
  <c r="F38" i="12"/>
  <c r="G38" i="12" s="1"/>
  <c r="I38" i="12" s="1"/>
  <c r="E39" i="12"/>
  <c r="F39" i="12"/>
  <c r="G39" i="12" s="1"/>
  <c r="I39" i="12" s="1"/>
  <c r="E40" i="12"/>
  <c r="F40" i="12"/>
  <c r="G40" i="12" s="1"/>
  <c r="I40" i="12" s="1"/>
  <c r="E41" i="12"/>
  <c r="F41" i="12" s="1"/>
  <c r="G41" i="12" s="1"/>
  <c r="I41" i="12" s="1"/>
  <c r="E42" i="12"/>
  <c r="F42" i="12" s="1"/>
  <c r="G42" i="12" s="1"/>
  <c r="I42" i="12" s="1"/>
  <c r="E43" i="12"/>
  <c r="F43" i="12" s="1"/>
  <c r="G43" i="12" s="1"/>
  <c r="I43" i="12" s="1"/>
  <c r="E44" i="12"/>
  <c r="F44" i="12" s="1"/>
  <c r="G44" i="12" s="1"/>
  <c r="I44" i="12" s="1"/>
  <c r="E45" i="12"/>
  <c r="F45" i="12"/>
  <c r="E46" i="12"/>
  <c r="F46" i="12"/>
  <c r="G46" i="12" s="1"/>
  <c r="I46" i="12" s="1"/>
  <c r="E48" i="12"/>
  <c r="F48" i="12"/>
  <c r="G48" i="12"/>
  <c r="E49" i="12"/>
  <c r="F49" i="12"/>
  <c r="G49" i="12" s="1"/>
  <c r="K49" i="12" s="1"/>
  <c r="P49" i="12"/>
  <c r="S49" i="12" s="1"/>
  <c r="U49" i="12" s="1"/>
  <c r="E50" i="12"/>
  <c r="F50" i="12"/>
  <c r="E51" i="12"/>
  <c r="F51" i="12" s="1"/>
  <c r="G51" i="12" s="1"/>
  <c r="K51" i="12" s="1"/>
  <c r="E52" i="12"/>
  <c r="F52" i="12"/>
  <c r="G52" i="12" s="1"/>
  <c r="K52" i="12" s="1"/>
  <c r="E53" i="12"/>
  <c r="F53" i="12" s="1"/>
  <c r="G53" i="12" s="1"/>
  <c r="K53" i="12" s="1"/>
  <c r="E54" i="12"/>
  <c r="F54" i="12" s="1"/>
  <c r="G54" i="12" s="1"/>
  <c r="K54" i="12" s="1"/>
  <c r="E55" i="12"/>
  <c r="F55" i="12"/>
  <c r="E56" i="12"/>
  <c r="F56" i="12" s="1"/>
  <c r="E57" i="12"/>
  <c r="F57" i="12"/>
  <c r="G57" i="12"/>
  <c r="K57" i="12" s="1"/>
  <c r="E58" i="12"/>
  <c r="F58" i="12" s="1"/>
  <c r="G58" i="12" s="1"/>
  <c r="K58" i="12" s="1"/>
  <c r="E59" i="12"/>
  <c r="F59" i="12"/>
  <c r="G59" i="12" s="1"/>
  <c r="K59" i="12" s="1"/>
  <c r="E60" i="12"/>
  <c r="F60" i="12"/>
  <c r="G60" i="12"/>
  <c r="K60" i="12" s="1"/>
  <c r="E61" i="12"/>
  <c r="F61" i="12" s="1"/>
  <c r="E62" i="12"/>
  <c r="F62" i="12"/>
  <c r="E63" i="12"/>
  <c r="F63" i="12" s="1"/>
  <c r="G63" i="12" s="1"/>
  <c r="K63" i="12" s="1"/>
  <c r="E64" i="12"/>
  <c r="F64" i="12" s="1"/>
  <c r="G64" i="12" s="1"/>
  <c r="K64" i="12" s="1"/>
  <c r="E65" i="12"/>
  <c r="F65" i="12" s="1"/>
  <c r="G65" i="12" s="1"/>
  <c r="K65" i="12" s="1"/>
  <c r="E66" i="12"/>
  <c r="F66" i="12" s="1"/>
  <c r="G66" i="12" s="1"/>
  <c r="J66" i="12" s="1"/>
  <c r="E67" i="12"/>
  <c r="F67" i="12"/>
  <c r="F16" i="12"/>
  <c r="F17" i="12" s="1"/>
  <c r="C17" i="12"/>
  <c r="X17" i="12"/>
  <c r="Q21" i="12"/>
  <c r="Q22" i="12"/>
  <c r="Q23" i="12"/>
  <c r="Q24" i="12"/>
  <c r="Q25" i="12"/>
  <c r="Q26" i="12"/>
  <c r="Q27" i="12"/>
  <c r="Q28" i="12"/>
  <c r="Q29" i="12"/>
  <c r="X29" i="12"/>
  <c r="Q30" i="12"/>
  <c r="Q31" i="12"/>
  <c r="Q32" i="12"/>
  <c r="Q33" i="12"/>
  <c r="Q34" i="12"/>
  <c r="Q35" i="12"/>
  <c r="Q36" i="12"/>
  <c r="Q37" i="12"/>
  <c r="Q38" i="12"/>
  <c r="Q39" i="12"/>
  <c r="Q40" i="12"/>
  <c r="X40" i="12"/>
  <c r="Q41" i="12"/>
  <c r="Q42" i="12"/>
  <c r="Q43" i="12"/>
  <c r="Q44" i="12"/>
  <c r="Q45" i="12"/>
  <c r="Q46" i="12"/>
  <c r="Q47" i="12"/>
  <c r="K48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J68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P85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I100" i="12"/>
  <c r="Q100" i="12"/>
  <c r="Q101" i="12"/>
  <c r="Q102" i="12"/>
  <c r="K103" i="12"/>
  <c r="Q103" i="12"/>
  <c r="Q104" i="12"/>
  <c r="Q105" i="12"/>
  <c r="D11" i="10"/>
  <c r="P102" i="10" s="1"/>
  <c r="S102" i="10" s="1"/>
  <c r="U102" i="10" s="1"/>
  <c r="P89" i="10"/>
  <c r="S89" i="10" s="1"/>
  <c r="U89" i="10" s="1"/>
  <c r="D12" i="10"/>
  <c r="D13" i="10"/>
  <c r="E100" i="10"/>
  <c r="F100" i="10"/>
  <c r="G100" i="10"/>
  <c r="E102" i="10"/>
  <c r="F102" i="10"/>
  <c r="G102" i="10"/>
  <c r="E89" i="10"/>
  <c r="F89" i="10"/>
  <c r="G89" i="10"/>
  <c r="X37" i="10"/>
  <c r="X41" i="10"/>
  <c r="X42" i="10"/>
  <c r="X43" i="10"/>
  <c r="X45" i="10"/>
  <c r="X49" i="10"/>
  <c r="X50" i="10"/>
  <c r="X51" i="10"/>
  <c r="X53" i="10"/>
  <c r="X54" i="10"/>
  <c r="E21" i="10"/>
  <c r="F21" i="10"/>
  <c r="G21" i="10"/>
  <c r="P21" i="10"/>
  <c r="S21" i="10" s="1"/>
  <c r="U21" i="10" s="1"/>
  <c r="E22" i="10"/>
  <c r="F22" i="10"/>
  <c r="E23" i="10"/>
  <c r="F23" i="10"/>
  <c r="E24" i="10"/>
  <c r="F24" i="10"/>
  <c r="E25" i="10"/>
  <c r="F25" i="10"/>
  <c r="G25" i="10"/>
  <c r="E26" i="10"/>
  <c r="F26" i="10"/>
  <c r="E27" i="10"/>
  <c r="F27" i="10"/>
  <c r="E28" i="10"/>
  <c r="F28" i="10"/>
  <c r="P28" i="10"/>
  <c r="G28" i="10"/>
  <c r="E29" i="10"/>
  <c r="F29" i="10"/>
  <c r="G29" i="10"/>
  <c r="P29" i="10"/>
  <c r="S29" i="10" s="1"/>
  <c r="U29" i="10" s="1"/>
  <c r="E30" i="10"/>
  <c r="F30" i="10"/>
  <c r="E31" i="10"/>
  <c r="F31" i="10"/>
  <c r="E32" i="10"/>
  <c r="F32" i="10"/>
  <c r="E33" i="10"/>
  <c r="F33" i="10"/>
  <c r="G33" i="10"/>
  <c r="I33" i="10"/>
  <c r="E34" i="10"/>
  <c r="F34" i="10"/>
  <c r="E35" i="10"/>
  <c r="F35" i="10"/>
  <c r="E36" i="10"/>
  <c r="F36" i="10"/>
  <c r="P36" i="10"/>
  <c r="G36" i="10"/>
  <c r="I36" i="10"/>
  <c r="E37" i="10"/>
  <c r="F37" i="10"/>
  <c r="G37" i="10"/>
  <c r="I37" i="10"/>
  <c r="P37" i="10"/>
  <c r="S37" i="10"/>
  <c r="U37" i="10" s="1"/>
  <c r="E38" i="10"/>
  <c r="F38" i="10"/>
  <c r="E39" i="10"/>
  <c r="F39" i="10"/>
  <c r="E40" i="10"/>
  <c r="F40" i="10"/>
  <c r="P40" i="10"/>
  <c r="E41" i="10"/>
  <c r="F41" i="10"/>
  <c r="G41" i="10"/>
  <c r="I41" i="10"/>
  <c r="E42" i="10"/>
  <c r="F42" i="10"/>
  <c r="E43" i="10"/>
  <c r="F43" i="10"/>
  <c r="E44" i="10"/>
  <c r="F44" i="10"/>
  <c r="P44" i="10"/>
  <c r="E45" i="10"/>
  <c r="F45" i="10"/>
  <c r="G45" i="10"/>
  <c r="I45" i="10"/>
  <c r="P45" i="10"/>
  <c r="S45" i="10" s="1"/>
  <c r="U45" i="10" s="1"/>
  <c r="E46" i="10"/>
  <c r="F46" i="10"/>
  <c r="P46" i="10"/>
  <c r="S46" i="10" s="1"/>
  <c r="U46" i="10" s="1"/>
  <c r="G46" i="10"/>
  <c r="E47" i="10"/>
  <c r="F47" i="10"/>
  <c r="E68" i="10"/>
  <c r="F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P73" i="10"/>
  <c r="E74" i="10"/>
  <c r="F74" i="10"/>
  <c r="P74" i="10"/>
  <c r="G74" i="10"/>
  <c r="E75" i="10"/>
  <c r="F75" i="10"/>
  <c r="E76" i="10"/>
  <c r="F76" i="10"/>
  <c r="E77" i="10"/>
  <c r="F77" i="10"/>
  <c r="G77" i="10"/>
  <c r="E78" i="10"/>
  <c r="F78" i="10"/>
  <c r="G78" i="10"/>
  <c r="S78" i="10"/>
  <c r="E79" i="10"/>
  <c r="F79" i="10"/>
  <c r="G79" i="10"/>
  <c r="E80" i="10"/>
  <c r="F80" i="10"/>
  <c r="G80" i="10"/>
  <c r="E81" i="10"/>
  <c r="F81" i="10"/>
  <c r="G81" i="10"/>
  <c r="I81" i="10"/>
  <c r="E82" i="10"/>
  <c r="F82" i="10"/>
  <c r="P82" i="10"/>
  <c r="G82" i="10"/>
  <c r="E83" i="10"/>
  <c r="F83" i="10"/>
  <c r="E84" i="10"/>
  <c r="F84" i="10"/>
  <c r="E86" i="10"/>
  <c r="F86" i="10"/>
  <c r="G86" i="10"/>
  <c r="E87" i="10"/>
  <c r="F87" i="10"/>
  <c r="G87" i="10"/>
  <c r="E88" i="10"/>
  <c r="F88" i="10"/>
  <c r="E90" i="10"/>
  <c r="F90" i="10"/>
  <c r="G90" i="10"/>
  <c r="E91" i="10"/>
  <c r="F91" i="10"/>
  <c r="G91" i="10"/>
  <c r="J91" i="10"/>
  <c r="E92" i="10"/>
  <c r="F92" i="10"/>
  <c r="P92" i="10"/>
  <c r="G92" i="10"/>
  <c r="E93" i="10"/>
  <c r="F93" i="10"/>
  <c r="E94" i="10"/>
  <c r="F94" i="10"/>
  <c r="E95" i="10"/>
  <c r="F95" i="10"/>
  <c r="G95" i="10"/>
  <c r="E96" i="10"/>
  <c r="F96" i="10"/>
  <c r="G96" i="10"/>
  <c r="E97" i="10"/>
  <c r="F97" i="10"/>
  <c r="E98" i="10"/>
  <c r="F98" i="10"/>
  <c r="G98" i="10"/>
  <c r="E99" i="10"/>
  <c r="F99" i="10"/>
  <c r="G99" i="10"/>
  <c r="K99" i="10"/>
  <c r="E101" i="10"/>
  <c r="F101" i="10"/>
  <c r="P101" i="10"/>
  <c r="G101" i="10"/>
  <c r="E103" i="10"/>
  <c r="F103" i="10"/>
  <c r="E104" i="10"/>
  <c r="F104" i="10"/>
  <c r="E105" i="10"/>
  <c r="F105" i="10"/>
  <c r="G105" i="10"/>
  <c r="E85" i="10"/>
  <c r="F85" i="10"/>
  <c r="E9" i="10"/>
  <c r="D9" i="10"/>
  <c r="X2" i="10"/>
  <c r="X3" i="10"/>
  <c r="X4" i="10"/>
  <c r="X5" i="10"/>
  <c r="X6" i="10"/>
  <c r="X7" i="10"/>
  <c r="X8" i="10"/>
  <c r="X9" i="10"/>
  <c r="X10" i="10"/>
  <c r="X11" i="10"/>
  <c r="X12" i="10"/>
  <c r="X13" i="10"/>
  <c r="E48" i="10"/>
  <c r="F48" i="10"/>
  <c r="E49" i="10"/>
  <c r="F49" i="10"/>
  <c r="P49" i="10"/>
  <c r="S49" i="10" s="1"/>
  <c r="U49" i="10" s="1"/>
  <c r="G49" i="10"/>
  <c r="E50" i="10"/>
  <c r="F50" i="10"/>
  <c r="E51" i="10"/>
  <c r="F51" i="10"/>
  <c r="G51" i="10"/>
  <c r="K51" i="10"/>
  <c r="P51" i="10"/>
  <c r="S51" i="10" s="1"/>
  <c r="U51" i="10" s="1"/>
  <c r="E52" i="10"/>
  <c r="F52" i="10"/>
  <c r="E53" i="10"/>
  <c r="F53" i="10"/>
  <c r="P53" i="10"/>
  <c r="G53" i="10"/>
  <c r="E54" i="10"/>
  <c r="F54" i="10"/>
  <c r="E55" i="10"/>
  <c r="F55" i="10"/>
  <c r="G55" i="10"/>
  <c r="P55" i="10"/>
  <c r="S55" i="10" s="1"/>
  <c r="U55" i="10" s="1"/>
  <c r="E56" i="10"/>
  <c r="F56" i="10"/>
  <c r="E57" i="10"/>
  <c r="F57" i="10"/>
  <c r="P57" i="10"/>
  <c r="G57" i="10"/>
  <c r="E58" i="10"/>
  <c r="F58" i="10"/>
  <c r="E59" i="10"/>
  <c r="F59" i="10"/>
  <c r="G59" i="10"/>
  <c r="P59" i="10"/>
  <c r="E60" i="10"/>
  <c r="F60" i="10"/>
  <c r="P60" i="10"/>
  <c r="S60" i="10"/>
  <c r="U60" i="10" s="1"/>
  <c r="G60" i="10"/>
  <c r="K60" i="10"/>
  <c r="E61" i="10"/>
  <c r="F61" i="10"/>
  <c r="P61" i="10"/>
  <c r="S61" i="10" s="1"/>
  <c r="U61" i="10" s="1"/>
  <c r="G61" i="10"/>
  <c r="E62" i="10"/>
  <c r="F62" i="10"/>
  <c r="E63" i="10"/>
  <c r="F63" i="10"/>
  <c r="G63" i="10"/>
  <c r="P63" i="10"/>
  <c r="S63" i="10"/>
  <c r="U63" i="10" s="1"/>
  <c r="E64" i="10"/>
  <c r="F64" i="10"/>
  <c r="E65" i="10"/>
  <c r="F65" i="10"/>
  <c r="P65" i="10"/>
  <c r="G65" i="10"/>
  <c r="E66" i="10"/>
  <c r="F66" i="10"/>
  <c r="E67" i="10"/>
  <c r="F67" i="10"/>
  <c r="G67" i="10"/>
  <c r="P69" i="10"/>
  <c r="S69" i="10"/>
  <c r="U69" i="10" s="1"/>
  <c r="P70" i="10"/>
  <c r="S70" i="10" s="1"/>
  <c r="U70" i="10" s="1"/>
  <c r="P71" i="10"/>
  <c r="S71" i="10" s="1"/>
  <c r="U71" i="10" s="1"/>
  <c r="P72" i="10"/>
  <c r="S72" i="10"/>
  <c r="U72" i="10" s="1"/>
  <c r="S74" i="10"/>
  <c r="U74" i="10" s="1"/>
  <c r="P77" i="10"/>
  <c r="S77" i="10" s="1"/>
  <c r="U77" i="10" s="1"/>
  <c r="P78" i="10"/>
  <c r="U78" i="10"/>
  <c r="P80" i="10"/>
  <c r="S80" i="10"/>
  <c r="U80" i="10" s="1"/>
  <c r="P81" i="10"/>
  <c r="S82" i="10"/>
  <c r="U82" i="10" s="1"/>
  <c r="P86" i="10"/>
  <c r="S86" i="10"/>
  <c r="U86" i="10" s="1"/>
  <c r="P87" i="10"/>
  <c r="S87" i="10" s="1"/>
  <c r="U87" i="10" s="1"/>
  <c r="P91" i="10"/>
  <c r="S92" i="10"/>
  <c r="U92" i="10"/>
  <c r="P95" i="10"/>
  <c r="S95" i="10" s="1"/>
  <c r="U95" i="10" s="1"/>
  <c r="P96" i="10"/>
  <c r="S96" i="10"/>
  <c r="U96" i="10" s="1"/>
  <c r="P98" i="10"/>
  <c r="S98" i="10"/>
  <c r="U98" i="10"/>
  <c r="P99" i="10"/>
  <c r="S101" i="10"/>
  <c r="U101" i="10" s="1"/>
  <c r="P105" i="10"/>
  <c r="S105" i="10" s="1"/>
  <c r="U105" i="10" s="1"/>
  <c r="X14" i="10"/>
  <c r="X15" i="10"/>
  <c r="F16" i="10"/>
  <c r="F17" i="10" s="1"/>
  <c r="X16" i="10"/>
  <c r="C17" i="10"/>
  <c r="X17" i="10"/>
  <c r="X18" i="10"/>
  <c r="X19" i="10"/>
  <c r="X20" i="10"/>
  <c r="I21" i="10"/>
  <c r="Q21" i="10"/>
  <c r="X21" i="10"/>
  <c r="Q22" i="10"/>
  <c r="X22" i="10"/>
  <c r="Q23" i="10"/>
  <c r="X23" i="10"/>
  <c r="Q24" i="10"/>
  <c r="X24" i="10"/>
  <c r="I25" i="10"/>
  <c r="Q25" i="10"/>
  <c r="X25" i="10"/>
  <c r="Q26" i="10"/>
  <c r="X26" i="10"/>
  <c r="Q27" i="10"/>
  <c r="X27" i="10"/>
  <c r="I28" i="10"/>
  <c r="Q28" i="10"/>
  <c r="X28" i="10"/>
  <c r="I29" i="10"/>
  <c r="Q29" i="10"/>
  <c r="X29" i="10"/>
  <c r="Q30" i="10"/>
  <c r="X30" i="10"/>
  <c r="Q31" i="10"/>
  <c r="X31" i="10"/>
  <c r="Q32" i="10"/>
  <c r="X32" i="10"/>
  <c r="Q33" i="10"/>
  <c r="X33" i="10"/>
  <c r="Q34" i="10"/>
  <c r="X34" i="10"/>
  <c r="Q35" i="10"/>
  <c r="Q36" i="10"/>
  <c r="Q37" i="10"/>
  <c r="Q38" i="10"/>
  <c r="Q39" i="10"/>
  <c r="Q40" i="10"/>
  <c r="Q41" i="10"/>
  <c r="Q42" i="10"/>
  <c r="Q43" i="10"/>
  <c r="Q44" i="10"/>
  <c r="Q45" i="10"/>
  <c r="I46" i="10"/>
  <c r="Q46" i="10"/>
  <c r="Q47" i="10"/>
  <c r="Q48" i="10"/>
  <c r="K49" i="10"/>
  <c r="Q49" i="10"/>
  <c r="Q50" i="10"/>
  <c r="Q51" i="10"/>
  <c r="Q52" i="10"/>
  <c r="K53" i="10"/>
  <c r="Q53" i="10"/>
  <c r="Q54" i="10"/>
  <c r="K55" i="10"/>
  <c r="Q55" i="10"/>
  <c r="Q56" i="10"/>
  <c r="K57" i="10"/>
  <c r="Q57" i="10"/>
  <c r="Q58" i="10"/>
  <c r="K59" i="10"/>
  <c r="Q59" i="10"/>
  <c r="Q60" i="10"/>
  <c r="K61" i="10"/>
  <c r="Q61" i="10"/>
  <c r="Q62" i="10"/>
  <c r="K63" i="10"/>
  <c r="Q63" i="10"/>
  <c r="Q64" i="10"/>
  <c r="K65" i="10"/>
  <c r="Q65" i="10"/>
  <c r="Q66" i="10"/>
  <c r="J67" i="10"/>
  <c r="Q67" i="10"/>
  <c r="Q68" i="10"/>
  <c r="I69" i="10"/>
  <c r="Q69" i="10"/>
  <c r="J70" i="10"/>
  <c r="Q70" i="10"/>
  <c r="J71" i="10"/>
  <c r="Q71" i="10"/>
  <c r="J72" i="10"/>
  <c r="Q72" i="10"/>
  <c r="Q73" i="10"/>
  <c r="K74" i="10"/>
  <c r="Q74" i="10"/>
  <c r="Q75" i="10"/>
  <c r="Q76" i="10"/>
  <c r="K77" i="10"/>
  <c r="Q77" i="10"/>
  <c r="J78" i="10"/>
  <c r="Q78" i="10"/>
  <c r="K79" i="10"/>
  <c r="P79" i="10"/>
  <c r="Q79" i="10"/>
  <c r="R79" i="10"/>
  <c r="K80" i="10"/>
  <c r="Q80" i="10"/>
  <c r="Q81" i="10"/>
  <c r="I82" i="10"/>
  <c r="Q82" i="10"/>
  <c r="Q83" i="10"/>
  <c r="Q84" i="10"/>
  <c r="P85" i="10"/>
  <c r="Q85" i="10"/>
  <c r="K86" i="10"/>
  <c r="Q86" i="10"/>
  <c r="K87" i="10"/>
  <c r="Q87" i="10"/>
  <c r="Q88" i="10"/>
  <c r="K89" i="10"/>
  <c r="Q89" i="10"/>
  <c r="K90" i="10"/>
  <c r="Q90" i="10"/>
  <c r="Q91" i="10"/>
  <c r="K92" i="10"/>
  <c r="Q92" i="10"/>
  <c r="Q93" i="10"/>
  <c r="Q94" i="10"/>
  <c r="K95" i="10"/>
  <c r="Q95" i="10"/>
  <c r="J96" i="10"/>
  <c r="Q96" i="10"/>
  <c r="Q97" i="10"/>
  <c r="J98" i="10"/>
  <c r="Q98" i="10"/>
  <c r="Q99" i="10"/>
  <c r="I100" i="10"/>
  <c r="Q100" i="10"/>
  <c r="K101" i="10"/>
  <c r="Q101" i="10"/>
  <c r="I102" i="10"/>
  <c r="Q102" i="10"/>
  <c r="Q103" i="10"/>
  <c r="Q104" i="10"/>
  <c r="J105" i="10"/>
  <c r="Q105" i="10"/>
  <c r="D13" i="1"/>
  <c r="X7" i="1"/>
  <c r="X15" i="1"/>
  <c r="X23" i="1"/>
  <c r="X31" i="1"/>
  <c r="E9" i="1"/>
  <c r="D9" i="1"/>
  <c r="P21" i="1"/>
  <c r="Q21" i="1"/>
  <c r="Q22" i="1"/>
  <c r="Q23" i="1"/>
  <c r="Q24" i="1"/>
  <c r="P25" i="1"/>
  <c r="Q25" i="1"/>
  <c r="Q26" i="1"/>
  <c r="Q27" i="1"/>
  <c r="Q28" i="1"/>
  <c r="P29" i="1"/>
  <c r="Q29" i="1"/>
  <c r="Q30" i="1"/>
  <c r="Q31" i="1"/>
  <c r="Q32" i="1"/>
  <c r="P33" i="1"/>
  <c r="Q33" i="1"/>
  <c r="Q34" i="1"/>
  <c r="Q35" i="1"/>
  <c r="Q36" i="1"/>
  <c r="P37" i="1"/>
  <c r="Q37" i="1"/>
  <c r="Q38" i="1"/>
  <c r="Q39" i="1"/>
  <c r="Q40" i="1"/>
  <c r="P41" i="1"/>
  <c r="Q41" i="1"/>
  <c r="Q42" i="1"/>
  <c r="Q43" i="1"/>
  <c r="Q44" i="1"/>
  <c r="P45" i="1"/>
  <c r="Q45" i="1"/>
  <c r="Q46" i="1"/>
  <c r="Q102" i="1"/>
  <c r="Q57" i="1"/>
  <c r="Q58" i="1"/>
  <c r="Q59" i="1"/>
  <c r="Q60" i="1"/>
  <c r="Q61" i="1"/>
  <c r="Q62" i="1"/>
  <c r="Q63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3" i="1"/>
  <c r="Q104" i="1"/>
  <c r="Q105" i="1"/>
  <c r="P82" i="1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11" i="9"/>
  <c r="Q68" i="9"/>
  <c r="Q69" i="9"/>
  <c r="Q70" i="9"/>
  <c r="Q71" i="9"/>
  <c r="Q72" i="9"/>
  <c r="Q73" i="9"/>
  <c r="Q74" i="9"/>
  <c r="Q75" i="9"/>
  <c r="Q42" i="9"/>
  <c r="G41" i="9"/>
  <c r="C41" i="9"/>
  <c r="E41" i="9"/>
  <c r="G40" i="9"/>
  <c r="C40" i="9"/>
  <c r="E40" i="9"/>
  <c r="G87" i="9"/>
  <c r="C87" i="9"/>
  <c r="E87" i="9"/>
  <c r="G39" i="9"/>
  <c r="C39" i="9"/>
  <c r="E39" i="9"/>
  <c r="G38" i="9"/>
  <c r="C38" i="9"/>
  <c r="E38" i="9"/>
  <c r="G37" i="9"/>
  <c r="C37" i="9"/>
  <c r="E37" i="9"/>
  <c r="G36" i="9"/>
  <c r="C36" i="9"/>
  <c r="E36" i="9"/>
  <c r="G35" i="9"/>
  <c r="C35" i="9"/>
  <c r="G34" i="9"/>
  <c r="C34" i="9"/>
  <c r="E34" i="9"/>
  <c r="G33" i="9"/>
  <c r="C33" i="9"/>
  <c r="E33" i="9"/>
  <c r="G32" i="9"/>
  <c r="C32" i="9"/>
  <c r="E32" i="9"/>
  <c r="G31" i="9"/>
  <c r="C31" i="9"/>
  <c r="E31" i="9"/>
  <c r="G30" i="9"/>
  <c r="C30" i="9"/>
  <c r="E30" i="9"/>
  <c r="G29" i="9"/>
  <c r="C29" i="9"/>
  <c r="E29" i="9"/>
  <c r="G28" i="9"/>
  <c r="C28" i="9"/>
  <c r="E28" i="9"/>
  <c r="G86" i="9"/>
  <c r="C86" i="9"/>
  <c r="E86" i="9"/>
  <c r="G27" i="9"/>
  <c r="C27" i="9"/>
  <c r="E27" i="9"/>
  <c r="G26" i="9"/>
  <c r="C26" i="9"/>
  <c r="E26" i="9"/>
  <c r="G25" i="9"/>
  <c r="C25" i="9"/>
  <c r="E25" i="9"/>
  <c r="G24" i="9"/>
  <c r="C24" i="9"/>
  <c r="E24" i="9"/>
  <c r="G23" i="9"/>
  <c r="C23" i="9"/>
  <c r="E23" i="9"/>
  <c r="G22" i="9"/>
  <c r="C22" i="9"/>
  <c r="E22" i="9"/>
  <c r="G21" i="9"/>
  <c r="C21" i="9"/>
  <c r="E21" i="9"/>
  <c r="G20" i="9"/>
  <c r="C20" i="9"/>
  <c r="E20" i="9"/>
  <c r="G19" i="9"/>
  <c r="C19" i="9"/>
  <c r="E19" i="9"/>
  <c r="G18" i="9"/>
  <c r="C18" i="9"/>
  <c r="E18" i="9"/>
  <c r="G17" i="9"/>
  <c r="C17" i="9"/>
  <c r="E17" i="9"/>
  <c r="G16" i="9"/>
  <c r="C16" i="9"/>
  <c r="E16" i="9"/>
  <c r="G15" i="9"/>
  <c r="C15" i="9"/>
  <c r="E15" i="9"/>
  <c r="G14" i="9"/>
  <c r="C14" i="9"/>
  <c r="E14" i="9"/>
  <c r="G13" i="9"/>
  <c r="C13" i="9"/>
  <c r="E13" i="9"/>
  <c r="G12" i="9"/>
  <c r="C12" i="9"/>
  <c r="E12" i="9"/>
  <c r="G85" i="9"/>
  <c r="C85" i="9"/>
  <c r="E85" i="9"/>
  <c r="G84" i="9"/>
  <c r="C84" i="9"/>
  <c r="E84" i="9"/>
  <c r="G83" i="9"/>
  <c r="C83" i="9"/>
  <c r="E83" i="9"/>
  <c r="G82" i="9"/>
  <c r="C82" i="9"/>
  <c r="E82" i="9"/>
  <c r="G81" i="9"/>
  <c r="C81" i="9"/>
  <c r="E81" i="9"/>
  <c r="G80" i="9"/>
  <c r="C80" i="9"/>
  <c r="E80" i="9"/>
  <c r="G79" i="9"/>
  <c r="C79" i="9"/>
  <c r="E79" i="9"/>
  <c r="G78" i="9"/>
  <c r="C78" i="9"/>
  <c r="E78" i="9"/>
  <c r="G77" i="9"/>
  <c r="C77" i="9"/>
  <c r="E77" i="9"/>
  <c r="G76" i="9"/>
  <c r="C76" i="9"/>
  <c r="E76" i="9"/>
  <c r="G75" i="9"/>
  <c r="C75" i="9"/>
  <c r="E75" i="9"/>
  <c r="G74" i="9"/>
  <c r="C74" i="9"/>
  <c r="E74" i="9"/>
  <c r="G73" i="9"/>
  <c r="C73" i="9"/>
  <c r="E73" i="9"/>
  <c r="G72" i="9"/>
  <c r="C72" i="9"/>
  <c r="E72" i="9"/>
  <c r="G71" i="9"/>
  <c r="C71" i="9"/>
  <c r="E71" i="9"/>
  <c r="G70" i="9"/>
  <c r="C70" i="9"/>
  <c r="E70" i="9"/>
  <c r="G69" i="9"/>
  <c r="C69" i="9"/>
  <c r="E69" i="9"/>
  <c r="G68" i="9"/>
  <c r="C68" i="9"/>
  <c r="E68" i="9"/>
  <c r="G11" i="9"/>
  <c r="C11" i="9"/>
  <c r="E11" i="9"/>
  <c r="G67" i="9"/>
  <c r="C67" i="9"/>
  <c r="E67" i="9"/>
  <c r="G66" i="9"/>
  <c r="C66" i="9"/>
  <c r="E66" i="9"/>
  <c r="G65" i="9"/>
  <c r="C65" i="9"/>
  <c r="E65" i="9"/>
  <c r="G64" i="9"/>
  <c r="C64" i="9"/>
  <c r="E64" i="9"/>
  <c r="G63" i="9"/>
  <c r="C63" i="9"/>
  <c r="E63" i="9"/>
  <c r="G62" i="9"/>
  <c r="C62" i="9"/>
  <c r="E62" i="9"/>
  <c r="G61" i="9"/>
  <c r="C61" i="9"/>
  <c r="E61" i="9"/>
  <c r="G60" i="9"/>
  <c r="C60" i="9"/>
  <c r="E60" i="9"/>
  <c r="G59" i="9"/>
  <c r="C59" i="9"/>
  <c r="E59" i="9"/>
  <c r="G58" i="9"/>
  <c r="C58" i="9"/>
  <c r="E58" i="9"/>
  <c r="G57" i="9"/>
  <c r="C57" i="9"/>
  <c r="E57" i="9"/>
  <c r="G56" i="9"/>
  <c r="C56" i="9"/>
  <c r="E56" i="9"/>
  <c r="G55" i="9"/>
  <c r="C55" i="9"/>
  <c r="E55" i="9"/>
  <c r="G54" i="9"/>
  <c r="C54" i="9"/>
  <c r="E54" i="9"/>
  <c r="G53" i="9"/>
  <c r="C53" i="9"/>
  <c r="E53" i="9"/>
  <c r="G52" i="9"/>
  <c r="C52" i="9"/>
  <c r="E52" i="9"/>
  <c r="G51" i="9"/>
  <c r="C51" i="9"/>
  <c r="E51" i="9"/>
  <c r="G50" i="9"/>
  <c r="C50" i="9"/>
  <c r="E50" i="9"/>
  <c r="G49" i="9"/>
  <c r="C49" i="9"/>
  <c r="E49" i="9"/>
  <c r="G48" i="9"/>
  <c r="C48" i="9"/>
  <c r="E48" i="9"/>
  <c r="G47" i="9"/>
  <c r="C47" i="9"/>
  <c r="E47" i="9"/>
  <c r="G46" i="9"/>
  <c r="C46" i="9"/>
  <c r="E46" i="9"/>
  <c r="G45" i="9"/>
  <c r="C45" i="9"/>
  <c r="E45" i="9"/>
  <c r="G44" i="9"/>
  <c r="C44" i="9"/>
  <c r="E44" i="9"/>
  <c r="G43" i="9"/>
  <c r="C43" i="9"/>
  <c r="E43" i="9"/>
  <c r="G42" i="9"/>
  <c r="C42" i="9"/>
  <c r="E42" i="9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D139" i="8"/>
  <c r="C139" i="8"/>
  <c r="B139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B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B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C11" i="8"/>
  <c r="B11" i="8"/>
  <c r="A11" i="8"/>
  <c r="H41" i="9"/>
  <c r="B41" i="9"/>
  <c r="D41" i="9"/>
  <c r="A41" i="9"/>
  <c r="H40" i="9"/>
  <c r="B40" i="9"/>
  <c r="D40" i="9"/>
  <c r="A40" i="9"/>
  <c r="H87" i="9"/>
  <c r="B87" i="9"/>
  <c r="D87" i="9"/>
  <c r="A87" i="9"/>
  <c r="H39" i="9"/>
  <c r="B39" i="9"/>
  <c r="D39" i="9"/>
  <c r="A39" i="9"/>
  <c r="H38" i="9"/>
  <c r="B38" i="9"/>
  <c r="D38" i="9"/>
  <c r="A38" i="9"/>
  <c r="H37" i="9"/>
  <c r="B37" i="9"/>
  <c r="F37" i="9"/>
  <c r="D37" i="9"/>
  <c r="A37" i="9"/>
  <c r="H36" i="9"/>
  <c r="F36" i="9"/>
  <c r="D36" i="9"/>
  <c r="B36" i="9"/>
  <c r="A36" i="9"/>
  <c r="H35" i="9"/>
  <c r="B35" i="9"/>
  <c r="F35" i="9"/>
  <c r="D35" i="9"/>
  <c r="A35" i="9"/>
  <c r="H34" i="9"/>
  <c r="B34" i="9"/>
  <c r="F34" i="9"/>
  <c r="D34" i="9"/>
  <c r="A34" i="9"/>
  <c r="H33" i="9"/>
  <c r="F33" i="9"/>
  <c r="D33" i="9"/>
  <c r="B33" i="9"/>
  <c r="A33" i="9"/>
  <c r="H32" i="9"/>
  <c r="B32" i="9"/>
  <c r="D32" i="9"/>
  <c r="A32" i="9"/>
  <c r="H31" i="9"/>
  <c r="D31" i="9"/>
  <c r="B31" i="9"/>
  <c r="A31" i="9"/>
  <c r="H30" i="9"/>
  <c r="B30" i="9"/>
  <c r="D30" i="9"/>
  <c r="A30" i="9"/>
  <c r="H29" i="9"/>
  <c r="D29" i="9"/>
  <c r="B29" i="9"/>
  <c r="A29" i="9"/>
  <c r="H28" i="9"/>
  <c r="B28" i="9"/>
  <c r="D28" i="9"/>
  <c r="A28" i="9"/>
  <c r="H86" i="9"/>
  <c r="D86" i="9"/>
  <c r="B86" i="9"/>
  <c r="A86" i="9"/>
  <c r="H27" i="9"/>
  <c r="B27" i="9"/>
  <c r="D27" i="9"/>
  <c r="A27" i="9"/>
  <c r="H26" i="9"/>
  <c r="D26" i="9"/>
  <c r="B26" i="9"/>
  <c r="A26" i="9"/>
  <c r="H25" i="9"/>
  <c r="B25" i="9"/>
  <c r="D25" i="9"/>
  <c r="A25" i="9"/>
  <c r="H24" i="9"/>
  <c r="D24" i="9"/>
  <c r="B24" i="9"/>
  <c r="A24" i="9"/>
  <c r="H23" i="9"/>
  <c r="B23" i="9"/>
  <c r="D23" i="9"/>
  <c r="A23" i="9"/>
  <c r="H22" i="9"/>
  <c r="D22" i="9"/>
  <c r="B22" i="9"/>
  <c r="A22" i="9"/>
  <c r="H21" i="9"/>
  <c r="B21" i="9"/>
  <c r="D21" i="9"/>
  <c r="A21" i="9"/>
  <c r="H20" i="9"/>
  <c r="D20" i="9"/>
  <c r="B20" i="9"/>
  <c r="A20" i="9"/>
  <c r="H19" i="9"/>
  <c r="B19" i="9"/>
  <c r="D19" i="9"/>
  <c r="A19" i="9"/>
  <c r="H18" i="9"/>
  <c r="D18" i="9"/>
  <c r="B18" i="9"/>
  <c r="A18" i="9"/>
  <c r="H17" i="9"/>
  <c r="B17" i="9"/>
  <c r="D17" i="9"/>
  <c r="A17" i="9"/>
  <c r="H16" i="9"/>
  <c r="D16" i="9"/>
  <c r="B16" i="9"/>
  <c r="A16" i="9"/>
  <c r="H15" i="9"/>
  <c r="B15" i="9"/>
  <c r="D15" i="9"/>
  <c r="A15" i="9"/>
  <c r="H14" i="9"/>
  <c r="D14" i="9"/>
  <c r="B14" i="9"/>
  <c r="A14" i="9"/>
  <c r="H13" i="9"/>
  <c r="B13" i="9"/>
  <c r="D13" i="9"/>
  <c r="A13" i="9"/>
  <c r="H12" i="9"/>
  <c r="D12" i="9"/>
  <c r="B12" i="9"/>
  <c r="A12" i="9"/>
  <c r="H85" i="9"/>
  <c r="B85" i="9"/>
  <c r="D85" i="9"/>
  <c r="A85" i="9"/>
  <c r="H84" i="9"/>
  <c r="D84" i="9"/>
  <c r="B84" i="9"/>
  <c r="A84" i="9"/>
  <c r="H83" i="9"/>
  <c r="B83" i="9"/>
  <c r="D83" i="9"/>
  <c r="A83" i="9"/>
  <c r="H82" i="9"/>
  <c r="D82" i="9"/>
  <c r="B82" i="9"/>
  <c r="A82" i="9"/>
  <c r="H81" i="9"/>
  <c r="B81" i="9"/>
  <c r="D81" i="9"/>
  <c r="A81" i="9"/>
  <c r="H80" i="9"/>
  <c r="D80" i="9"/>
  <c r="B80" i="9"/>
  <c r="A80" i="9"/>
  <c r="H79" i="9"/>
  <c r="B79" i="9"/>
  <c r="D79" i="9"/>
  <c r="A79" i="9"/>
  <c r="H78" i="9"/>
  <c r="D78" i="9"/>
  <c r="B78" i="9"/>
  <c r="A78" i="9"/>
  <c r="H77" i="9"/>
  <c r="B77" i="9"/>
  <c r="D77" i="9"/>
  <c r="H76" i="9"/>
  <c r="D76" i="9"/>
  <c r="B76" i="9"/>
  <c r="H75" i="9"/>
  <c r="B75" i="9"/>
  <c r="D75" i="9"/>
  <c r="H74" i="9"/>
  <c r="B74" i="9"/>
  <c r="D74" i="9"/>
  <c r="H73" i="9"/>
  <c r="D73" i="9"/>
  <c r="B73" i="9"/>
  <c r="H72" i="9"/>
  <c r="D72" i="9"/>
  <c r="B72" i="9"/>
  <c r="H71" i="9"/>
  <c r="D71" i="9"/>
  <c r="B71" i="9"/>
  <c r="H70" i="9"/>
  <c r="B70" i="9"/>
  <c r="D70" i="9"/>
  <c r="H69" i="9"/>
  <c r="B69" i="9"/>
  <c r="D69" i="9"/>
  <c r="H68" i="9"/>
  <c r="D68" i="9"/>
  <c r="B68" i="9"/>
  <c r="H11" i="9"/>
  <c r="B11" i="9"/>
  <c r="D11" i="9"/>
  <c r="H67" i="9"/>
  <c r="B67" i="9"/>
  <c r="D67" i="9"/>
  <c r="H66" i="9"/>
  <c r="D66" i="9"/>
  <c r="B66" i="9"/>
  <c r="H65" i="9"/>
  <c r="D65" i="9"/>
  <c r="B65" i="9"/>
  <c r="H64" i="9"/>
  <c r="D64" i="9"/>
  <c r="B64" i="9"/>
  <c r="H63" i="9"/>
  <c r="D63" i="9"/>
  <c r="B63" i="9"/>
  <c r="H62" i="9"/>
  <c r="B62" i="9"/>
  <c r="D62" i="9"/>
  <c r="H61" i="9"/>
  <c r="D61" i="9"/>
  <c r="B61" i="9"/>
  <c r="H60" i="9"/>
  <c r="B60" i="9"/>
  <c r="D60" i="9"/>
  <c r="H59" i="9"/>
  <c r="B59" i="9"/>
  <c r="D59" i="9"/>
  <c r="H58" i="9"/>
  <c r="D58" i="9"/>
  <c r="B58" i="9"/>
  <c r="H57" i="9"/>
  <c r="B57" i="9"/>
  <c r="D57" i="9"/>
  <c r="H56" i="9"/>
  <c r="D56" i="9"/>
  <c r="B56" i="9"/>
  <c r="H55" i="9"/>
  <c r="D55" i="9"/>
  <c r="B55" i="9"/>
  <c r="H54" i="9"/>
  <c r="B54" i="9"/>
  <c r="D54" i="9"/>
  <c r="H53" i="9"/>
  <c r="D53" i="9"/>
  <c r="B53" i="9"/>
  <c r="H52" i="9"/>
  <c r="B52" i="9"/>
  <c r="D52" i="9"/>
  <c r="H51" i="9"/>
  <c r="B51" i="9"/>
  <c r="D51" i="9"/>
  <c r="H50" i="9"/>
  <c r="D50" i="9"/>
  <c r="B50" i="9"/>
  <c r="H49" i="9"/>
  <c r="D49" i="9"/>
  <c r="B49" i="9"/>
  <c r="H48" i="9"/>
  <c r="D48" i="9"/>
  <c r="B48" i="9"/>
  <c r="H47" i="9"/>
  <c r="B47" i="9"/>
  <c r="D47" i="9"/>
  <c r="H46" i="9"/>
  <c r="B46" i="9"/>
  <c r="D46" i="9"/>
  <c r="H45" i="9"/>
  <c r="D45" i="9"/>
  <c r="B45" i="9"/>
  <c r="H44" i="9"/>
  <c r="B44" i="9"/>
  <c r="D44" i="9"/>
  <c r="H43" i="9"/>
  <c r="D43" i="9"/>
  <c r="B43" i="9"/>
  <c r="H42" i="9"/>
  <c r="D42" i="9"/>
  <c r="B42" i="9"/>
  <c r="V105" i="1"/>
  <c r="D11" i="4"/>
  <c r="P90" i="4" s="1"/>
  <c r="S90" i="4" s="1"/>
  <c r="D12" i="4"/>
  <c r="D13" i="4"/>
  <c r="E47" i="4"/>
  <c r="F47" i="4"/>
  <c r="G47" i="4"/>
  <c r="E48" i="4"/>
  <c r="F48" i="4"/>
  <c r="G48" i="4"/>
  <c r="H48" i="4"/>
  <c r="E49" i="4"/>
  <c r="F49" i="4"/>
  <c r="G49" i="4"/>
  <c r="H49" i="4"/>
  <c r="E50" i="4"/>
  <c r="F50" i="4"/>
  <c r="G50" i="4"/>
  <c r="H50" i="4"/>
  <c r="E51" i="4"/>
  <c r="F51" i="4"/>
  <c r="G51" i="4"/>
  <c r="H51" i="4"/>
  <c r="E52" i="4"/>
  <c r="F52" i="4"/>
  <c r="G52" i="4"/>
  <c r="H52" i="4"/>
  <c r="E53" i="4"/>
  <c r="F53" i="4"/>
  <c r="G53" i="4"/>
  <c r="H53" i="4"/>
  <c r="E54" i="4"/>
  <c r="F54" i="4"/>
  <c r="G54" i="4"/>
  <c r="E55" i="4"/>
  <c r="F55" i="4"/>
  <c r="G55" i="4"/>
  <c r="H55" i="4"/>
  <c r="E56" i="4"/>
  <c r="F56" i="4"/>
  <c r="G56" i="4"/>
  <c r="H56" i="4"/>
  <c r="E57" i="4"/>
  <c r="F57" i="4"/>
  <c r="G57" i="4"/>
  <c r="H57" i="4"/>
  <c r="E58" i="4"/>
  <c r="F58" i="4"/>
  <c r="G58" i="4"/>
  <c r="E59" i="4"/>
  <c r="F59" i="4"/>
  <c r="G59" i="4"/>
  <c r="H59" i="4"/>
  <c r="E60" i="4"/>
  <c r="F60" i="4"/>
  <c r="G60" i="4"/>
  <c r="H60" i="4"/>
  <c r="E61" i="4"/>
  <c r="F61" i="4"/>
  <c r="G61" i="4"/>
  <c r="H61" i="4"/>
  <c r="E62" i="4"/>
  <c r="F62" i="4"/>
  <c r="G62" i="4"/>
  <c r="H62" i="4"/>
  <c r="E63" i="4"/>
  <c r="F63" i="4"/>
  <c r="G63" i="4"/>
  <c r="H63" i="4"/>
  <c r="E64" i="4"/>
  <c r="F64" i="4"/>
  <c r="G64" i="4"/>
  <c r="H64" i="4"/>
  <c r="E65" i="4"/>
  <c r="F65" i="4"/>
  <c r="G65" i="4"/>
  <c r="H65" i="4"/>
  <c r="E66" i="4"/>
  <c r="F66" i="4"/>
  <c r="G66" i="4"/>
  <c r="E67" i="4"/>
  <c r="F67" i="4"/>
  <c r="G67" i="4"/>
  <c r="H67" i="4"/>
  <c r="E68" i="4"/>
  <c r="F68" i="4"/>
  <c r="G68" i="4"/>
  <c r="H68" i="4"/>
  <c r="E69" i="4"/>
  <c r="F69" i="4"/>
  <c r="G69" i="4"/>
  <c r="H69" i="4"/>
  <c r="E70" i="4"/>
  <c r="F70" i="4"/>
  <c r="G70" i="4"/>
  <c r="E71" i="4"/>
  <c r="F71" i="4"/>
  <c r="G71" i="4"/>
  <c r="E72" i="4"/>
  <c r="F72" i="4"/>
  <c r="G72" i="4"/>
  <c r="E73" i="4"/>
  <c r="F73" i="4"/>
  <c r="G73" i="4"/>
  <c r="H73" i="4"/>
  <c r="E74" i="4"/>
  <c r="F74" i="4"/>
  <c r="G74" i="4"/>
  <c r="E75" i="4"/>
  <c r="F75" i="4"/>
  <c r="G75" i="4"/>
  <c r="E76" i="4"/>
  <c r="F76" i="4"/>
  <c r="G76" i="4"/>
  <c r="H76" i="4"/>
  <c r="E77" i="4"/>
  <c r="F77" i="4"/>
  <c r="G77" i="4"/>
  <c r="H77" i="4"/>
  <c r="E78" i="4"/>
  <c r="F78" i="4"/>
  <c r="G78" i="4"/>
  <c r="H78" i="4"/>
  <c r="E79" i="4"/>
  <c r="F79" i="4"/>
  <c r="G79" i="4"/>
  <c r="H79" i="4"/>
  <c r="E80" i="4"/>
  <c r="F80" i="4"/>
  <c r="G80" i="4"/>
  <c r="E81" i="4"/>
  <c r="F81" i="4"/>
  <c r="G81" i="4"/>
  <c r="H81" i="4"/>
  <c r="E82" i="4"/>
  <c r="F82" i="4"/>
  <c r="G82" i="4"/>
  <c r="H82" i="4"/>
  <c r="E83" i="4"/>
  <c r="F83" i="4"/>
  <c r="G83" i="4"/>
  <c r="H83" i="4"/>
  <c r="E98" i="4"/>
  <c r="F98" i="4"/>
  <c r="G98" i="4"/>
  <c r="I98" i="4"/>
  <c r="E21" i="4"/>
  <c r="F21" i="4"/>
  <c r="G21" i="4"/>
  <c r="H21" i="4"/>
  <c r="E22" i="4"/>
  <c r="F22" i="4"/>
  <c r="G22" i="4"/>
  <c r="H22" i="4"/>
  <c r="E23" i="4"/>
  <c r="F23" i="4"/>
  <c r="G23" i="4"/>
  <c r="H23" i="4"/>
  <c r="E24" i="4"/>
  <c r="F24" i="4"/>
  <c r="G24" i="4"/>
  <c r="H24" i="4"/>
  <c r="E25" i="4"/>
  <c r="F25" i="4"/>
  <c r="G25" i="4"/>
  <c r="H25" i="4"/>
  <c r="E26" i="4"/>
  <c r="F26" i="4"/>
  <c r="G26" i="4"/>
  <c r="H26" i="4"/>
  <c r="E27" i="4"/>
  <c r="F27" i="4"/>
  <c r="G27" i="4"/>
  <c r="H27" i="4"/>
  <c r="E28" i="4"/>
  <c r="F28" i="4"/>
  <c r="G28" i="4"/>
  <c r="H28" i="4"/>
  <c r="E29" i="4"/>
  <c r="F29" i="4"/>
  <c r="G29" i="4"/>
  <c r="H29" i="4"/>
  <c r="E30" i="4"/>
  <c r="F30" i="4"/>
  <c r="G30" i="4"/>
  <c r="H30" i="4"/>
  <c r="E31" i="4"/>
  <c r="F31" i="4"/>
  <c r="G31" i="4"/>
  <c r="H31" i="4"/>
  <c r="E32" i="4"/>
  <c r="F32" i="4"/>
  <c r="G32" i="4"/>
  <c r="H32" i="4"/>
  <c r="E33" i="4"/>
  <c r="F33" i="4"/>
  <c r="G33" i="4"/>
  <c r="H33" i="4"/>
  <c r="E34" i="4"/>
  <c r="F34" i="4"/>
  <c r="G34" i="4"/>
  <c r="H34" i="4"/>
  <c r="E35" i="4"/>
  <c r="F35" i="4"/>
  <c r="G35" i="4"/>
  <c r="H35" i="4"/>
  <c r="E36" i="4"/>
  <c r="F36" i="4"/>
  <c r="G36" i="4"/>
  <c r="H36" i="4"/>
  <c r="E37" i="4"/>
  <c r="F37" i="4"/>
  <c r="G37" i="4"/>
  <c r="H37" i="4"/>
  <c r="E38" i="4"/>
  <c r="F38" i="4"/>
  <c r="G38" i="4"/>
  <c r="H38" i="4"/>
  <c r="E39" i="4"/>
  <c r="F39" i="4"/>
  <c r="G39" i="4"/>
  <c r="H39" i="4"/>
  <c r="E40" i="4"/>
  <c r="F40" i="4"/>
  <c r="G40" i="4"/>
  <c r="H40" i="4"/>
  <c r="E41" i="4"/>
  <c r="F41" i="4"/>
  <c r="G41" i="4"/>
  <c r="H41" i="4"/>
  <c r="E42" i="4"/>
  <c r="F42" i="4"/>
  <c r="G42" i="4"/>
  <c r="H42" i="4"/>
  <c r="E43" i="4"/>
  <c r="F43" i="4"/>
  <c r="G43" i="4"/>
  <c r="H43" i="4"/>
  <c r="E44" i="4"/>
  <c r="F44" i="4"/>
  <c r="G44" i="4"/>
  <c r="H44" i="4"/>
  <c r="E45" i="4"/>
  <c r="F45" i="4"/>
  <c r="G45" i="4"/>
  <c r="H45" i="4"/>
  <c r="E46" i="4"/>
  <c r="F46" i="4"/>
  <c r="G46" i="4"/>
  <c r="H46" i="4"/>
  <c r="H54" i="4"/>
  <c r="H58" i="4"/>
  <c r="H66" i="4"/>
  <c r="H70" i="4"/>
  <c r="H75" i="4"/>
  <c r="H80" i="4"/>
  <c r="A9" i="7"/>
  <c r="C9" i="7"/>
  <c r="H13" i="7" s="1"/>
  <c r="F16" i="7"/>
  <c r="F15" i="7"/>
  <c r="D21" i="7"/>
  <c r="J21" i="7" s="1"/>
  <c r="D22" i="7"/>
  <c r="F22" i="7"/>
  <c r="D23" i="7"/>
  <c r="I23" i="7" s="1"/>
  <c r="F23" i="7"/>
  <c r="D24" i="7"/>
  <c r="F24" i="7" s="1"/>
  <c r="D25" i="7"/>
  <c r="D26" i="7"/>
  <c r="F26" i="7" s="1"/>
  <c r="D27" i="7"/>
  <c r="J27" i="7" s="1"/>
  <c r="D28" i="7"/>
  <c r="L28" i="7" s="1"/>
  <c r="D29" i="7"/>
  <c r="D30" i="7"/>
  <c r="F30" i="7" s="1"/>
  <c r="D31" i="7"/>
  <c r="D32" i="7"/>
  <c r="L32" i="7" s="1"/>
  <c r="F32" i="7"/>
  <c r="D33" i="7"/>
  <c r="F33" i="7" s="1"/>
  <c r="D34" i="7"/>
  <c r="F34" i="7" s="1"/>
  <c r="D35" i="7"/>
  <c r="F35" i="7"/>
  <c r="D36" i="7"/>
  <c r="J36" i="7" s="1"/>
  <c r="D37" i="7"/>
  <c r="K37" i="7" s="1"/>
  <c r="D38" i="7"/>
  <c r="F38" i="7" s="1"/>
  <c r="D39" i="7"/>
  <c r="F39" i="7" s="1"/>
  <c r="D40" i="7"/>
  <c r="I40" i="7" s="1"/>
  <c r="D41" i="7"/>
  <c r="I41" i="7" s="1"/>
  <c r="D42" i="7"/>
  <c r="F42" i="7" s="1"/>
  <c r="D43" i="7"/>
  <c r="F43" i="7" s="1"/>
  <c r="D44" i="7"/>
  <c r="F44" i="7"/>
  <c r="D45" i="7"/>
  <c r="J45" i="7" s="1"/>
  <c r="D46" i="7"/>
  <c r="J46" i="7" s="1"/>
  <c r="D47" i="7"/>
  <c r="D48" i="7"/>
  <c r="F48" i="7" s="1"/>
  <c r="L48" i="7"/>
  <c r="D49" i="7"/>
  <c r="H49" i="7" s="1"/>
  <c r="D50" i="7"/>
  <c r="L50" i="7" s="1"/>
  <c r="D51" i="7"/>
  <c r="F51" i="7" s="1"/>
  <c r="D52" i="7"/>
  <c r="L52" i="7" s="1"/>
  <c r="D53" i="7"/>
  <c r="K53" i="7" s="1"/>
  <c r="D54" i="7"/>
  <c r="J54" i="7" s="1"/>
  <c r="D55" i="7"/>
  <c r="F55" i="7" s="1"/>
  <c r="D56" i="7"/>
  <c r="F56" i="7" s="1"/>
  <c r="D57" i="7"/>
  <c r="D58" i="7"/>
  <c r="I58" i="7" s="1"/>
  <c r="F58" i="7"/>
  <c r="D59" i="7"/>
  <c r="F59" i="7"/>
  <c r="D60" i="7"/>
  <c r="F60" i="7" s="1"/>
  <c r="D61" i="7"/>
  <c r="D62" i="7"/>
  <c r="J62" i="7" s="1"/>
  <c r="D63" i="7"/>
  <c r="D64" i="7"/>
  <c r="L64" i="7" s="1"/>
  <c r="F64" i="7"/>
  <c r="D65" i="7"/>
  <c r="F65" i="7" s="1"/>
  <c r="D66" i="7"/>
  <c r="F66" i="7" s="1"/>
  <c r="D67" i="7"/>
  <c r="J67" i="7" s="1"/>
  <c r="D68" i="7"/>
  <c r="D69" i="7"/>
  <c r="J69" i="7" s="1"/>
  <c r="D70" i="7"/>
  <c r="F70" i="7"/>
  <c r="D71" i="7"/>
  <c r="I71" i="7" s="1"/>
  <c r="F71" i="7"/>
  <c r="D72" i="7"/>
  <c r="F72" i="7" s="1"/>
  <c r="D73" i="7"/>
  <c r="H73" i="7" s="1"/>
  <c r="D74" i="7"/>
  <c r="F74" i="7"/>
  <c r="D75" i="7"/>
  <c r="J75" i="7" s="1"/>
  <c r="F75" i="7"/>
  <c r="D76" i="7"/>
  <c r="F76" i="7" s="1"/>
  <c r="D77" i="7"/>
  <c r="D78" i="7"/>
  <c r="F78" i="7" s="1"/>
  <c r="D79" i="7"/>
  <c r="L79" i="7" s="1"/>
  <c r="I16" i="7"/>
  <c r="I15" i="7"/>
  <c r="I24" i="7"/>
  <c r="I26" i="7"/>
  <c r="I30" i="7"/>
  <c r="I31" i="7"/>
  <c r="I33" i="7"/>
  <c r="I34" i="7"/>
  <c r="I39" i="7"/>
  <c r="I42" i="7"/>
  <c r="I44" i="7"/>
  <c r="I48" i="7"/>
  <c r="I52" i="7"/>
  <c r="I55" i="7"/>
  <c r="I56" i="7"/>
  <c r="I60" i="7"/>
  <c r="I62" i="7"/>
  <c r="I65" i="7"/>
  <c r="I72" i="7"/>
  <c r="I74" i="7"/>
  <c r="I76" i="7"/>
  <c r="I78" i="7"/>
  <c r="I12" i="7"/>
  <c r="H16" i="7"/>
  <c r="H15" i="7"/>
  <c r="H24" i="7"/>
  <c r="H26" i="7"/>
  <c r="H30" i="7"/>
  <c r="H31" i="7"/>
  <c r="H33" i="7"/>
  <c r="H34" i="7"/>
  <c r="H39" i="7"/>
  <c r="H42" i="7"/>
  <c r="H44" i="7"/>
  <c r="H46" i="7"/>
  <c r="H48" i="7"/>
  <c r="H55" i="7"/>
  <c r="H56" i="7"/>
  <c r="H60" i="7"/>
  <c r="H62" i="7"/>
  <c r="H65" i="7"/>
  <c r="H72" i="7"/>
  <c r="H74" i="7"/>
  <c r="H76" i="7"/>
  <c r="H78" i="7"/>
  <c r="H12" i="7"/>
  <c r="C16" i="7"/>
  <c r="C15" i="7"/>
  <c r="C12" i="7"/>
  <c r="Q16" i="7"/>
  <c r="Q15" i="7"/>
  <c r="G16" i="7"/>
  <c r="G15" i="7"/>
  <c r="G13" i="7"/>
  <c r="E21" i="7"/>
  <c r="G21" i="7"/>
  <c r="E22" i="7"/>
  <c r="E23" i="7"/>
  <c r="E24" i="7"/>
  <c r="G24" i="7"/>
  <c r="E25" i="7"/>
  <c r="G25" i="7"/>
  <c r="E26" i="7"/>
  <c r="E27" i="7"/>
  <c r="E28" i="7"/>
  <c r="G28" i="7"/>
  <c r="E29" i="7"/>
  <c r="G29" i="7"/>
  <c r="E30" i="7"/>
  <c r="E31" i="7"/>
  <c r="E32" i="7"/>
  <c r="G32" i="7"/>
  <c r="E33" i="7"/>
  <c r="G33" i="7"/>
  <c r="E34" i="7"/>
  <c r="E35" i="7"/>
  <c r="E36" i="7"/>
  <c r="G36" i="7"/>
  <c r="E37" i="7"/>
  <c r="G37" i="7"/>
  <c r="E38" i="7"/>
  <c r="E39" i="7"/>
  <c r="E40" i="7"/>
  <c r="G40" i="7"/>
  <c r="E41" i="7"/>
  <c r="G41" i="7"/>
  <c r="E42" i="7"/>
  <c r="E43" i="7"/>
  <c r="E44" i="7"/>
  <c r="G44" i="7"/>
  <c r="E45" i="7"/>
  <c r="G45" i="7"/>
  <c r="E46" i="7"/>
  <c r="E47" i="7"/>
  <c r="E48" i="7"/>
  <c r="G48" i="7"/>
  <c r="E49" i="7"/>
  <c r="G49" i="7"/>
  <c r="E50" i="7"/>
  <c r="E51" i="7"/>
  <c r="E52" i="7"/>
  <c r="G52" i="7"/>
  <c r="E53" i="7"/>
  <c r="G53" i="7"/>
  <c r="E54" i="7"/>
  <c r="E55" i="7"/>
  <c r="E56" i="7"/>
  <c r="G56" i="7"/>
  <c r="E57" i="7"/>
  <c r="G57" i="7"/>
  <c r="E58" i="7"/>
  <c r="E59" i="7"/>
  <c r="E60" i="7"/>
  <c r="G60" i="7"/>
  <c r="E61" i="7"/>
  <c r="G61" i="7"/>
  <c r="E62" i="7"/>
  <c r="E63" i="7"/>
  <c r="E64" i="7"/>
  <c r="G64" i="7"/>
  <c r="E65" i="7"/>
  <c r="G65" i="7"/>
  <c r="E66" i="7"/>
  <c r="E67" i="7"/>
  <c r="E68" i="7"/>
  <c r="G68" i="7"/>
  <c r="E69" i="7"/>
  <c r="G69" i="7"/>
  <c r="E70" i="7"/>
  <c r="E71" i="7"/>
  <c r="E72" i="7"/>
  <c r="G72" i="7"/>
  <c r="E73" i="7"/>
  <c r="G73" i="7"/>
  <c r="E74" i="7"/>
  <c r="E75" i="7"/>
  <c r="E76" i="7"/>
  <c r="G76" i="7"/>
  <c r="E77" i="7"/>
  <c r="G77" i="7"/>
  <c r="E78" i="7"/>
  <c r="E79" i="7"/>
  <c r="G12" i="7"/>
  <c r="J16" i="7"/>
  <c r="J15" i="7"/>
  <c r="J12" i="7"/>
  <c r="J22" i="7"/>
  <c r="J23" i="7"/>
  <c r="J24" i="7"/>
  <c r="J25" i="7"/>
  <c r="J26" i="7"/>
  <c r="J29" i="7"/>
  <c r="J30" i="7"/>
  <c r="J33" i="7"/>
  <c r="J35" i="7"/>
  <c r="J38" i="7"/>
  <c r="J39" i="7"/>
  <c r="J42" i="7"/>
  <c r="J43" i="7"/>
  <c r="J44" i="7"/>
  <c r="J51" i="7"/>
  <c r="J55" i="7"/>
  <c r="J56" i="7"/>
  <c r="J59" i="7"/>
  <c r="J60" i="7"/>
  <c r="J61" i="7"/>
  <c r="J65" i="7"/>
  <c r="J68" i="7"/>
  <c r="J70" i="7"/>
  <c r="J72" i="7"/>
  <c r="J74" i="7"/>
  <c r="J76" i="7"/>
  <c r="J77" i="7"/>
  <c r="J78" i="7"/>
  <c r="K16" i="7"/>
  <c r="K15" i="7"/>
  <c r="K21" i="7"/>
  <c r="K24" i="7"/>
  <c r="K27" i="7"/>
  <c r="K29" i="7"/>
  <c r="K32" i="7"/>
  <c r="K33" i="7"/>
  <c r="K40" i="7"/>
  <c r="K43" i="7"/>
  <c r="K44" i="7"/>
  <c r="K45" i="7"/>
  <c r="K48" i="7"/>
  <c r="K56" i="7"/>
  <c r="K59" i="7"/>
  <c r="K60" i="7"/>
  <c r="K61" i="7"/>
  <c r="K64" i="7"/>
  <c r="K65" i="7"/>
  <c r="K69" i="7"/>
  <c r="K72" i="7"/>
  <c r="K75" i="7"/>
  <c r="K76" i="7"/>
  <c r="K77" i="7"/>
  <c r="L16" i="7"/>
  <c r="L15" i="7"/>
  <c r="L12" i="7"/>
  <c r="L23" i="7"/>
  <c r="L24" i="7"/>
  <c r="L26" i="7"/>
  <c r="L29" i="7"/>
  <c r="L33" i="7"/>
  <c r="L34" i="7"/>
  <c r="L36" i="7"/>
  <c r="L39" i="7"/>
  <c r="L40" i="7"/>
  <c r="L42" i="7"/>
  <c r="L44" i="7"/>
  <c r="L45" i="7"/>
  <c r="L49" i="7"/>
  <c r="L55" i="7"/>
  <c r="L56" i="7"/>
  <c r="L58" i="7"/>
  <c r="L60" i="7"/>
  <c r="L61" i="7"/>
  <c r="L65" i="7"/>
  <c r="L66" i="7"/>
  <c r="L68" i="7"/>
  <c r="L71" i="7"/>
  <c r="L72" i="7"/>
  <c r="L76" i="7"/>
  <c r="L77" i="7"/>
  <c r="N16" i="7"/>
  <c r="N15" i="7"/>
  <c r="G6" i="7"/>
  <c r="B10" i="7"/>
  <c r="A9" i="2"/>
  <c r="C9" i="2" s="1"/>
  <c r="F16" i="2"/>
  <c r="F15" i="2"/>
  <c r="D21" i="2"/>
  <c r="F21" i="2"/>
  <c r="D22" i="2"/>
  <c r="D23" i="2"/>
  <c r="F23" i="2"/>
  <c r="D24" i="2"/>
  <c r="F24" i="2"/>
  <c r="D25" i="2"/>
  <c r="D26" i="2"/>
  <c r="D27" i="2"/>
  <c r="F27" i="2"/>
  <c r="D28" i="2"/>
  <c r="F28" i="2"/>
  <c r="D29" i="2"/>
  <c r="D30" i="2"/>
  <c r="F30" i="2"/>
  <c r="D31" i="2"/>
  <c r="F31" i="2"/>
  <c r="D32" i="2"/>
  <c r="F32" i="2"/>
  <c r="D33" i="2"/>
  <c r="I33" i="2"/>
  <c r="D34" i="2"/>
  <c r="D35" i="2"/>
  <c r="F35" i="2"/>
  <c r="D36" i="2"/>
  <c r="F36" i="2"/>
  <c r="D37" i="2"/>
  <c r="D38" i="2"/>
  <c r="D39" i="2"/>
  <c r="F39" i="2"/>
  <c r="D40" i="2"/>
  <c r="F40" i="2"/>
  <c r="D41" i="2"/>
  <c r="D42" i="2"/>
  <c r="D43" i="2"/>
  <c r="F43" i="2"/>
  <c r="D44" i="2"/>
  <c r="F44" i="2"/>
  <c r="D45" i="2"/>
  <c r="D46" i="2"/>
  <c r="F46" i="2"/>
  <c r="D47" i="2"/>
  <c r="F47" i="2"/>
  <c r="D48" i="2"/>
  <c r="F48" i="2"/>
  <c r="D49" i="2"/>
  <c r="L49" i="2"/>
  <c r="D50" i="2"/>
  <c r="D51" i="2"/>
  <c r="F51" i="2"/>
  <c r="D52" i="2"/>
  <c r="F52" i="2"/>
  <c r="D53" i="2"/>
  <c r="D54" i="2"/>
  <c r="D55" i="2"/>
  <c r="F55" i="2"/>
  <c r="D56" i="2"/>
  <c r="F56" i="2"/>
  <c r="D57" i="2"/>
  <c r="H57" i="2"/>
  <c r="D58" i="2"/>
  <c r="D59" i="2"/>
  <c r="F59" i="2"/>
  <c r="D60" i="2"/>
  <c r="F60" i="2"/>
  <c r="D61" i="2"/>
  <c r="D62" i="2"/>
  <c r="F62" i="2"/>
  <c r="D63" i="2"/>
  <c r="F63" i="2"/>
  <c r="D64" i="2"/>
  <c r="F64" i="2"/>
  <c r="D65" i="2"/>
  <c r="J65" i="2"/>
  <c r="D66" i="2"/>
  <c r="D67" i="2"/>
  <c r="F67" i="2"/>
  <c r="D68" i="2"/>
  <c r="F68" i="2"/>
  <c r="D69" i="2"/>
  <c r="D70" i="2"/>
  <c r="D71" i="2"/>
  <c r="F71" i="2"/>
  <c r="D72" i="2"/>
  <c r="F72" i="2"/>
  <c r="D73" i="2"/>
  <c r="J73" i="2"/>
  <c r="D74" i="2"/>
  <c r="D75" i="2"/>
  <c r="F75" i="2"/>
  <c r="D76" i="2"/>
  <c r="F76" i="2"/>
  <c r="D77" i="2"/>
  <c r="F77" i="2"/>
  <c r="I16" i="2"/>
  <c r="I15" i="2"/>
  <c r="I22" i="2"/>
  <c r="I23" i="2"/>
  <c r="I24" i="2"/>
  <c r="I27" i="2"/>
  <c r="I28" i="2"/>
  <c r="I30" i="2"/>
  <c r="I31" i="2"/>
  <c r="I32" i="2"/>
  <c r="I35" i="2"/>
  <c r="I36" i="2"/>
  <c r="I39" i="2"/>
  <c r="I40" i="2"/>
  <c r="I41" i="2"/>
  <c r="I43" i="2"/>
  <c r="I44" i="2"/>
  <c r="I47" i="2"/>
  <c r="I48" i="2"/>
  <c r="I49" i="2"/>
  <c r="I51" i="2"/>
  <c r="I52" i="2"/>
  <c r="I54" i="2"/>
  <c r="I55" i="2"/>
  <c r="I56" i="2"/>
  <c r="I59" i="2"/>
  <c r="I60" i="2"/>
  <c r="I62" i="2"/>
  <c r="I63" i="2"/>
  <c r="I64" i="2"/>
  <c r="I65" i="2"/>
  <c r="I67" i="2"/>
  <c r="I68" i="2"/>
  <c r="I71" i="2"/>
  <c r="I72" i="2"/>
  <c r="I12" i="2"/>
  <c r="I75" i="2"/>
  <c r="I76" i="2"/>
  <c r="H16" i="2"/>
  <c r="H15" i="2"/>
  <c r="H22" i="2"/>
  <c r="H23" i="2"/>
  <c r="H24" i="2"/>
  <c r="H25" i="2"/>
  <c r="H27" i="2"/>
  <c r="H28" i="2"/>
  <c r="H30" i="2"/>
  <c r="H31" i="2"/>
  <c r="H32" i="2"/>
  <c r="H35" i="2"/>
  <c r="H36" i="2"/>
  <c r="H39" i="2"/>
  <c r="H40" i="2"/>
  <c r="H41" i="2"/>
  <c r="H43" i="2"/>
  <c r="H44" i="2"/>
  <c r="H46" i="2"/>
  <c r="H47" i="2"/>
  <c r="H48" i="2"/>
  <c r="H51" i="2"/>
  <c r="H52" i="2"/>
  <c r="H54" i="2"/>
  <c r="H55" i="2"/>
  <c r="H56" i="2"/>
  <c r="H59" i="2"/>
  <c r="H60" i="2"/>
  <c r="H62" i="2"/>
  <c r="H63" i="2"/>
  <c r="H64" i="2"/>
  <c r="H65" i="2"/>
  <c r="H67" i="2"/>
  <c r="H68" i="2"/>
  <c r="H71" i="2"/>
  <c r="H72" i="2"/>
  <c r="H75" i="2"/>
  <c r="H76" i="2"/>
  <c r="H77" i="2"/>
  <c r="C16" i="2"/>
  <c r="C15" i="2"/>
  <c r="C12" i="2"/>
  <c r="Q16" i="2"/>
  <c r="Q15" i="2"/>
  <c r="G16" i="2"/>
  <c r="G15" i="2"/>
  <c r="E21" i="2"/>
  <c r="G21" i="2"/>
  <c r="E22" i="2"/>
  <c r="G22" i="2"/>
  <c r="E23" i="2"/>
  <c r="G23" i="2"/>
  <c r="E24" i="2"/>
  <c r="G24" i="2"/>
  <c r="E25" i="2"/>
  <c r="E26" i="2"/>
  <c r="E27" i="2"/>
  <c r="G27" i="2"/>
  <c r="E28" i="2"/>
  <c r="G28" i="2"/>
  <c r="E29" i="2"/>
  <c r="G29" i="2"/>
  <c r="E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L41" i="2"/>
  <c r="E42" i="2"/>
  <c r="E43" i="2"/>
  <c r="G43" i="2"/>
  <c r="E44" i="2"/>
  <c r="G44" i="2"/>
  <c r="E45" i="2"/>
  <c r="G45" i="2"/>
  <c r="E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L57" i="2"/>
  <c r="E58" i="2"/>
  <c r="E59" i="2"/>
  <c r="G59" i="2"/>
  <c r="E60" i="2"/>
  <c r="G60" i="2"/>
  <c r="E61" i="2"/>
  <c r="G61" i="2"/>
  <c r="E62" i="2"/>
  <c r="E63" i="2"/>
  <c r="G63" i="2"/>
  <c r="E64" i="2"/>
  <c r="G64" i="2"/>
  <c r="E65" i="2"/>
  <c r="G65" i="2"/>
  <c r="E66" i="2"/>
  <c r="K66" i="2"/>
  <c r="E67" i="2"/>
  <c r="G67" i="2"/>
  <c r="E68" i="2"/>
  <c r="G68" i="2"/>
  <c r="E69" i="2"/>
  <c r="G69" i="2"/>
  <c r="E70" i="2"/>
  <c r="G70" i="2"/>
  <c r="E71" i="2"/>
  <c r="G71" i="2"/>
  <c r="E72" i="2"/>
  <c r="L72" i="2"/>
  <c r="G72" i="2"/>
  <c r="G12" i="2"/>
  <c r="E73" i="2"/>
  <c r="G73" i="2"/>
  <c r="E74" i="2"/>
  <c r="G74" i="2"/>
  <c r="E75" i="2"/>
  <c r="G75" i="2"/>
  <c r="E76" i="2"/>
  <c r="G76" i="2"/>
  <c r="E77" i="2"/>
  <c r="G77" i="2"/>
  <c r="J16" i="2"/>
  <c r="J15" i="2"/>
  <c r="J21" i="2"/>
  <c r="J23" i="2"/>
  <c r="J24" i="2"/>
  <c r="J27" i="2"/>
  <c r="J28" i="2"/>
  <c r="J29" i="2"/>
  <c r="J31" i="2"/>
  <c r="J32" i="2"/>
  <c r="J35" i="2"/>
  <c r="J36" i="2"/>
  <c r="J37" i="2"/>
  <c r="J38" i="2"/>
  <c r="J39" i="2"/>
  <c r="J40" i="2"/>
  <c r="J43" i="2"/>
  <c r="J44" i="2"/>
  <c r="J45" i="2"/>
  <c r="J46" i="2"/>
  <c r="J47" i="2"/>
  <c r="J48" i="2"/>
  <c r="J51" i="2"/>
  <c r="J52" i="2"/>
  <c r="J53" i="2"/>
  <c r="J55" i="2"/>
  <c r="J56" i="2"/>
  <c r="J57" i="2"/>
  <c r="J59" i="2"/>
  <c r="J60" i="2"/>
  <c r="J62" i="2"/>
  <c r="J63" i="2"/>
  <c r="J64" i="2"/>
  <c r="J67" i="2"/>
  <c r="J68" i="2"/>
  <c r="J69" i="2"/>
  <c r="J71" i="2"/>
  <c r="J72" i="2"/>
  <c r="J12" i="2"/>
  <c r="J74" i="2"/>
  <c r="J75" i="2"/>
  <c r="J76" i="2"/>
  <c r="K16" i="2"/>
  <c r="K15" i="2"/>
  <c r="K21" i="2"/>
  <c r="K22" i="2"/>
  <c r="K23" i="2"/>
  <c r="K24" i="2"/>
  <c r="K27" i="2"/>
  <c r="K28" i="2"/>
  <c r="K29" i="2"/>
  <c r="K31" i="2"/>
  <c r="K32" i="2"/>
  <c r="K34" i="2"/>
  <c r="K35" i="2"/>
  <c r="K36" i="2"/>
  <c r="K37" i="2"/>
  <c r="K38" i="2"/>
  <c r="K39" i="2"/>
  <c r="K40" i="2"/>
  <c r="K42" i="2"/>
  <c r="K43" i="2"/>
  <c r="K44" i="2"/>
  <c r="K45" i="2"/>
  <c r="K47" i="2"/>
  <c r="K48" i="2"/>
  <c r="K50" i="2"/>
  <c r="K51" i="2"/>
  <c r="K52" i="2"/>
  <c r="K53" i="2"/>
  <c r="K54" i="2"/>
  <c r="K55" i="2"/>
  <c r="K56" i="2"/>
  <c r="K58" i="2"/>
  <c r="K59" i="2"/>
  <c r="K60" i="2"/>
  <c r="K61" i="2"/>
  <c r="K63" i="2"/>
  <c r="K64" i="2"/>
  <c r="K67" i="2"/>
  <c r="K69" i="2"/>
  <c r="K70" i="2"/>
  <c r="K71" i="2"/>
  <c r="K72" i="2"/>
  <c r="K73" i="2"/>
  <c r="K74" i="2"/>
  <c r="K75" i="2"/>
  <c r="K76" i="2"/>
  <c r="K77" i="2"/>
  <c r="L16" i="2"/>
  <c r="L15" i="2"/>
  <c r="L21" i="2"/>
  <c r="L22" i="2"/>
  <c r="L23" i="2"/>
  <c r="L24" i="2"/>
  <c r="L25" i="2"/>
  <c r="L27" i="2"/>
  <c r="L28" i="2"/>
  <c r="L29" i="2"/>
  <c r="L31" i="2"/>
  <c r="L32" i="2"/>
  <c r="L33" i="2"/>
  <c r="L35" i="2"/>
  <c r="L36" i="2"/>
  <c r="L37" i="2"/>
  <c r="L38" i="2"/>
  <c r="L39" i="2"/>
  <c r="L40" i="2"/>
  <c r="L43" i="2"/>
  <c r="L44" i="2"/>
  <c r="L45" i="2"/>
  <c r="L46" i="2"/>
  <c r="L47" i="2"/>
  <c r="L48" i="2"/>
  <c r="L51" i="2"/>
  <c r="L52" i="2"/>
  <c r="L53" i="2"/>
  <c r="L54" i="2"/>
  <c r="L55" i="2"/>
  <c r="L56" i="2"/>
  <c r="L59" i="2"/>
  <c r="L60" i="2"/>
  <c r="L61" i="2"/>
  <c r="L63" i="2"/>
  <c r="L64" i="2"/>
  <c r="L65" i="2"/>
  <c r="L67" i="2"/>
  <c r="L69" i="2"/>
  <c r="L70" i="2"/>
  <c r="L71" i="2"/>
  <c r="L74" i="2"/>
  <c r="L75" i="2"/>
  <c r="L76" i="2"/>
  <c r="L77" i="2"/>
  <c r="N16" i="2"/>
  <c r="N15" i="2"/>
  <c r="N12" i="2"/>
  <c r="G6" i="2"/>
  <c r="B10" i="2"/>
  <c r="O16" i="7"/>
  <c r="O15" i="7"/>
  <c r="G4" i="7"/>
  <c r="P16" i="7"/>
  <c r="P15" i="7"/>
  <c r="P12" i="7"/>
  <c r="G5" i="7"/>
  <c r="G7" i="7"/>
  <c r="E16" i="7"/>
  <c r="E15" i="7"/>
  <c r="E13" i="7"/>
  <c r="M16" i="7"/>
  <c r="M15" i="7"/>
  <c r="M12" i="7"/>
  <c r="D16" i="7"/>
  <c r="D15" i="7"/>
  <c r="D12" i="7"/>
  <c r="D80" i="7"/>
  <c r="F80" i="7" s="1"/>
  <c r="E80" i="7"/>
  <c r="G80" i="7"/>
  <c r="D81" i="7"/>
  <c r="I81" i="7"/>
  <c r="E81" i="7"/>
  <c r="D82" i="7"/>
  <c r="E82" i="7"/>
  <c r="L82" i="7"/>
  <c r="F82" i="7"/>
  <c r="G82" i="7"/>
  <c r="H82" i="7"/>
  <c r="I82" i="7"/>
  <c r="J82" i="7"/>
  <c r="K82" i="7"/>
  <c r="D83" i="7"/>
  <c r="E83" i="7"/>
  <c r="F83" i="7"/>
  <c r="G83" i="7"/>
  <c r="H83" i="7"/>
  <c r="I83" i="7"/>
  <c r="J83" i="7"/>
  <c r="K83" i="7"/>
  <c r="L83" i="7"/>
  <c r="D84" i="7"/>
  <c r="F84" i="7"/>
  <c r="E84" i="7"/>
  <c r="G84" i="7"/>
  <c r="H84" i="7"/>
  <c r="I84" i="7"/>
  <c r="K84" i="7"/>
  <c r="L84" i="7"/>
  <c r="D85" i="7"/>
  <c r="E85" i="7"/>
  <c r="F85" i="7"/>
  <c r="H85" i="7"/>
  <c r="I85" i="7"/>
  <c r="J85" i="7"/>
  <c r="K85" i="7"/>
  <c r="L85" i="7"/>
  <c r="D86" i="7"/>
  <c r="H86" i="7"/>
  <c r="E86" i="7"/>
  <c r="F86" i="7"/>
  <c r="I86" i="7"/>
  <c r="J86" i="7"/>
  <c r="D87" i="7"/>
  <c r="H87" i="7"/>
  <c r="E87" i="7"/>
  <c r="J87" i="7"/>
  <c r="D88" i="7"/>
  <c r="F88" i="7"/>
  <c r="E88" i="7"/>
  <c r="G88" i="7"/>
  <c r="L88" i="7"/>
  <c r="D89" i="7"/>
  <c r="H89" i="7"/>
  <c r="E89" i="7"/>
  <c r="F89" i="7"/>
  <c r="G89" i="7"/>
  <c r="I89" i="7"/>
  <c r="J89" i="7"/>
  <c r="L89" i="7"/>
  <c r="D90" i="7"/>
  <c r="E90" i="7"/>
  <c r="L90" i="7"/>
  <c r="F90" i="7"/>
  <c r="H90" i="7"/>
  <c r="I90" i="7"/>
  <c r="J90" i="7"/>
  <c r="K90" i="7"/>
  <c r="D91" i="7"/>
  <c r="E91" i="7"/>
  <c r="F91" i="7"/>
  <c r="G91" i="7"/>
  <c r="H91" i="7"/>
  <c r="I91" i="7"/>
  <c r="J91" i="7"/>
  <c r="K91" i="7"/>
  <c r="L91" i="7"/>
  <c r="D92" i="7"/>
  <c r="E92" i="7"/>
  <c r="H92" i="7"/>
  <c r="I92" i="7"/>
  <c r="D93" i="7"/>
  <c r="J93" i="7"/>
  <c r="E93" i="7"/>
  <c r="G93" i="7"/>
  <c r="H93" i="7"/>
  <c r="I93" i="7"/>
  <c r="K93" i="7"/>
  <c r="L93" i="7"/>
  <c r="D94" i="7"/>
  <c r="H94" i="7"/>
  <c r="E94" i="7"/>
  <c r="F94" i="7"/>
  <c r="I94" i="7"/>
  <c r="J94" i="7"/>
  <c r="K94" i="7"/>
  <c r="L94" i="7"/>
  <c r="D95" i="7"/>
  <c r="I95" i="7"/>
  <c r="E95" i="7"/>
  <c r="F95" i="7"/>
  <c r="H95" i="7"/>
  <c r="J95" i="7"/>
  <c r="D96" i="7"/>
  <c r="H96" i="7"/>
  <c r="E96" i="7"/>
  <c r="G96" i="7"/>
  <c r="L96" i="7"/>
  <c r="D97" i="7"/>
  <c r="E97" i="7"/>
  <c r="F97" i="7"/>
  <c r="G97" i="7"/>
  <c r="L97" i="7"/>
  <c r="D98" i="7"/>
  <c r="E98" i="7"/>
  <c r="F98" i="7"/>
  <c r="H98" i="7"/>
  <c r="I98" i="7"/>
  <c r="J98" i="7"/>
  <c r="D99" i="7"/>
  <c r="E99" i="7"/>
  <c r="G99" i="7"/>
  <c r="H99" i="7"/>
  <c r="D100" i="7"/>
  <c r="E100" i="7"/>
  <c r="H100" i="7"/>
  <c r="D101" i="7"/>
  <c r="F101" i="7"/>
  <c r="E101" i="7"/>
  <c r="K101" i="7"/>
  <c r="J101" i="7"/>
  <c r="D102" i="7"/>
  <c r="E102" i="7"/>
  <c r="K102" i="7"/>
  <c r="G102" i="7"/>
  <c r="I102" i="7"/>
  <c r="L102" i="7"/>
  <c r="D103" i="7"/>
  <c r="I103" i="7"/>
  <c r="E103" i="7"/>
  <c r="K103" i="7"/>
  <c r="F103" i="7"/>
  <c r="G103" i="7"/>
  <c r="H103" i="7"/>
  <c r="J103" i="7"/>
  <c r="L103" i="7"/>
  <c r="D104" i="7"/>
  <c r="J104" i="7"/>
  <c r="E104" i="7"/>
  <c r="K104" i="7"/>
  <c r="F104" i="7"/>
  <c r="H104" i="7"/>
  <c r="I104" i="7"/>
  <c r="D105" i="7"/>
  <c r="J105" i="7"/>
  <c r="E105" i="7"/>
  <c r="F105" i="7"/>
  <c r="H105" i="7"/>
  <c r="I105" i="7"/>
  <c r="L105" i="7"/>
  <c r="D106" i="7"/>
  <c r="E106" i="7"/>
  <c r="F106" i="7"/>
  <c r="G106" i="7"/>
  <c r="H106" i="7"/>
  <c r="I106" i="7"/>
  <c r="J106" i="7"/>
  <c r="K106" i="7"/>
  <c r="D107" i="7"/>
  <c r="F107" i="7"/>
  <c r="E107" i="7"/>
  <c r="G107" i="7"/>
  <c r="H107" i="7"/>
  <c r="K107" i="7"/>
  <c r="D108" i="7"/>
  <c r="E108" i="7"/>
  <c r="G108" i="7"/>
  <c r="H108" i="7"/>
  <c r="J108" i="7"/>
  <c r="L108" i="7"/>
  <c r="D109" i="7"/>
  <c r="F109" i="7"/>
  <c r="E109" i="7"/>
  <c r="I109" i="7"/>
  <c r="D110" i="7"/>
  <c r="E110" i="7"/>
  <c r="L110" i="7"/>
  <c r="G110" i="7"/>
  <c r="I110" i="7"/>
  <c r="D111" i="7"/>
  <c r="E111" i="7"/>
  <c r="G111" i="7"/>
  <c r="D112" i="7"/>
  <c r="J112" i="7"/>
  <c r="E112" i="7"/>
  <c r="F112" i="7"/>
  <c r="H112" i="7"/>
  <c r="I112" i="7"/>
  <c r="D113" i="7"/>
  <c r="E113" i="7"/>
  <c r="J113" i="7"/>
  <c r="D114" i="7"/>
  <c r="E114" i="7"/>
  <c r="L114" i="7"/>
  <c r="F114" i="7"/>
  <c r="G114" i="7"/>
  <c r="H114" i="7"/>
  <c r="I114" i="7"/>
  <c r="J114" i="7"/>
  <c r="K114" i="7"/>
  <c r="D115" i="7"/>
  <c r="E115" i="7"/>
  <c r="F115" i="7"/>
  <c r="G115" i="7"/>
  <c r="H115" i="7"/>
  <c r="I115" i="7"/>
  <c r="J115" i="7"/>
  <c r="K115" i="7"/>
  <c r="L115" i="7"/>
  <c r="D116" i="7"/>
  <c r="F116" i="7"/>
  <c r="E116" i="7"/>
  <c r="G116" i="7"/>
  <c r="I116" i="7"/>
  <c r="L116" i="7"/>
  <c r="D117" i="7"/>
  <c r="J117" i="7"/>
  <c r="E117" i="7"/>
  <c r="G117" i="7"/>
  <c r="F117" i="7"/>
  <c r="H117" i="7"/>
  <c r="I117" i="7"/>
  <c r="K117" i="7"/>
  <c r="L117" i="7"/>
  <c r="D118" i="7"/>
  <c r="H118" i="7"/>
  <c r="E118" i="7"/>
  <c r="G118" i="7"/>
  <c r="F118" i="7"/>
  <c r="I118" i="7"/>
  <c r="J118" i="7"/>
  <c r="K118" i="7"/>
  <c r="L118" i="7"/>
  <c r="D119" i="7"/>
  <c r="J119" i="7"/>
  <c r="E119" i="7"/>
  <c r="G119" i="7"/>
  <c r="D120" i="7"/>
  <c r="E120" i="7"/>
  <c r="G120" i="7"/>
  <c r="D121" i="7"/>
  <c r="L121" i="7"/>
  <c r="E121" i="7"/>
  <c r="G121" i="7"/>
  <c r="J121" i="7"/>
  <c r="D122" i="7"/>
  <c r="E122" i="7"/>
  <c r="L122" i="7"/>
  <c r="F122" i="7"/>
  <c r="H122" i="7"/>
  <c r="I122" i="7"/>
  <c r="J122" i="7"/>
  <c r="D123" i="7"/>
  <c r="I123" i="7"/>
  <c r="E123" i="7"/>
  <c r="F123" i="7"/>
  <c r="G123" i="7"/>
  <c r="H123" i="7"/>
  <c r="J123" i="7"/>
  <c r="K123" i="7"/>
  <c r="L123" i="7"/>
  <c r="D124" i="7"/>
  <c r="F124" i="7"/>
  <c r="E124" i="7"/>
  <c r="I124" i="7"/>
  <c r="J124" i="7"/>
  <c r="D125" i="7"/>
  <c r="F125" i="7"/>
  <c r="E125" i="7"/>
  <c r="G125" i="7"/>
  <c r="I125" i="7"/>
  <c r="L125" i="7"/>
  <c r="D126" i="7"/>
  <c r="H126" i="7"/>
  <c r="E126" i="7"/>
  <c r="F126" i="7"/>
  <c r="G126" i="7"/>
  <c r="I126" i="7"/>
  <c r="K126" i="7"/>
  <c r="L126" i="7"/>
  <c r="D127" i="7"/>
  <c r="I127" i="7"/>
  <c r="E127" i="7"/>
  <c r="G127" i="7"/>
  <c r="F127" i="7"/>
  <c r="J127" i="7"/>
  <c r="K127" i="7"/>
  <c r="L127" i="7"/>
  <c r="D128" i="7"/>
  <c r="I128" i="7"/>
  <c r="E128" i="7"/>
  <c r="G128" i="7"/>
  <c r="D129" i="7"/>
  <c r="E129" i="7"/>
  <c r="G129" i="7"/>
  <c r="D130" i="7"/>
  <c r="E130" i="7"/>
  <c r="L130" i="7"/>
  <c r="F130" i="7"/>
  <c r="H130" i="7"/>
  <c r="I130" i="7"/>
  <c r="J130" i="7"/>
  <c r="K130" i="7"/>
  <c r="D131" i="7"/>
  <c r="F131" i="7"/>
  <c r="E131" i="7"/>
  <c r="G131" i="7"/>
  <c r="H131" i="7"/>
  <c r="K131" i="7"/>
  <c r="L131" i="7"/>
  <c r="D132" i="7"/>
  <c r="F132" i="7"/>
  <c r="E132" i="7"/>
  <c r="K132" i="7"/>
  <c r="H132" i="7"/>
  <c r="I132" i="7"/>
  <c r="J132" i="7"/>
  <c r="D133" i="7"/>
  <c r="F133" i="7"/>
  <c r="E133" i="7"/>
  <c r="I133" i="7"/>
  <c r="J133" i="7"/>
  <c r="D134" i="7"/>
  <c r="H134" i="7"/>
  <c r="E134" i="7"/>
  <c r="G134" i="7"/>
  <c r="I134" i="7"/>
  <c r="L134" i="7"/>
  <c r="D135" i="7"/>
  <c r="I135" i="7"/>
  <c r="E135" i="7"/>
  <c r="F135" i="7"/>
  <c r="G135" i="7"/>
  <c r="H135" i="7"/>
  <c r="J135" i="7"/>
  <c r="K135" i="7"/>
  <c r="L135" i="7"/>
  <c r="D136" i="7"/>
  <c r="J136" i="7"/>
  <c r="E136" i="7"/>
  <c r="G136" i="7"/>
  <c r="F136" i="7"/>
  <c r="I136" i="7"/>
  <c r="K136" i="7"/>
  <c r="L136" i="7"/>
  <c r="D137" i="7"/>
  <c r="F137" i="7"/>
  <c r="E137" i="7"/>
  <c r="L137" i="7"/>
  <c r="H137" i="7"/>
  <c r="K137" i="7"/>
  <c r="D138" i="7"/>
  <c r="E138" i="7"/>
  <c r="G138" i="7"/>
  <c r="I138" i="7"/>
  <c r="L138" i="7"/>
  <c r="D139" i="7"/>
  <c r="E139" i="7"/>
  <c r="F139" i="7"/>
  <c r="H139" i="7"/>
  <c r="I139" i="7"/>
  <c r="J139" i="7"/>
  <c r="D140" i="7"/>
  <c r="E140" i="7"/>
  <c r="F140" i="7"/>
  <c r="G140" i="7"/>
  <c r="H140" i="7"/>
  <c r="I140" i="7"/>
  <c r="J140" i="7"/>
  <c r="K140" i="7"/>
  <c r="L140" i="7"/>
  <c r="D141" i="7"/>
  <c r="E141" i="7"/>
  <c r="G141" i="7"/>
  <c r="I141" i="7"/>
  <c r="L141" i="7"/>
  <c r="D142" i="7"/>
  <c r="F142" i="7"/>
  <c r="E142" i="7"/>
  <c r="H142" i="7"/>
  <c r="I142" i="7"/>
  <c r="J142" i="7"/>
  <c r="D143" i="7"/>
  <c r="H143" i="7"/>
  <c r="E143" i="7"/>
  <c r="L143" i="7"/>
  <c r="F143" i="7"/>
  <c r="I143" i="7"/>
  <c r="J143" i="7"/>
  <c r="K143" i="7"/>
  <c r="D144" i="7"/>
  <c r="J144" i="7"/>
  <c r="E144" i="7"/>
  <c r="G144" i="7"/>
  <c r="D145" i="7"/>
  <c r="F145" i="7"/>
  <c r="E145" i="7"/>
  <c r="K145" i="7"/>
  <c r="H145" i="7"/>
  <c r="D146" i="7"/>
  <c r="E146" i="7"/>
  <c r="G146" i="7"/>
  <c r="F146" i="7"/>
  <c r="I146" i="7"/>
  <c r="D147" i="7"/>
  <c r="E147" i="7"/>
  <c r="F147" i="7"/>
  <c r="G147" i="7"/>
  <c r="H147" i="7"/>
  <c r="I147" i="7"/>
  <c r="J147" i="7"/>
  <c r="D148" i="7"/>
  <c r="E148" i="7"/>
  <c r="F148" i="7"/>
  <c r="G148" i="7"/>
  <c r="H148" i="7"/>
  <c r="I148" i="7"/>
  <c r="J148" i="7"/>
  <c r="K148" i="7"/>
  <c r="L148" i="7"/>
  <c r="D149" i="7"/>
  <c r="E149" i="7"/>
  <c r="G149" i="7"/>
  <c r="I149" i="7"/>
  <c r="L149" i="7"/>
  <c r="D150" i="7"/>
  <c r="F150" i="7"/>
  <c r="E150" i="7"/>
  <c r="H150" i="7"/>
  <c r="I150" i="7"/>
  <c r="J150" i="7"/>
  <c r="D151" i="7"/>
  <c r="H151" i="7"/>
  <c r="E151" i="7"/>
  <c r="L151" i="7"/>
  <c r="F151" i="7"/>
  <c r="I151" i="7"/>
  <c r="J151" i="7"/>
  <c r="K151" i="7"/>
  <c r="D152" i="7"/>
  <c r="J152" i="7"/>
  <c r="E152" i="7"/>
  <c r="G152" i="7"/>
  <c r="D153" i="7"/>
  <c r="F153" i="7"/>
  <c r="E153" i="7"/>
  <c r="K153" i="7"/>
  <c r="H153" i="7"/>
  <c r="D154" i="7"/>
  <c r="E154" i="7"/>
  <c r="L154" i="7"/>
  <c r="F154" i="7"/>
  <c r="I154" i="7"/>
  <c r="D155" i="7"/>
  <c r="E155" i="7"/>
  <c r="G155" i="7"/>
  <c r="F155" i="7"/>
  <c r="H155" i="7"/>
  <c r="I155" i="7"/>
  <c r="J155" i="7"/>
  <c r="D156" i="7"/>
  <c r="E156" i="7"/>
  <c r="F156" i="7"/>
  <c r="G156" i="7"/>
  <c r="H156" i="7"/>
  <c r="I156" i="7"/>
  <c r="J156" i="7"/>
  <c r="K156" i="7"/>
  <c r="L156" i="7"/>
  <c r="D157" i="7"/>
  <c r="E157" i="7"/>
  <c r="G157" i="7"/>
  <c r="H157" i="7"/>
  <c r="D158" i="7"/>
  <c r="F158" i="7"/>
  <c r="E158" i="7"/>
  <c r="H158" i="7"/>
  <c r="I158" i="7"/>
  <c r="J158" i="7"/>
  <c r="D159" i="7"/>
  <c r="H159" i="7"/>
  <c r="E159" i="7"/>
  <c r="L159" i="7"/>
  <c r="F159" i="7"/>
  <c r="I159" i="7"/>
  <c r="J159" i="7"/>
  <c r="K159" i="7"/>
  <c r="D160" i="7"/>
  <c r="J160" i="7"/>
  <c r="E160" i="7"/>
  <c r="G160" i="7"/>
  <c r="D161" i="7"/>
  <c r="H161" i="7"/>
  <c r="E161" i="7"/>
  <c r="D162" i="7"/>
  <c r="J162" i="7"/>
  <c r="E162" i="7"/>
  <c r="D163" i="7"/>
  <c r="E163" i="7"/>
  <c r="G163" i="7"/>
  <c r="F163" i="7"/>
  <c r="H163" i="7"/>
  <c r="I163" i="7"/>
  <c r="J163" i="7"/>
  <c r="D164" i="7"/>
  <c r="E164" i="7"/>
  <c r="F164" i="7"/>
  <c r="G164" i="7"/>
  <c r="H164" i="7"/>
  <c r="I164" i="7"/>
  <c r="J164" i="7"/>
  <c r="K164" i="7"/>
  <c r="L164" i="7"/>
  <c r="D165" i="7"/>
  <c r="H165" i="7"/>
  <c r="E165" i="7"/>
  <c r="G165" i="7"/>
  <c r="K165" i="7"/>
  <c r="D166" i="7"/>
  <c r="F166" i="7"/>
  <c r="E166" i="7"/>
  <c r="H166" i="7"/>
  <c r="I166" i="7"/>
  <c r="D167" i="7"/>
  <c r="H167" i="7"/>
  <c r="E167" i="7"/>
  <c r="K167" i="7"/>
  <c r="F167" i="7"/>
  <c r="I167" i="7"/>
  <c r="J167" i="7"/>
  <c r="D168" i="7"/>
  <c r="K168" i="7"/>
  <c r="E168" i="7"/>
  <c r="F168" i="7"/>
  <c r="G168" i="7"/>
  <c r="J168" i="7"/>
  <c r="L168" i="7"/>
  <c r="D169" i="7"/>
  <c r="H169" i="7"/>
  <c r="E169" i="7"/>
  <c r="G169" i="7"/>
  <c r="L169" i="7"/>
  <c r="D170" i="7"/>
  <c r="J170" i="7"/>
  <c r="E170" i="7"/>
  <c r="I170" i="7"/>
  <c r="D171" i="7"/>
  <c r="E171" i="7"/>
  <c r="G171" i="7"/>
  <c r="F171" i="7"/>
  <c r="H171" i="7"/>
  <c r="I171" i="7"/>
  <c r="J171" i="7"/>
  <c r="D172" i="7"/>
  <c r="E172" i="7"/>
  <c r="F172" i="7"/>
  <c r="G172" i="7"/>
  <c r="H172" i="7"/>
  <c r="I172" i="7"/>
  <c r="J172" i="7"/>
  <c r="K172" i="7"/>
  <c r="L172" i="7"/>
  <c r="D173" i="7"/>
  <c r="H173" i="7"/>
  <c r="E173" i="7"/>
  <c r="G173" i="7"/>
  <c r="I173" i="7"/>
  <c r="K173" i="7"/>
  <c r="D174" i="7"/>
  <c r="F174" i="7"/>
  <c r="E174" i="7"/>
  <c r="L174" i="7"/>
  <c r="H174" i="7"/>
  <c r="I174" i="7"/>
  <c r="J174" i="7"/>
  <c r="D175" i="7"/>
  <c r="H175" i="7"/>
  <c r="E175" i="7"/>
  <c r="F175" i="7"/>
  <c r="I175" i="7"/>
  <c r="J175" i="7"/>
  <c r="K175" i="7"/>
  <c r="D176" i="7"/>
  <c r="E176" i="7"/>
  <c r="F176" i="7"/>
  <c r="G176" i="7"/>
  <c r="L176" i="7"/>
  <c r="D177" i="7"/>
  <c r="H177" i="7"/>
  <c r="E177" i="7"/>
  <c r="G177" i="7"/>
  <c r="D178" i="7"/>
  <c r="J178" i="7"/>
  <c r="E178" i="7"/>
  <c r="D179" i="7"/>
  <c r="E179" i="7"/>
  <c r="G179" i="7"/>
  <c r="F179" i="7"/>
  <c r="H179" i="7"/>
  <c r="I179" i="7"/>
  <c r="J179" i="7"/>
  <c r="D180" i="7"/>
  <c r="E180" i="7"/>
  <c r="F180" i="7"/>
  <c r="G180" i="7"/>
  <c r="H180" i="7"/>
  <c r="I180" i="7"/>
  <c r="J180" i="7"/>
  <c r="K180" i="7"/>
  <c r="L180" i="7"/>
  <c r="D181" i="7"/>
  <c r="H181" i="7"/>
  <c r="E181" i="7"/>
  <c r="G181" i="7"/>
  <c r="K181" i="7"/>
  <c r="D182" i="7"/>
  <c r="F182" i="7"/>
  <c r="E182" i="7"/>
  <c r="H182" i="7"/>
  <c r="I182" i="7"/>
  <c r="D183" i="7"/>
  <c r="H183" i="7"/>
  <c r="E183" i="7"/>
  <c r="K183" i="7"/>
  <c r="F183" i="7"/>
  <c r="I183" i="7"/>
  <c r="J183" i="7"/>
  <c r="D184" i="7"/>
  <c r="K184" i="7"/>
  <c r="E184" i="7"/>
  <c r="F184" i="7"/>
  <c r="G184" i="7"/>
  <c r="J184" i="7"/>
  <c r="L184" i="7"/>
  <c r="D185" i="7"/>
  <c r="H185" i="7"/>
  <c r="E185" i="7"/>
  <c r="G185" i="7"/>
  <c r="L185" i="7"/>
  <c r="D186" i="7"/>
  <c r="J186" i="7"/>
  <c r="E186" i="7"/>
  <c r="I186" i="7"/>
  <c r="D187" i="7"/>
  <c r="E187" i="7"/>
  <c r="G187" i="7"/>
  <c r="F187" i="7"/>
  <c r="H187" i="7"/>
  <c r="I187" i="7"/>
  <c r="J187" i="7"/>
  <c r="D188" i="7"/>
  <c r="E188" i="7"/>
  <c r="L188" i="7"/>
  <c r="F188" i="7"/>
  <c r="G188" i="7"/>
  <c r="H188" i="7"/>
  <c r="I188" i="7"/>
  <c r="J188" i="7"/>
  <c r="K188" i="7"/>
  <c r="D189" i="7"/>
  <c r="E189" i="7"/>
  <c r="G189" i="7"/>
  <c r="H189" i="7"/>
  <c r="I189" i="7"/>
  <c r="K189" i="7"/>
  <c r="L189" i="7"/>
  <c r="D190" i="7"/>
  <c r="F190" i="7"/>
  <c r="E190" i="7"/>
  <c r="D191" i="7"/>
  <c r="H191" i="7"/>
  <c r="E191" i="7"/>
  <c r="F191" i="7"/>
  <c r="I191" i="7"/>
  <c r="J191" i="7"/>
  <c r="D192" i="7"/>
  <c r="F192" i="7"/>
  <c r="E192" i="7"/>
  <c r="G192" i="7"/>
  <c r="J192" i="7"/>
  <c r="D193" i="7"/>
  <c r="E193" i="7"/>
  <c r="K193" i="7"/>
  <c r="G193" i="7"/>
  <c r="H193" i="7"/>
  <c r="L193" i="7"/>
  <c r="D194" i="7"/>
  <c r="J194" i="7"/>
  <c r="E194" i="7"/>
  <c r="H194" i="7"/>
  <c r="I194" i="7"/>
  <c r="D195" i="7"/>
  <c r="E195" i="7"/>
  <c r="G195" i="7"/>
  <c r="F195" i="7"/>
  <c r="H195" i="7"/>
  <c r="I195" i="7"/>
  <c r="J195" i="7"/>
  <c r="D196" i="7"/>
  <c r="E196" i="7"/>
  <c r="L196" i="7"/>
  <c r="F196" i="7"/>
  <c r="G196" i="7"/>
  <c r="H196" i="7"/>
  <c r="I196" i="7"/>
  <c r="J196" i="7"/>
  <c r="K196" i="7"/>
  <c r="D197" i="7"/>
  <c r="F197" i="7"/>
  <c r="E197" i="7"/>
  <c r="G197" i="7"/>
  <c r="H197" i="7"/>
  <c r="K197" i="7"/>
  <c r="L197" i="7"/>
  <c r="D198" i="7"/>
  <c r="F198" i="7"/>
  <c r="E198" i="7"/>
  <c r="G198" i="7"/>
  <c r="H198" i="7"/>
  <c r="I198" i="7"/>
  <c r="J198" i="7"/>
  <c r="L198" i="7"/>
  <c r="D199" i="7"/>
  <c r="H199" i="7"/>
  <c r="E199" i="7"/>
  <c r="G199" i="7"/>
  <c r="J199" i="7"/>
  <c r="D200" i="7"/>
  <c r="F200" i="7"/>
  <c r="E200" i="7"/>
  <c r="J200" i="7"/>
  <c r="D201" i="7"/>
  <c r="H201" i="7"/>
  <c r="E201" i="7"/>
  <c r="G201" i="7"/>
  <c r="F201" i="7"/>
  <c r="L201" i="7"/>
  <c r="D202" i="7"/>
  <c r="J202" i="7"/>
  <c r="E202" i="7"/>
  <c r="F202" i="7"/>
  <c r="G202" i="7"/>
  <c r="K202" i="7"/>
  <c r="L202" i="7"/>
  <c r="D203" i="7"/>
  <c r="H203" i="7"/>
  <c r="E203" i="7"/>
  <c r="K203" i="7"/>
  <c r="F203" i="7"/>
  <c r="I203" i="7"/>
  <c r="J203" i="7"/>
  <c r="D204" i="7"/>
  <c r="L204" i="7"/>
  <c r="E204" i="7"/>
  <c r="G204" i="7"/>
  <c r="H204" i="7"/>
  <c r="D205" i="7"/>
  <c r="F205" i="7"/>
  <c r="E205" i="7"/>
  <c r="H205" i="7"/>
  <c r="I205" i="7"/>
  <c r="D206" i="7"/>
  <c r="E206" i="7"/>
  <c r="G206" i="7"/>
  <c r="F206" i="7"/>
  <c r="H206" i="7"/>
  <c r="I206" i="7"/>
  <c r="J206" i="7"/>
  <c r="D207" i="7"/>
  <c r="H207" i="7"/>
  <c r="E207" i="7"/>
  <c r="F207" i="7"/>
  <c r="G207" i="7"/>
  <c r="J207" i="7"/>
  <c r="K207" i="7"/>
  <c r="L207" i="7"/>
  <c r="D208" i="7"/>
  <c r="E208" i="7"/>
  <c r="G208" i="7"/>
  <c r="H208" i="7"/>
  <c r="D209" i="7"/>
  <c r="H209" i="7"/>
  <c r="E209" i="7"/>
  <c r="I209" i="7"/>
  <c r="D210" i="7"/>
  <c r="H210" i="7"/>
  <c r="E210" i="7"/>
  <c r="K210" i="7"/>
  <c r="F210" i="7"/>
  <c r="I210" i="7"/>
  <c r="J210" i="7"/>
  <c r="D211" i="7"/>
  <c r="I211" i="7"/>
  <c r="E211" i="7"/>
  <c r="L211" i="7"/>
  <c r="F211" i="7"/>
  <c r="G211" i="7"/>
  <c r="H211" i="7"/>
  <c r="J211" i="7"/>
  <c r="K211" i="7"/>
  <c r="D212" i="7"/>
  <c r="E212" i="7"/>
  <c r="G212" i="7"/>
  <c r="H212" i="7"/>
  <c r="L212" i="7"/>
  <c r="D213" i="7"/>
  <c r="F213" i="7"/>
  <c r="E213" i="7"/>
  <c r="H213" i="7"/>
  <c r="I213" i="7"/>
  <c r="D214" i="7"/>
  <c r="E214" i="7"/>
  <c r="G214" i="7"/>
  <c r="F214" i="7"/>
  <c r="H214" i="7"/>
  <c r="I214" i="7"/>
  <c r="J214" i="7"/>
  <c r="D215" i="7"/>
  <c r="H215" i="7"/>
  <c r="E215" i="7"/>
  <c r="F215" i="7"/>
  <c r="G215" i="7"/>
  <c r="J215" i="7"/>
  <c r="K215" i="7"/>
  <c r="L215" i="7"/>
  <c r="D216" i="7"/>
  <c r="H216" i="7"/>
  <c r="E216" i="7"/>
  <c r="G216" i="7"/>
  <c r="L216" i="7"/>
  <c r="D217" i="7"/>
  <c r="I217" i="7"/>
  <c r="E217" i="7"/>
  <c r="D218" i="7"/>
  <c r="H218" i="7"/>
  <c r="E218" i="7"/>
  <c r="F218" i="7"/>
  <c r="I218" i="7"/>
  <c r="J218" i="7"/>
  <c r="D219" i="7"/>
  <c r="I219" i="7"/>
  <c r="E219" i="7"/>
  <c r="L219" i="7"/>
  <c r="F219" i="7"/>
  <c r="G219" i="7"/>
  <c r="H219" i="7"/>
  <c r="J219" i="7"/>
  <c r="K219" i="7"/>
  <c r="D220" i="7"/>
  <c r="H220" i="7"/>
  <c r="E220" i="7"/>
  <c r="G220" i="7"/>
  <c r="D221" i="7"/>
  <c r="H221" i="7"/>
  <c r="E221" i="7"/>
  <c r="L221" i="7"/>
  <c r="D222" i="7"/>
  <c r="E222" i="7"/>
  <c r="F222" i="7"/>
  <c r="H222" i="7"/>
  <c r="I222" i="7"/>
  <c r="J222" i="7"/>
  <c r="D223" i="7"/>
  <c r="H223" i="7"/>
  <c r="E223" i="7"/>
  <c r="F223" i="7"/>
  <c r="G223" i="7"/>
  <c r="J223" i="7"/>
  <c r="K223" i="7"/>
  <c r="L223" i="7"/>
  <c r="D224" i="7"/>
  <c r="E224" i="7"/>
  <c r="G224" i="7"/>
  <c r="H224" i="7"/>
  <c r="K224" i="7"/>
  <c r="L224" i="7"/>
  <c r="D225" i="7"/>
  <c r="E225" i="7"/>
  <c r="H225" i="7"/>
  <c r="I225" i="7"/>
  <c r="L225" i="7"/>
  <c r="D226" i="7"/>
  <c r="H226" i="7"/>
  <c r="E226" i="7"/>
  <c r="F226" i="7"/>
  <c r="I226" i="7"/>
  <c r="J226" i="7"/>
  <c r="D227" i="7"/>
  <c r="I227" i="7"/>
  <c r="E227" i="7"/>
  <c r="L227" i="7"/>
  <c r="F227" i="7"/>
  <c r="G227" i="7"/>
  <c r="H227" i="7"/>
  <c r="J227" i="7"/>
  <c r="K227" i="7"/>
  <c r="D228" i="7"/>
  <c r="K228" i="7"/>
  <c r="E228" i="7"/>
  <c r="G228" i="7"/>
  <c r="H228" i="7"/>
  <c r="D229" i="7"/>
  <c r="H229" i="7"/>
  <c r="E229" i="7"/>
  <c r="L229" i="7"/>
  <c r="I229" i="7"/>
  <c r="D230" i="7"/>
  <c r="E230" i="7"/>
  <c r="F230" i="7"/>
  <c r="H230" i="7"/>
  <c r="I230" i="7"/>
  <c r="J230" i="7"/>
  <c r="D231" i="7"/>
  <c r="H231" i="7"/>
  <c r="E231" i="7"/>
  <c r="F231" i="7"/>
  <c r="G231" i="7"/>
  <c r="J231" i="7"/>
  <c r="K231" i="7"/>
  <c r="L231" i="7"/>
  <c r="D232" i="7"/>
  <c r="E232" i="7"/>
  <c r="G232" i="7"/>
  <c r="H232" i="7"/>
  <c r="K232" i="7"/>
  <c r="L232" i="7"/>
  <c r="D233" i="7"/>
  <c r="J233" i="7"/>
  <c r="E233" i="7"/>
  <c r="F233" i="7"/>
  <c r="H233" i="7"/>
  <c r="I233" i="7"/>
  <c r="L233" i="7"/>
  <c r="D234" i="7"/>
  <c r="H234" i="7"/>
  <c r="E234" i="7"/>
  <c r="G234" i="7"/>
  <c r="F234" i="7"/>
  <c r="I234" i="7"/>
  <c r="J234" i="7"/>
  <c r="D235" i="7"/>
  <c r="I235" i="7"/>
  <c r="E235" i="7"/>
  <c r="L235" i="7"/>
  <c r="F235" i="7"/>
  <c r="G235" i="7"/>
  <c r="H235" i="7"/>
  <c r="J235" i="7"/>
  <c r="K235" i="7"/>
  <c r="D236" i="7"/>
  <c r="E236" i="7"/>
  <c r="G236" i="7"/>
  <c r="H236" i="7"/>
  <c r="I236" i="7"/>
  <c r="K236" i="7"/>
  <c r="L236" i="7"/>
  <c r="D237" i="7"/>
  <c r="E237" i="7"/>
  <c r="L237" i="7"/>
  <c r="D238" i="7"/>
  <c r="E238" i="7"/>
  <c r="F238" i="7"/>
  <c r="H238" i="7"/>
  <c r="I238" i="7"/>
  <c r="J238" i="7"/>
  <c r="K238" i="7"/>
  <c r="D239" i="7"/>
  <c r="F239" i="7"/>
  <c r="E239" i="7"/>
  <c r="G239" i="7"/>
  <c r="J239" i="7"/>
  <c r="K239" i="7"/>
  <c r="L239" i="7"/>
  <c r="D240" i="7"/>
  <c r="E240" i="7"/>
  <c r="H240" i="7"/>
  <c r="D241" i="7"/>
  <c r="E241" i="7"/>
  <c r="D242" i="7"/>
  <c r="H242" i="7"/>
  <c r="E242" i="7"/>
  <c r="G242" i="7"/>
  <c r="F242" i="7"/>
  <c r="I242" i="7"/>
  <c r="J242" i="7"/>
  <c r="D243" i="7"/>
  <c r="E243" i="7"/>
  <c r="L243" i="7"/>
  <c r="F243" i="7"/>
  <c r="G243" i="7"/>
  <c r="H243" i="7"/>
  <c r="I243" i="7"/>
  <c r="J243" i="7"/>
  <c r="K243" i="7"/>
  <c r="D244" i="7"/>
  <c r="I244" i="7"/>
  <c r="E244" i="7"/>
  <c r="G244" i="7"/>
  <c r="H244" i="7"/>
  <c r="D245" i="7"/>
  <c r="F245" i="7"/>
  <c r="E245" i="7"/>
  <c r="L245" i="7"/>
  <c r="D246" i="7"/>
  <c r="E246" i="7"/>
  <c r="F246" i="7"/>
  <c r="H246" i="7"/>
  <c r="I246" i="7"/>
  <c r="J246" i="7"/>
  <c r="K246" i="7"/>
  <c r="D247" i="7"/>
  <c r="E247" i="7"/>
  <c r="G247" i="7"/>
  <c r="D248" i="7"/>
  <c r="H248" i="7"/>
  <c r="E248" i="7"/>
  <c r="G248" i="7"/>
  <c r="J248" i="7"/>
  <c r="L248" i="7"/>
  <c r="D249" i="7"/>
  <c r="J249" i="7"/>
  <c r="E249" i="7"/>
  <c r="F249" i="7"/>
  <c r="H249" i="7"/>
  <c r="I249" i="7"/>
  <c r="D250" i="7"/>
  <c r="H250" i="7"/>
  <c r="E250" i="7"/>
  <c r="G250" i="7"/>
  <c r="L250" i="7"/>
  <c r="D251" i="7"/>
  <c r="E251" i="7"/>
  <c r="L251" i="7"/>
  <c r="F251" i="7"/>
  <c r="G251" i="7"/>
  <c r="H251" i="7"/>
  <c r="I251" i="7"/>
  <c r="J251" i="7"/>
  <c r="K251" i="7"/>
  <c r="D252" i="7"/>
  <c r="J252" i="7"/>
  <c r="E252" i="7"/>
  <c r="G252" i="7"/>
  <c r="I252" i="7"/>
  <c r="L252" i="7"/>
  <c r="D253" i="7"/>
  <c r="F253" i="7"/>
  <c r="E253" i="7"/>
  <c r="H253" i="7"/>
  <c r="I253" i="7"/>
  <c r="J253" i="7"/>
  <c r="D254" i="7"/>
  <c r="E254" i="7"/>
  <c r="F254" i="7"/>
  <c r="H254" i="7"/>
  <c r="I254" i="7"/>
  <c r="J254" i="7"/>
  <c r="D255" i="7"/>
  <c r="H255" i="7"/>
  <c r="E255" i="7"/>
  <c r="F255" i="7"/>
  <c r="G255" i="7"/>
  <c r="I255" i="7"/>
  <c r="J255" i="7"/>
  <c r="K255" i="7"/>
  <c r="L255" i="7"/>
  <c r="D256" i="7"/>
  <c r="H256" i="7"/>
  <c r="E256" i="7"/>
  <c r="L256" i="7"/>
  <c r="K256" i="7"/>
  <c r="D257" i="7"/>
  <c r="J257" i="7"/>
  <c r="E257" i="7"/>
  <c r="F257" i="7"/>
  <c r="H257" i="7"/>
  <c r="I257" i="7"/>
  <c r="K257" i="7"/>
  <c r="L257" i="7"/>
  <c r="D258" i="7"/>
  <c r="H258" i="7"/>
  <c r="E258" i="7"/>
  <c r="K258" i="7"/>
  <c r="F258" i="7"/>
  <c r="J258" i="7"/>
  <c r="D259" i="7"/>
  <c r="E259" i="7"/>
  <c r="L259" i="7"/>
  <c r="F259" i="7"/>
  <c r="G259" i="7"/>
  <c r="H259" i="7"/>
  <c r="I259" i="7"/>
  <c r="J259" i="7"/>
  <c r="K259" i="7"/>
  <c r="D260" i="7"/>
  <c r="J260" i="7"/>
  <c r="E260" i="7"/>
  <c r="G260" i="7"/>
  <c r="K260" i="7"/>
  <c r="D261" i="7"/>
  <c r="F261" i="7"/>
  <c r="E261" i="7"/>
  <c r="G261" i="7"/>
  <c r="I261" i="7"/>
  <c r="J261" i="7"/>
  <c r="L261" i="7"/>
  <c r="D262" i="7"/>
  <c r="E262" i="7"/>
  <c r="F262" i="7"/>
  <c r="H262" i="7"/>
  <c r="I262" i="7"/>
  <c r="J262" i="7"/>
  <c r="K262" i="7"/>
  <c r="D263" i="7"/>
  <c r="H263" i="7"/>
  <c r="E263" i="7"/>
  <c r="F263" i="7"/>
  <c r="G263" i="7"/>
  <c r="I263" i="7"/>
  <c r="D264" i="7"/>
  <c r="H264" i="7"/>
  <c r="E264" i="7"/>
  <c r="G264" i="7"/>
  <c r="L264" i="7"/>
  <c r="D265" i="7"/>
  <c r="J265" i="7"/>
  <c r="E265" i="7"/>
  <c r="H265" i="7"/>
  <c r="I265" i="7"/>
  <c r="K265" i="7"/>
  <c r="D266" i="7"/>
  <c r="E266" i="7"/>
  <c r="G266" i="7"/>
  <c r="D267" i="7"/>
  <c r="E267" i="7"/>
  <c r="L267" i="7"/>
  <c r="F267" i="7"/>
  <c r="H267" i="7"/>
  <c r="I267" i="7"/>
  <c r="J267" i="7"/>
  <c r="K267" i="7"/>
  <c r="D268" i="7"/>
  <c r="J268" i="7"/>
  <c r="E268" i="7"/>
  <c r="G268" i="7"/>
  <c r="I268" i="7"/>
  <c r="L268" i="7"/>
  <c r="D269" i="7"/>
  <c r="F269" i="7"/>
  <c r="E269" i="7"/>
  <c r="K269" i="7"/>
  <c r="H269" i="7"/>
  <c r="I269" i="7"/>
  <c r="J269" i="7"/>
  <c r="D270" i="7"/>
  <c r="E270" i="7"/>
  <c r="F270" i="7"/>
  <c r="H270" i="7"/>
  <c r="I270" i="7"/>
  <c r="J270" i="7"/>
  <c r="D271" i="7"/>
  <c r="H271" i="7"/>
  <c r="E271" i="7"/>
  <c r="G271" i="7"/>
  <c r="I271" i="7"/>
  <c r="J271" i="7"/>
  <c r="K271" i="7"/>
  <c r="L271" i="7"/>
  <c r="D272" i="7"/>
  <c r="H272" i="7"/>
  <c r="E272" i="7"/>
  <c r="G272" i="7"/>
  <c r="D273" i="7"/>
  <c r="J273" i="7"/>
  <c r="E273" i="7"/>
  <c r="F273" i="7"/>
  <c r="I273" i="7"/>
  <c r="K273" i="7"/>
  <c r="L273" i="7"/>
  <c r="D274" i="7"/>
  <c r="H274" i="7"/>
  <c r="E274" i="7"/>
  <c r="F274" i="7"/>
  <c r="I274" i="7"/>
  <c r="J274" i="7"/>
  <c r="D275" i="7"/>
  <c r="E275" i="7"/>
  <c r="L275" i="7"/>
  <c r="F275" i="7"/>
  <c r="H275" i="7"/>
  <c r="I275" i="7"/>
  <c r="J275" i="7"/>
  <c r="K275" i="7"/>
  <c r="D276" i="7"/>
  <c r="K276" i="7"/>
  <c r="E276" i="7"/>
  <c r="G276" i="7"/>
  <c r="J276" i="7"/>
  <c r="L276" i="7"/>
  <c r="D277" i="7"/>
  <c r="E277" i="7"/>
  <c r="G277" i="7"/>
  <c r="D278" i="7"/>
  <c r="I278" i="7"/>
  <c r="E278" i="7"/>
  <c r="F278" i="7"/>
  <c r="G278" i="7"/>
  <c r="H278" i="7"/>
  <c r="L278" i="7"/>
  <c r="D279" i="7"/>
  <c r="F279" i="7"/>
  <c r="E279" i="7"/>
  <c r="G279" i="7"/>
  <c r="H279" i="7"/>
  <c r="I279" i="7"/>
  <c r="J279" i="7"/>
  <c r="D280" i="7"/>
  <c r="E280" i="7"/>
  <c r="G280" i="7"/>
  <c r="F280" i="7"/>
  <c r="H280" i="7"/>
  <c r="I280" i="7"/>
  <c r="J280" i="7"/>
  <c r="K280" i="7"/>
  <c r="L280" i="7"/>
  <c r="D281" i="7"/>
  <c r="F281" i="7"/>
  <c r="E281" i="7"/>
  <c r="G281" i="7"/>
  <c r="I281" i="7"/>
  <c r="J281" i="7"/>
  <c r="K281" i="7"/>
  <c r="L281" i="7"/>
  <c r="D282" i="7"/>
  <c r="K282" i="7"/>
  <c r="E282" i="7"/>
  <c r="G282" i="7"/>
  <c r="J282" i="7"/>
  <c r="L282" i="7"/>
  <c r="D283" i="7"/>
  <c r="F283" i="7"/>
  <c r="E283" i="7"/>
  <c r="L283" i="7"/>
  <c r="K283" i="7"/>
  <c r="D284" i="7"/>
  <c r="L284" i="7"/>
  <c r="E284" i="7"/>
  <c r="G284" i="7"/>
  <c r="D285" i="7"/>
  <c r="E285" i="7"/>
  <c r="F285" i="7"/>
  <c r="H285" i="7"/>
  <c r="I285" i="7"/>
  <c r="J285" i="7"/>
  <c r="D286" i="7"/>
  <c r="I286" i="7"/>
  <c r="E286" i="7"/>
  <c r="F286" i="7"/>
  <c r="G286" i="7"/>
  <c r="H286" i="7"/>
  <c r="L286" i="7"/>
  <c r="D287" i="7"/>
  <c r="F287" i="7"/>
  <c r="E287" i="7"/>
  <c r="G287" i="7"/>
  <c r="H287" i="7"/>
  <c r="I287" i="7"/>
  <c r="J287" i="7"/>
  <c r="D288" i="7"/>
  <c r="E288" i="7"/>
  <c r="G288" i="7"/>
  <c r="F288" i="7"/>
  <c r="H288" i="7"/>
  <c r="I288" i="7"/>
  <c r="J288" i="7"/>
  <c r="K288" i="7"/>
  <c r="L288" i="7"/>
  <c r="D289" i="7"/>
  <c r="F289" i="7"/>
  <c r="E289" i="7"/>
  <c r="G289" i="7"/>
  <c r="I289" i="7"/>
  <c r="J289" i="7"/>
  <c r="K289" i="7"/>
  <c r="L289" i="7"/>
  <c r="D290" i="7"/>
  <c r="K290" i="7"/>
  <c r="E290" i="7"/>
  <c r="G290" i="7"/>
  <c r="J290" i="7"/>
  <c r="L290" i="7"/>
  <c r="D291" i="7"/>
  <c r="F291" i="7"/>
  <c r="E291" i="7"/>
  <c r="L291" i="7"/>
  <c r="K291" i="7"/>
  <c r="D292" i="7"/>
  <c r="E292" i="7"/>
  <c r="G292" i="7"/>
  <c r="L292" i="7"/>
  <c r="D293" i="7"/>
  <c r="E293" i="7"/>
  <c r="F293" i="7"/>
  <c r="H293" i="7"/>
  <c r="I293" i="7"/>
  <c r="J293" i="7"/>
  <c r="D294" i="7"/>
  <c r="I294" i="7"/>
  <c r="E294" i="7"/>
  <c r="F294" i="7"/>
  <c r="G294" i="7"/>
  <c r="H294" i="7"/>
  <c r="L294" i="7"/>
  <c r="D295" i="7"/>
  <c r="F295" i="7"/>
  <c r="E295" i="7"/>
  <c r="G295" i="7"/>
  <c r="H295" i="7"/>
  <c r="I295" i="7"/>
  <c r="J295" i="7"/>
  <c r="D296" i="7"/>
  <c r="E296" i="7"/>
  <c r="G296" i="7"/>
  <c r="F296" i="7"/>
  <c r="H296" i="7"/>
  <c r="I296" i="7"/>
  <c r="J296" i="7"/>
  <c r="K296" i="7"/>
  <c r="L296" i="7"/>
  <c r="D297" i="7"/>
  <c r="F297" i="7"/>
  <c r="E297" i="7"/>
  <c r="G297" i="7"/>
  <c r="I297" i="7"/>
  <c r="J297" i="7"/>
  <c r="K297" i="7"/>
  <c r="L297" i="7"/>
  <c r="D298" i="7"/>
  <c r="K298" i="7"/>
  <c r="E298" i="7"/>
  <c r="G298" i="7"/>
  <c r="J298" i="7"/>
  <c r="L298" i="7"/>
  <c r="D299" i="7"/>
  <c r="F299" i="7"/>
  <c r="E299" i="7"/>
  <c r="L299" i="7"/>
  <c r="K299" i="7"/>
  <c r="D300" i="7"/>
  <c r="E300" i="7"/>
  <c r="G300" i="7"/>
  <c r="L300" i="7"/>
  <c r="D301" i="7"/>
  <c r="E301" i="7"/>
  <c r="F301" i="7"/>
  <c r="H301" i="7"/>
  <c r="I301" i="7"/>
  <c r="J301" i="7"/>
  <c r="D302" i="7"/>
  <c r="I302" i="7"/>
  <c r="E302" i="7"/>
  <c r="F302" i="7"/>
  <c r="G302" i="7"/>
  <c r="H302" i="7"/>
  <c r="L302" i="7"/>
  <c r="D303" i="7"/>
  <c r="F303" i="7"/>
  <c r="E303" i="7"/>
  <c r="G303" i="7"/>
  <c r="H303" i="7"/>
  <c r="I303" i="7"/>
  <c r="J303" i="7"/>
  <c r="D304" i="7"/>
  <c r="E304" i="7"/>
  <c r="G304" i="7"/>
  <c r="F304" i="7"/>
  <c r="H304" i="7"/>
  <c r="I304" i="7"/>
  <c r="J304" i="7"/>
  <c r="K304" i="7"/>
  <c r="L304" i="7"/>
  <c r="D305" i="7"/>
  <c r="F305" i="7"/>
  <c r="E305" i="7"/>
  <c r="G305" i="7"/>
  <c r="I305" i="7"/>
  <c r="J305" i="7"/>
  <c r="K305" i="7"/>
  <c r="L305" i="7"/>
  <c r="D306" i="7"/>
  <c r="K306" i="7"/>
  <c r="E306" i="7"/>
  <c r="G306" i="7"/>
  <c r="J306" i="7"/>
  <c r="L306" i="7"/>
  <c r="D307" i="7"/>
  <c r="F307" i="7"/>
  <c r="E307" i="7"/>
  <c r="L307" i="7"/>
  <c r="K307" i="7"/>
  <c r="D308" i="7"/>
  <c r="E308" i="7"/>
  <c r="G308" i="7"/>
  <c r="D309" i="7"/>
  <c r="E309" i="7"/>
  <c r="F309" i="7"/>
  <c r="H309" i="7"/>
  <c r="I309" i="7"/>
  <c r="J309" i="7"/>
  <c r="D310" i="7"/>
  <c r="I310" i="7"/>
  <c r="E310" i="7"/>
  <c r="F310" i="7"/>
  <c r="G310" i="7"/>
  <c r="H310" i="7"/>
  <c r="L310" i="7"/>
  <c r="D311" i="7"/>
  <c r="F311" i="7"/>
  <c r="E311" i="7"/>
  <c r="G311" i="7"/>
  <c r="H311" i="7"/>
  <c r="I311" i="7"/>
  <c r="J311" i="7"/>
  <c r="D312" i="7"/>
  <c r="E312" i="7"/>
  <c r="L312" i="7"/>
  <c r="F312" i="7"/>
  <c r="H312" i="7"/>
  <c r="I312" i="7"/>
  <c r="J312" i="7"/>
  <c r="K312" i="7"/>
  <c r="D313" i="7"/>
  <c r="F313" i="7"/>
  <c r="E313" i="7"/>
  <c r="G313" i="7"/>
  <c r="I313" i="7"/>
  <c r="J313" i="7"/>
  <c r="K313" i="7"/>
  <c r="L313" i="7"/>
  <c r="D314" i="7"/>
  <c r="K314" i="7"/>
  <c r="E314" i="7"/>
  <c r="G314" i="7"/>
  <c r="J314" i="7"/>
  <c r="L314" i="7"/>
  <c r="D315" i="7"/>
  <c r="F315" i="7"/>
  <c r="E315" i="7"/>
  <c r="L315" i="7"/>
  <c r="K315" i="7"/>
  <c r="D316" i="7"/>
  <c r="E316" i="7"/>
  <c r="G316" i="7"/>
  <c r="D317" i="7"/>
  <c r="E317" i="7"/>
  <c r="F317" i="7"/>
  <c r="H317" i="7"/>
  <c r="I317" i="7"/>
  <c r="J317" i="7"/>
  <c r="D318" i="7"/>
  <c r="I318" i="7"/>
  <c r="E318" i="7"/>
  <c r="F318" i="7"/>
  <c r="G318" i="7"/>
  <c r="H318" i="7"/>
  <c r="L318" i="7"/>
  <c r="D319" i="7"/>
  <c r="F319" i="7"/>
  <c r="E319" i="7"/>
  <c r="G319" i="7"/>
  <c r="H319" i="7"/>
  <c r="I319" i="7"/>
  <c r="J319" i="7"/>
  <c r="D320" i="7"/>
  <c r="E320" i="7"/>
  <c r="L320" i="7"/>
  <c r="F320" i="7"/>
  <c r="H320" i="7"/>
  <c r="I320" i="7"/>
  <c r="J320" i="7"/>
  <c r="K320" i="7"/>
  <c r="D321" i="7"/>
  <c r="F321" i="7"/>
  <c r="E321" i="7"/>
  <c r="G321" i="7"/>
  <c r="I321" i="7"/>
  <c r="J321" i="7"/>
  <c r="K321" i="7"/>
  <c r="L321" i="7"/>
  <c r="D322" i="7"/>
  <c r="J322" i="7"/>
  <c r="E322" i="7"/>
  <c r="G322" i="7"/>
  <c r="D323" i="7"/>
  <c r="F323" i="7"/>
  <c r="E323" i="7"/>
  <c r="K323" i="7"/>
  <c r="D324" i="7"/>
  <c r="F324" i="7"/>
  <c r="E324" i="7"/>
  <c r="G324" i="7"/>
  <c r="D325" i="7"/>
  <c r="E325" i="7"/>
  <c r="F325" i="7"/>
  <c r="G325" i="7"/>
  <c r="H325" i="7"/>
  <c r="I325" i="7"/>
  <c r="J325" i="7"/>
  <c r="D326" i="7"/>
  <c r="J326" i="7"/>
  <c r="E326" i="7"/>
  <c r="F326" i="7"/>
  <c r="G326" i="7"/>
  <c r="H326" i="7"/>
  <c r="I326" i="7"/>
  <c r="L326" i="7"/>
  <c r="D327" i="7"/>
  <c r="F327" i="7"/>
  <c r="E327" i="7"/>
  <c r="K327" i="7"/>
  <c r="G327" i="7"/>
  <c r="H327" i="7"/>
  <c r="I327" i="7"/>
  <c r="J327" i="7"/>
  <c r="D328" i="7"/>
  <c r="E328" i="7"/>
  <c r="L328" i="7"/>
  <c r="F328" i="7"/>
  <c r="H328" i="7"/>
  <c r="I328" i="7"/>
  <c r="J328" i="7"/>
  <c r="K328" i="7"/>
  <c r="D329" i="7"/>
  <c r="F329" i="7"/>
  <c r="E329" i="7"/>
  <c r="G329" i="7"/>
  <c r="I329" i="7"/>
  <c r="J329" i="7"/>
  <c r="K329" i="7"/>
  <c r="L329" i="7"/>
  <c r="D330" i="7"/>
  <c r="K330" i="7"/>
  <c r="E330" i="7"/>
  <c r="G330" i="7"/>
  <c r="J330" i="7"/>
  <c r="L330" i="7"/>
  <c r="D331" i="7"/>
  <c r="I331" i="7"/>
  <c r="E331" i="7"/>
  <c r="F331" i="7"/>
  <c r="K331" i="7"/>
  <c r="L331" i="7"/>
  <c r="D332" i="7"/>
  <c r="F332" i="7"/>
  <c r="E332" i="7"/>
  <c r="K332" i="7"/>
  <c r="G332" i="7"/>
  <c r="J332" i="7"/>
  <c r="D333" i="7"/>
  <c r="E333" i="7"/>
  <c r="F333" i="7"/>
  <c r="H333" i="7"/>
  <c r="I333" i="7"/>
  <c r="J333" i="7"/>
  <c r="D334" i="7"/>
  <c r="J334" i="7"/>
  <c r="E334" i="7"/>
  <c r="F334" i="7"/>
  <c r="G334" i="7"/>
  <c r="H334" i="7"/>
  <c r="I334" i="7"/>
  <c r="K334" i="7"/>
  <c r="L334" i="7"/>
  <c r="D335" i="7"/>
  <c r="F335" i="7"/>
  <c r="E335" i="7"/>
  <c r="K335" i="7"/>
  <c r="H335" i="7"/>
  <c r="J335" i="7"/>
  <c r="D336" i="7"/>
  <c r="E336" i="7"/>
  <c r="F336" i="7"/>
  <c r="H336" i="7"/>
  <c r="I336" i="7"/>
  <c r="J336" i="7"/>
  <c r="K336" i="7"/>
  <c r="D14" i="4"/>
  <c r="I47" i="4"/>
  <c r="E84" i="4"/>
  <c r="F84" i="4"/>
  <c r="G84" i="4"/>
  <c r="I84" i="4"/>
  <c r="E85" i="4"/>
  <c r="F85" i="4"/>
  <c r="E86" i="4"/>
  <c r="F86" i="4"/>
  <c r="E87" i="4"/>
  <c r="F87" i="4"/>
  <c r="G87" i="4"/>
  <c r="I87" i="4"/>
  <c r="E88" i="4"/>
  <c r="F88" i="4"/>
  <c r="G88" i="4"/>
  <c r="I88" i="4"/>
  <c r="E89" i="4"/>
  <c r="F89" i="4"/>
  <c r="E90" i="4"/>
  <c r="F90" i="4"/>
  <c r="G90" i="4"/>
  <c r="E91" i="4"/>
  <c r="F91" i="4"/>
  <c r="E96" i="4"/>
  <c r="F96" i="4"/>
  <c r="G96" i="4"/>
  <c r="I96" i="4"/>
  <c r="E97" i="4"/>
  <c r="F97" i="4"/>
  <c r="E92" i="4"/>
  <c r="F92" i="4"/>
  <c r="E93" i="4"/>
  <c r="F93" i="4"/>
  <c r="G93" i="4"/>
  <c r="E94" i="4"/>
  <c r="F94" i="4"/>
  <c r="G94" i="4"/>
  <c r="I94" i="4"/>
  <c r="E95" i="4"/>
  <c r="F95" i="4"/>
  <c r="E9" i="4"/>
  <c r="D9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I71" i="4"/>
  <c r="Q71" i="4"/>
  <c r="I72" i="4"/>
  <c r="Q72" i="4"/>
  <c r="Q73" i="4"/>
  <c r="I74" i="4"/>
  <c r="Q74" i="4"/>
  <c r="Q75" i="4"/>
  <c r="Q84" i="4"/>
  <c r="Q85" i="4"/>
  <c r="Q86" i="4"/>
  <c r="Q87" i="4"/>
  <c r="Q88" i="4"/>
  <c r="Q89" i="4"/>
  <c r="Q90" i="4"/>
  <c r="Q91" i="4"/>
  <c r="Q96" i="4"/>
  <c r="Q97" i="4"/>
  <c r="X20" i="4"/>
  <c r="Q92" i="4"/>
  <c r="Q93" i="4"/>
  <c r="Q94" i="4"/>
  <c r="Q95" i="4"/>
  <c r="Q98" i="4"/>
  <c r="P48" i="1"/>
  <c r="P50" i="1"/>
  <c r="S50" i="1" s="1"/>
  <c r="U50" i="1" s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70" i="1"/>
  <c r="V71" i="1"/>
  <c r="V72" i="1"/>
  <c r="V73" i="1"/>
  <c r="V75" i="1"/>
  <c r="V76" i="1"/>
  <c r="V78" i="1"/>
  <c r="V81" i="1"/>
  <c r="V82" i="1"/>
  <c r="V83" i="1"/>
  <c r="V91" i="1"/>
  <c r="V93" i="1"/>
  <c r="V96" i="1"/>
  <c r="V97" i="1"/>
  <c r="V98" i="1"/>
  <c r="V103" i="1"/>
  <c r="V104" i="1"/>
  <c r="V47" i="1"/>
  <c r="F16" i="1"/>
  <c r="F17" i="1" s="1"/>
  <c r="P16" i="2"/>
  <c r="P15" i="2"/>
  <c r="O16" i="2"/>
  <c r="O15" i="2"/>
  <c r="O12" i="2"/>
  <c r="E16" i="2"/>
  <c r="E15" i="2"/>
  <c r="D16" i="2"/>
  <c r="D15" i="2"/>
  <c r="D12" i="2"/>
  <c r="M16" i="2"/>
  <c r="M15" i="2"/>
  <c r="G7" i="2"/>
  <c r="G5" i="2"/>
  <c r="G4" i="2"/>
  <c r="X7" i="4"/>
  <c r="X8" i="4"/>
  <c r="P24" i="4"/>
  <c r="S24" i="4"/>
  <c r="U24" i="4" s="1"/>
  <c r="P27" i="4"/>
  <c r="S27" i="4" s="1"/>
  <c r="U27" i="4" s="1"/>
  <c r="P32" i="4"/>
  <c r="S32" i="4"/>
  <c r="U32" i="4" s="1"/>
  <c r="P35" i="4"/>
  <c r="S35" i="4" s="1"/>
  <c r="U35" i="4" s="1"/>
  <c r="P38" i="4"/>
  <c r="S38" i="4" s="1"/>
  <c r="U38" i="4" s="1"/>
  <c r="P39" i="4"/>
  <c r="S39" i="4" s="1"/>
  <c r="U39" i="4" s="1"/>
  <c r="P40" i="4"/>
  <c r="S40" i="4"/>
  <c r="U40" i="4" s="1"/>
  <c r="P43" i="4"/>
  <c r="S43" i="4" s="1"/>
  <c r="U43" i="4" s="1"/>
  <c r="P45" i="4"/>
  <c r="S45" i="4"/>
  <c r="U45" i="4"/>
  <c r="P46" i="4"/>
  <c r="S46" i="4" s="1"/>
  <c r="U46" i="4" s="1"/>
  <c r="X14" i="4"/>
  <c r="D16" i="4"/>
  <c r="D19" i="4" s="1"/>
  <c r="X16" i="4"/>
  <c r="C17" i="4"/>
  <c r="X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76" i="4"/>
  <c r="Q77" i="4"/>
  <c r="Q78" i="4"/>
  <c r="Q79" i="4"/>
  <c r="Q80" i="4"/>
  <c r="Q81" i="4"/>
  <c r="Q82" i="4"/>
  <c r="Q83" i="4"/>
  <c r="C17" i="1"/>
  <c r="P47" i="1"/>
  <c r="Q47" i="1"/>
  <c r="Q48" i="1"/>
  <c r="Q49" i="1"/>
  <c r="Q50" i="1"/>
  <c r="Q51" i="1"/>
  <c r="Q52" i="1"/>
  <c r="Q53" i="1"/>
  <c r="Q54" i="1"/>
  <c r="Q55" i="1"/>
  <c r="Q56" i="1"/>
  <c r="G101" i="4"/>
  <c r="I101" i="4"/>
  <c r="P101" i="4"/>
  <c r="S101" i="4"/>
  <c r="G100" i="4"/>
  <c r="I100" i="4"/>
  <c r="P100" i="4"/>
  <c r="S100" i="4"/>
  <c r="G99" i="4"/>
  <c r="I99" i="4"/>
  <c r="P99" i="4"/>
  <c r="S99" i="4"/>
  <c r="G107" i="10"/>
  <c r="J107" i="10"/>
  <c r="P107" i="10"/>
  <c r="G106" i="10"/>
  <c r="J106" i="10"/>
  <c r="P106" i="10"/>
  <c r="S106" i="10" s="1"/>
  <c r="U106" i="10"/>
  <c r="E12" i="2"/>
  <c r="G95" i="4"/>
  <c r="I95" i="4"/>
  <c r="P95" i="4"/>
  <c r="P12" i="2"/>
  <c r="D15" i="4"/>
  <c r="C19" i="4" s="1"/>
  <c r="G86" i="4"/>
  <c r="I86" i="4"/>
  <c r="P86" i="4"/>
  <c r="P91" i="4"/>
  <c r="S91" i="4"/>
  <c r="G91" i="4"/>
  <c r="I91" i="4"/>
  <c r="M12" i="2"/>
  <c r="I90" i="4"/>
  <c r="P92" i="4"/>
  <c r="S92" i="4"/>
  <c r="G92" i="4"/>
  <c r="I92" i="4"/>
  <c r="P89" i="4"/>
  <c r="S89" i="4"/>
  <c r="G89" i="4"/>
  <c r="I89" i="4"/>
  <c r="F316" i="7"/>
  <c r="H316" i="7"/>
  <c r="I316" i="7"/>
  <c r="J316" i="7"/>
  <c r="F308" i="7"/>
  <c r="H308" i="7"/>
  <c r="I308" i="7"/>
  <c r="J308" i="7"/>
  <c r="K274" i="7"/>
  <c r="G274" i="7"/>
  <c r="L274" i="7"/>
  <c r="G240" i="7"/>
  <c r="K240" i="7"/>
  <c r="L240" i="7"/>
  <c r="P96" i="4"/>
  <c r="S96" i="4"/>
  <c r="K325" i="7"/>
  <c r="L325" i="7"/>
  <c r="F300" i="7"/>
  <c r="H300" i="7"/>
  <c r="I300" i="7"/>
  <c r="J300" i="7"/>
  <c r="F237" i="7"/>
  <c r="H237" i="7"/>
  <c r="I237" i="7"/>
  <c r="J237" i="7"/>
  <c r="L333" i="7"/>
  <c r="K333" i="7"/>
  <c r="L323" i="7"/>
  <c r="G323" i="7"/>
  <c r="F292" i="7"/>
  <c r="H292" i="7"/>
  <c r="I292" i="7"/>
  <c r="J292" i="7"/>
  <c r="I93" i="4"/>
  <c r="P88" i="4"/>
  <c r="S88" i="4"/>
  <c r="G85" i="4"/>
  <c r="L335" i="7"/>
  <c r="H332" i="7"/>
  <c r="I332" i="7"/>
  <c r="G331" i="7"/>
  <c r="F284" i="7"/>
  <c r="H284" i="7"/>
  <c r="I284" i="7"/>
  <c r="J284" i="7"/>
  <c r="G249" i="7"/>
  <c r="K249" i="7"/>
  <c r="L249" i="7"/>
  <c r="L336" i="7"/>
  <c r="G336" i="7"/>
  <c r="H331" i="7"/>
  <c r="J331" i="7"/>
  <c r="F330" i="7"/>
  <c r="H330" i="7"/>
  <c r="I330" i="7"/>
  <c r="L324" i="7"/>
  <c r="G317" i="7"/>
  <c r="K317" i="7"/>
  <c r="L317" i="7"/>
  <c r="G309" i="7"/>
  <c r="K309" i="7"/>
  <c r="L309" i="7"/>
  <c r="K253" i="7"/>
  <c r="G253" i="7"/>
  <c r="L253" i="7"/>
  <c r="L205" i="7"/>
  <c r="G205" i="7"/>
  <c r="K205" i="7"/>
  <c r="P94" i="4"/>
  <c r="S94" i="4" s="1"/>
  <c r="P84" i="4"/>
  <c r="S84" i="4" s="1"/>
  <c r="G97" i="4"/>
  <c r="I97" i="4"/>
  <c r="I335" i="7"/>
  <c r="L322" i="7"/>
  <c r="G301" i="7"/>
  <c r="K301" i="7"/>
  <c r="L301" i="7"/>
  <c r="H247" i="7"/>
  <c r="F247" i="7"/>
  <c r="I247" i="7"/>
  <c r="J247" i="7"/>
  <c r="K247" i="7"/>
  <c r="L247" i="7"/>
  <c r="L241" i="7"/>
  <c r="G333" i="7"/>
  <c r="L332" i="7"/>
  <c r="L316" i="7"/>
  <c r="L308" i="7"/>
  <c r="G293" i="7"/>
  <c r="K293" i="7"/>
  <c r="L293" i="7"/>
  <c r="F277" i="7"/>
  <c r="H277" i="7"/>
  <c r="I277" i="7"/>
  <c r="J277" i="7"/>
  <c r="K277" i="7"/>
  <c r="J241" i="7"/>
  <c r="F241" i="7"/>
  <c r="H241" i="7"/>
  <c r="I241" i="7"/>
  <c r="K322" i="7"/>
  <c r="F322" i="7"/>
  <c r="H322" i="7"/>
  <c r="I322" i="7"/>
  <c r="G335" i="7"/>
  <c r="H324" i="7"/>
  <c r="I324" i="7"/>
  <c r="J324" i="7"/>
  <c r="G285" i="7"/>
  <c r="K285" i="7"/>
  <c r="L285" i="7"/>
  <c r="H266" i="7"/>
  <c r="F266" i="7"/>
  <c r="I266" i="7"/>
  <c r="J266" i="7"/>
  <c r="L266" i="7"/>
  <c r="H329" i="7"/>
  <c r="G328" i="7"/>
  <c r="K324" i="7"/>
  <c r="J323" i="7"/>
  <c r="H321" i="7"/>
  <c r="G320" i="7"/>
  <c r="K316" i="7"/>
  <c r="J315" i="7"/>
  <c r="I314" i="7"/>
  <c r="H313" i="7"/>
  <c r="G312" i="7"/>
  <c r="K308" i="7"/>
  <c r="J307" i="7"/>
  <c r="I306" i="7"/>
  <c r="H305" i="7"/>
  <c r="K300" i="7"/>
  <c r="J299" i="7"/>
  <c r="I298" i="7"/>
  <c r="H297" i="7"/>
  <c r="K292" i="7"/>
  <c r="J291" i="7"/>
  <c r="I290" i="7"/>
  <c r="H289" i="7"/>
  <c r="K284" i="7"/>
  <c r="J283" i="7"/>
  <c r="I282" i="7"/>
  <c r="H281" i="7"/>
  <c r="L277" i="7"/>
  <c r="I276" i="7"/>
  <c r="G275" i="7"/>
  <c r="H273" i="7"/>
  <c r="L272" i="7"/>
  <c r="F271" i="7"/>
  <c r="K270" i="7"/>
  <c r="G269" i="7"/>
  <c r="K268" i="7"/>
  <c r="G267" i="7"/>
  <c r="F265" i="7"/>
  <c r="K264" i="7"/>
  <c r="K261" i="7"/>
  <c r="I260" i="7"/>
  <c r="L258" i="7"/>
  <c r="G257" i="7"/>
  <c r="J256" i="7"/>
  <c r="H252" i="7"/>
  <c r="J250" i="7"/>
  <c r="J245" i="7"/>
  <c r="L244" i="7"/>
  <c r="I240" i="7"/>
  <c r="J240" i="7"/>
  <c r="F240" i="7"/>
  <c r="K233" i="7"/>
  <c r="G233" i="7"/>
  <c r="K226" i="7"/>
  <c r="L226" i="7"/>
  <c r="G226" i="7"/>
  <c r="K225" i="7"/>
  <c r="G225" i="7"/>
  <c r="L220" i="7"/>
  <c r="K216" i="7"/>
  <c r="K212" i="7"/>
  <c r="F212" i="7"/>
  <c r="I212" i="7"/>
  <c r="J212" i="7"/>
  <c r="K194" i="7"/>
  <c r="G194" i="7"/>
  <c r="L194" i="7"/>
  <c r="I323" i="7"/>
  <c r="I315" i="7"/>
  <c r="H314" i="7"/>
  <c r="I307" i="7"/>
  <c r="H306" i="7"/>
  <c r="I299" i="7"/>
  <c r="H298" i="7"/>
  <c r="I291" i="7"/>
  <c r="H290" i="7"/>
  <c r="I283" i="7"/>
  <c r="H282" i="7"/>
  <c r="H276" i="7"/>
  <c r="K272" i="7"/>
  <c r="G265" i="7"/>
  <c r="J264" i="7"/>
  <c r="H260" i="7"/>
  <c r="I250" i="7"/>
  <c r="G246" i="7"/>
  <c r="L246" i="7"/>
  <c r="I245" i="7"/>
  <c r="K244" i="7"/>
  <c r="F236" i="7"/>
  <c r="J236" i="7"/>
  <c r="L228" i="7"/>
  <c r="J225" i="7"/>
  <c r="F225" i="7"/>
  <c r="I224" i="7"/>
  <c r="J224" i="7"/>
  <c r="F224" i="7"/>
  <c r="K220" i="7"/>
  <c r="L213" i="7"/>
  <c r="G213" i="7"/>
  <c r="K213" i="7"/>
  <c r="L327" i="7"/>
  <c r="K326" i="7"/>
  <c r="H323" i="7"/>
  <c r="L319" i="7"/>
  <c r="K318" i="7"/>
  <c r="H315" i="7"/>
  <c r="L311" i="7"/>
  <c r="K310" i="7"/>
  <c r="H307" i="7"/>
  <c r="L303" i="7"/>
  <c r="K302" i="7"/>
  <c r="H299" i="7"/>
  <c r="L295" i="7"/>
  <c r="K294" i="7"/>
  <c r="H291" i="7"/>
  <c r="L287" i="7"/>
  <c r="K286" i="7"/>
  <c r="H283" i="7"/>
  <c r="L279" i="7"/>
  <c r="K278" i="7"/>
  <c r="G273" i="7"/>
  <c r="J272" i="7"/>
  <c r="H268" i="7"/>
  <c r="L263" i="7"/>
  <c r="I258" i="7"/>
  <c r="G256" i="7"/>
  <c r="F252" i="7"/>
  <c r="H245" i="7"/>
  <c r="H239" i="7"/>
  <c r="I239" i="7"/>
  <c r="I232" i="7"/>
  <c r="J232" i="7"/>
  <c r="F232" i="7"/>
  <c r="I221" i="7"/>
  <c r="L217" i="7"/>
  <c r="I208" i="7"/>
  <c r="J208" i="7"/>
  <c r="K208" i="7"/>
  <c r="F208" i="7"/>
  <c r="K319" i="7"/>
  <c r="J318" i="7"/>
  <c r="G315" i="7"/>
  <c r="F314" i="7"/>
  <c r="K311" i="7"/>
  <c r="J310" i="7"/>
  <c r="G307" i="7"/>
  <c r="F306" i="7"/>
  <c r="K303" i="7"/>
  <c r="J302" i="7"/>
  <c r="G299" i="7"/>
  <c r="F298" i="7"/>
  <c r="K295" i="7"/>
  <c r="J294" i="7"/>
  <c r="G291" i="7"/>
  <c r="F290" i="7"/>
  <c r="K287" i="7"/>
  <c r="J286" i="7"/>
  <c r="G283" i="7"/>
  <c r="F282" i="7"/>
  <c r="K279" i="7"/>
  <c r="J278" i="7"/>
  <c r="F276" i="7"/>
  <c r="K263" i="7"/>
  <c r="F260" i="7"/>
  <c r="G258" i="7"/>
  <c r="G254" i="7"/>
  <c r="L254" i="7"/>
  <c r="F250" i="7"/>
  <c r="I248" i="7"/>
  <c r="F248" i="7"/>
  <c r="G245" i="7"/>
  <c r="K245" i="7"/>
  <c r="K209" i="7"/>
  <c r="L209" i="7"/>
  <c r="G209" i="7"/>
  <c r="G200" i="7"/>
  <c r="K200" i="7"/>
  <c r="L200" i="7"/>
  <c r="L269" i="7"/>
  <c r="F268" i="7"/>
  <c r="L265" i="7"/>
  <c r="J263" i="7"/>
  <c r="G262" i="7"/>
  <c r="L262" i="7"/>
  <c r="I256" i="7"/>
  <c r="F256" i="7"/>
  <c r="K250" i="7"/>
  <c r="K242" i="7"/>
  <c r="L242" i="7"/>
  <c r="G238" i="7"/>
  <c r="L238" i="7"/>
  <c r="G222" i="7"/>
  <c r="K222" i="7"/>
  <c r="L222" i="7"/>
  <c r="G221" i="7"/>
  <c r="K221" i="7"/>
  <c r="K217" i="7"/>
  <c r="G217" i="7"/>
  <c r="I216" i="7"/>
  <c r="J216" i="7"/>
  <c r="F216" i="7"/>
  <c r="G270" i="7"/>
  <c r="L270" i="7"/>
  <c r="I264" i="7"/>
  <c r="F264" i="7"/>
  <c r="G230" i="7"/>
  <c r="K230" i="7"/>
  <c r="L230" i="7"/>
  <c r="G229" i="7"/>
  <c r="K229" i="7"/>
  <c r="F221" i="7"/>
  <c r="J221" i="7"/>
  <c r="F220" i="7"/>
  <c r="I220" i="7"/>
  <c r="J220" i="7"/>
  <c r="H217" i="7"/>
  <c r="J217" i="7"/>
  <c r="F217" i="7"/>
  <c r="I272" i="7"/>
  <c r="F272" i="7"/>
  <c r="K266" i="7"/>
  <c r="H261" i="7"/>
  <c r="L260" i="7"/>
  <c r="K254" i="7"/>
  <c r="K252" i="7"/>
  <c r="K248" i="7"/>
  <c r="F244" i="7"/>
  <c r="J244" i="7"/>
  <c r="K241" i="7"/>
  <c r="G241" i="7"/>
  <c r="G237" i="7"/>
  <c r="K237" i="7"/>
  <c r="K234" i="7"/>
  <c r="L234" i="7"/>
  <c r="F229" i="7"/>
  <c r="J229" i="7"/>
  <c r="F228" i="7"/>
  <c r="I228" i="7"/>
  <c r="J228" i="7"/>
  <c r="K218" i="7"/>
  <c r="L218" i="7"/>
  <c r="G218" i="7"/>
  <c r="L208" i="7"/>
  <c r="K204" i="7"/>
  <c r="F204" i="7"/>
  <c r="I204" i="7"/>
  <c r="J204" i="7"/>
  <c r="L214" i="7"/>
  <c r="L206" i="7"/>
  <c r="F199" i="7"/>
  <c r="K198" i="7"/>
  <c r="F193" i="7"/>
  <c r="I193" i="7"/>
  <c r="J193" i="7"/>
  <c r="J189" i="7"/>
  <c r="F189" i="7"/>
  <c r="F186" i="7"/>
  <c r="K182" i="7"/>
  <c r="G182" i="7"/>
  <c r="F170" i="7"/>
  <c r="K166" i="7"/>
  <c r="G166" i="7"/>
  <c r="H154" i="7"/>
  <c r="J154" i="7"/>
  <c r="K214" i="7"/>
  <c r="J213" i="7"/>
  <c r="G210" i="7"/>
  <c r="F209" i="7"/>
  <c r="K206" i="7"/>
  <c r="J205" i="7"/>
  <c r="G203" i="7"/>
  <c r="L190" i="7"/>
  <c r="G186" i="7"/>
  <c r="K186" i="7"/>
  <c r="L178" i="7"/>
  <c r="H176" i="7"/>
  <c r="I176" i="7"/>
  <c r="L173" i="7"/>
  <c r="G170" i="7"/>
  <c r="K170" i="7"/>
  <c r="L162" i="7"/>
  <c r="L160" i="7"/>
  <c r="J157" i="7"/>
  <c r="K157" i="7"/>
  <c r="F157" i="7"/>
  <c r="K147" i="7"/>
  <c r="L147" i="7"/>
  <c r="H146" i="7"/>
  <c r="J146" i="7"/>
  <c r="K195" i="7"/>
  <c r="L195" i="7"/>
  <c r="H192" i="7"/>
  <c r="I192" i="7"/>
  <c r="J190" i="7"/>
  <c r="I178" i="7"/>
  <c r="L177" i="7"/>
  <c r="L175" i="7"/>
  <c r="G175" i="7"/>
  <c r="I162" i="7"/>
  <c r="L161" i="7"/>
  <c r="K160" i="7"/>
  <c r="L152" i="7"/>
  <c r="L144" i="7"/>
  <c r="H129" i="7"/>
  <c r="I129" i="7"/>
  <c r="J129" i="7"/>
  <c r="L129" i="7"/>
  <c r="F129" i="7"/>
  <c r="L191" i="7"/>
  <c r="G191" i="7"/>
  <c r="I190" i="7"/>
  <c r="F185" i="7"/>
  <c r="I185" i="7"/>
  <c r="J185" i="7"/>
  <c r="J181" i="7"/>
  <c r="F181" i="7"/>
  <c r="K179" i="7"/>
  <c r="L179" i="7"/>
  <c r="H178" i="7"/>
  <c r="K177" i="7"/>
  <c r="F169" i="7"/>
  <c r="I169" i="7"/>
  <c r="J169" i="7"/>
  <c r="J165" i="7"/>
  <c r="F165" i="7"/>
  <c r="K163" i="7"/>
  <c r="L163" i="7"/>
  <c r="H162" i="7"/>
  <c r="K161" i="7"/>
  <c r="L153" i="7"/>
  <c r="J120" i="7"/>
  <c r="H120" i="7"/>
  <c r="I120" i="7"/>
  <c r="L120" i="7"/>
  <c r="F120" i="7"/>
  <c r="L100" i="7"/>
  <c r="G100" i="7"/>
  <c r="K100" i="7"/>
  <c r="I231" i="7"/>
  <c r="I223" i="7"/>
  <c r="I215" i="7"/>
  <c r="L210" i="7"/>
  <c r="I207" i="7"/>
  <c r="I202" i="7"/>
  <c r="I201" i="7"/>
  <c r="J201" i="7"/>
  <c r="L199" i="7"/>
  <c r="J197" i="7"/>
  <c r="L192" i="7"/>
  <c r="H190" i="7"/>
  <c r="L182" i="7"/>
  <c r="F178" i="7"/>
  <c r="K176" i="7"/>
  <c r="K174" i="7"/>
  <c r="G174" i="7"/>
  <c r="L166" i="7"/>
  <c r="F162" i="7"/>
  <c r="L157" i="7"/>
  <c r="G132" i="7"/>
  <c r="L132" i="7"/>
  <c r="J209" i="7"/>
  <c r="L203" i="7"/>
  <c r="H202" i="7"/>
  <c r="K199" i="7"/>
  <c r="I197" i="7"/>
  <c r="F194" i="7"/>
  <c r="K192" i="7"/>
  <c r="K190" i="7"/>
  <c r="G190" i="7"/>
  <c r="L186" i="7"/>
  <c r="H184" i="7"/>
  <c r="I184" i="7"/>
  <c r="J182" i="7"/>
  <c r="L181" i="7"/>
  <c r="G178" i="7"/>
  <c r="K178" i="7"/>
  <c r="J176" i="7"/>
  <c r="L170" i="7"/>
  <c r="H168" i="7"/>
  <c r="I168" i="7"/>
  <c r="J166" i="7"/>
  <c r="L165" i="7"/>
  <c r="G162" i="7"/>
  <c r="K162" i="7"/>
  <c r="G161" i="7"/>
  <c r="I157" i="7"/>
  <c r="K150" i="7"/>
  <c r="L150" i="7"/>
  <c r="G150" i="7"/>
  <c r="H149" i="7"/>
  <c r="J149" i="7"/>
  <c r="K149" i="7"/>
  <c r="F149" i="7"/>
  <c r="L146" i="7"/>
  <c r="K142" i="7"/>
  <c r="L142" i="7"/>
  <c r="G142" i="7"/>
  <c r="H141" i="7"/>
  <c r="J141" i="7"/>
  <c r="K141" i="7"/>
  <c r="F141" i="7"/>
  <c r="F138" i="7"/>
  <c r="H138" i="7"/>
  <c r="J138" i="7"/>
  <c r="G133" i="7"/>
  <c r="K133" i="7"/>
  <c r="L133" i="7"/>
  <c r="F113" i="7"/>
  <c r="H113" i="7"/>
  <c r="I113" i="7"/>
  <c r="L183" i="7"/>
  <c r="G183" i="7"/>
  <c r="L167" i="7"/>
  <c r="G167" i="7"/>
  <c r="F161" i="7"/>
  <c r="I161" i="7"/>
  <c r="J161" i="7"/>
  <c r="F160" i="7"/>
  <c r="H160" i="7"/>
  <c r="I160" i="7"/>
  <c r="G153" i="7"/>
  <c r="K152" i="7"/>
  <c r="F152" i="7"/>
  <c r="H152" i="7"/>
  <c r="I152" i="7"/>
  <c r="L145" i="7"/>
  <c r="G145" i="7"/>
  <c r="K144" i="7"/>
  <c r="F144" i="7"/>
  <c r="H144" i="7"/>
  <c r="I144" i="7"/>
  <c r="J128" i="7"/>
  <c r="F128" i="7"/>
  <c r="H128" i="7"/>
  <c r="I111" i="7"/>
  <c r="J111" i="7"/>
  <c r="F111" i="7"/>
  <c r="H111" i="7"/>
  <c r="K111" i="7"/>
  <c r="K201" i="7"/>
  <c r="H200" i="7"/>
  <c r="I200" i="7"/>
  <c r="I199" i="7"/>
  <c r="K191" i="7"/>
  <c r="K187" i="7"/>
  <c r="L187" i="7"/>
  <c r="H186" i="7"/>
  <c r="K185" i="7"/>
  <c r="I181" i="7"/>
  <c r="F177" i="7"/>
  <c r="I177" i="7"/>
  <c r="J177" i="7"/>
  <c r="J173" i="7"/>
  <c r="F173" i="7"/>
  <c r="K171" i="7"/>
  <c r="L171" i="7"/>
  <c r="H170" i="7"/>
  <c r="K169" i="7"/>
  <c r="I165" i="7"/>
  <c r="K158" i="7"/>
  <c r="L158" i="7"/>
  <c r="G158" i="7"/>
  <c r="K155" i="7"/>
  <c r="L155" i="7"/>
  <c r="G154" i="7"/>
  <c r="K154" i="7"/>
  <c r="G139" i="7"/>
  <c r="K139" i="7"/>
  <c r="L139" i="7"/>
  <c r="K124" i="7"/>
  <c r="L124" i="7"/>
  <c r="G124" i="7"/>
  <c r="I119" i="7"/>
  <c r="F119" i="7"/>
  <c r="H119" i="7"/>
  <c r="L12" i="2"/>
  <c r="J153" i="7"/>
  <c r="K146" i="7"/>
  <c r="J145" i="7"/>
  <c r="K138" i="7"/>
  <c r="J137" i="7"/>
  <c r="H136" i="7"/>
  <c r="K134" i="7"/>
  <c r="H133" i="7"/>
  <c r="J131" i="7"/>
  <c r="L128" i="7"/>
  <c r="H127" i="7"/>
  <c r="K125" i="7"/>
  <c r="H124" i="7"/>
  <c r="K122" i="7"/>
  <c r="I121" i="7"/>
  <c r="L119" i="7"/>
  <c r="K116" i="7"/>
  <c r="G112" i="7"/>
  <c r="K109" i="7"/>
  <c r="J107" i="7"/>
  <c r="L106" i="7"/>
  <c r="L104" i="7"/>
  <c r="F100" i="7"/>
  <c r="I100" i="7"/>
  <c r="I96" i="7"/>
  <c r="J81" i="7"/>
  <c r="D13" i="7"/>
  <c r="G159" i="7"/>
  <c r="I153" i="7"/>
  <c r="G151" i="7"/>
  <c r="I145" i="7"/>
  <c r="G143" i="7"/>
  <c r="I137" i="7"/>
  <c r="J134" i="7"/>
  <c r="I131" i="7"/>
  <c r="G130" i="7"/>
  <c r="K129" i="7"/>
  <c r="K128" i="7"/>
  <c r="J125" i="7"/>
  <c r="H121" i="7"/>
  <c r="K119" i="7"/>
  <c r="J116" i="7"/>
  <c r="L113" i="7"/>
  <c r="L111" i="7"/>
  <c r="J109" i="7"/>
  <c r="F108" i="7"/>
  <c r="I108" i="7"/>
  <c r="I107" i="7"/>
  <c r="K87" i="7"/>
  <c r="G86" i="7"/>
  <c r="K86" i="7"/>
  <c r="L86" i="7"/>
  <c r="H110" i="7"/>
  <c r="F110" i="7"/>
  <c r="I99" i="7"/>
  <c r="F99" i="7"/>
  <c r="G95" i="7"/>
  <c r="K95" i="7"/>
  <c r="L95" i="7"/>
  <c r="I87" i="7"/>
  <c r="F87" i="7"/>
  <c r="K81" i="7"/>
  <c r="L81" i="7"/>
  <c r="G81" i="7"/>
  <c r="O12" i="7"/>
  <c r="O13" i="7"/>
  <c r="G62" i="2"/>
  <c r="L62" i="2"/>
  <c r="K62" i="2"/>
  <c r="G46" i="2"/>
  <c r="K46" i="2"/>
  <c r="G30" i="2"/>
  <c r="L30" i="2"/>
  <c r="K30" i="2"/>
  <c r="F63" i="7"/>
  <c r="J63" i="7"/>
  <c r="I63" i="7"/>
  <c r="H63" i="7"/>
  <c r="F57" i="7"/>
  <c r="I57" i="7"/>
  <c r="H57" i="7"/>
  <c r="K57" i="7"/>
  <c r="L57" i="7"/>
  <c r="J57" i="7"/>
  <c r="G137" i="7"/>
  <c r="H125" i="7"/>
  <c r="F121" i="7"/>
  <c r="H116" i="7"/>
  <c r="H109" i="7"/>
  <c r="K105" i="7"/>
  <c r="G105" i="7"/>
  <c r="I101" i="7"/>
  <c r="L98" i="7"/>
  <c r="G98" i="7"/>
  <c r="K98" i="7"/>
  <c r="J96" i="7"/>
  <c r="F96" i="7"/>
  <c r="G94" i="7"/>
  <c r="G92" i="7"/>
  <c r="K92" i="7"/>
  <c r="L92" i="7"/>
  <c r="J88" i="7"/>
  <c r="H88" i="7"/>
  <c r="I88" i="7"/>
  <c r="K88" i="7"/>
  <c r="G85" i="7"/>
  <c r="F81" i="7"/>
  <c r="H81" i="7"/>
  <c r="F134" i="7"/>
  <c r="J126" i="7"/>
  <c r="G122" i="7"/>
  <c r="K121" i="7"/>
  <c r="K120" i="7"/>
  <c r="L112" i="7"/>
  <c r="K108" i="7"/>
  <c r="H102" i="7"/>
  <c r="J102" i="7"/>
  <c r="F102" i="7"/>
  <c r="H101" i="7"/>
  <c r="J100" i="7"/>
  <c r="L99" i="7"/>
  <c r="H97" i="7"/>
  <c r="I97" i="7"/>
  <c r="J97" i="7"/>
  <c r="F92" i="7"/>
  <c r="J92" i="7"/>
  <c r="K112" i="7"/>
  <c r="K110" i="7"/>
  <c r="G109" i="7"/>
  <c r="L109" i="7"/>
  <c r="G104" i="7"/>
  <c r="G101" i="7"/>
  <c r="L101" i="7"/>
  <c r="K99" i="7"/>
  <c r="K113" i="7"/>
  <c r="G113" i="7"/>
  <c r="J110" i="7"/>
  <c r="L107" i="7"/>
  <c r="J99" i="7"/>
  <c r="L87" i="7"/>
  <c r="E12" i="7"/>
  <c r="K12" i="2"/>
  <c r="F93" i="7"/>
  <c r="G90" i="7"/>
  <c r="K89" i="7"/>
  <c r="G87" i="7"/>
  <c r="K68" i="2"/>
  <c r="F70" i="2"/>
  <c r="H70" i="2"/>
  <c r="J70" i="2"/>
  <c r="I70" i="2"/>
  <c r="F54" i="2"/>
  <c r="J54" i="2"/>
  <c r="F38" i="2"/>
  <c r="H38" i="2"/>
  <c r="I38" i="2"/>
  <c r="F22" i="2"/>
  <c r="J22" i="2"/>
  <c r="G78" i="7"/>
  <c r="K78" i="7"/>
  <c r="L78" i="7"/>
  <c r="G62" i="7"/>
  <c r="K62" i="7"/>
  <c r="L62" i="7"/>
  <c r="G46" i="7"/>
  <c r="K46" i="7"/>
  <c r="L46" i="7"/>
  <c r="G30" i="7"/>
  <c r="K30" i="7"/>
  <c r="L30" i="7"/>
  <c r="L68" i="2"/>
  <c r="H33" i="2"/>
  <c r="I69" i="2"/>
  <c r="F69" i="2"/>
  <c r="H69" i="2"/>
  <c r="I53" i="2"/>
  <c r="F53" i="2"/>
  <c r="H53" i="2"/>
  <c r="I37" i="2"/>
  <c r="F37" i="2"/>
  <c r="H37" i="2"/>
  <c r="L67" i="7"/>
  <c r="G67" i="7"/>
  <c r="K67" i="7"/>
  <c r="L51" i="7"/>
  <c r="G51" i="7"/>
  <c r="K51" i="7"/>
  <c r="L35" i="7"/>
  <c r="G35" i="7"/>
  <c r="K35" i="7"/>
  <c r="P47" i="4"/>
  <c r="S47" i="4"/>
  <c r="U47" i="4" s="1"/>
  <c r="P51" i="4"/>
  <c r="S51" i="4"/>
  <c r="U51" i="4" s="1"/>
  <c r="P55" i="4"/>
  <c r="S55" i="4" s="1"/>
  <c r="U55" i="4" s="1"/>
  <c r="P59" i="4"/>
  <c r="S59" i="4"/>
  <c r="U59" i="4" s="1"/>
  <c r="P63" i="4"/>
  <c r="S63" i="4" s="1"/>
  <c r="U63" i="4" s="1"/>
  <c r="P67" i="4"/>
  <c r="S67" i="4"/>
  <c r="U67" i="4" s="1"/>
  <c r="P71" i="4"/>
  <c r="S71" i="4" s="1"/>
  <c r="U71" i="4" s="1"/>
  <c r="P75" i="4"/>
  <c r="S75" i="4"/>
  <c r="U75" i="4" s="1"/>
  <c r="P79" i="4"/>
  <c r="S79" i="4" s="1"/>
  <c r="U79" i="4"/>
  <c r="P83" i="4"/>
  <c r="S83" i="4"/>
  <c r="U83" i="4" s="1"/>
  <c r="P50" i="4"/>
  <c r="S50" i="4" s="1"/>
  <c r="U50" i="4" s="1"/>
  <c r="P54" i="4"/>
  <c r="S54" i="4"/>
  <c r="U54" i="4" s="1"/>
  <c r="P58" i="4"/>
  <c r="S58" i="4" s="1"/>
  <c r="U58" i="4" s="1"/>
  <c r="P62" i="4"/>
  <c r="S62" i="4"/>
  <c r="U62" i="4" s="1"/>
  <c r="P66" i="4"/>
  <c r="S66" i="4" s="1"/>
  <c r="U66" i="4" s="1"/>
  <c r="P70" i="4"/>
  <c r="S70" i="4"/>
  <c r="U70" i="4" s="1"/>
  <c r="P74" i="4"/>
  <c r="S74" i="4" s="1"/>
  <c r="U74" i="4" s="1"/>
  <c r="P78" i="4"/>
  <c r="S78" i="4"/>
  <c r="U78" i="4" s="1"/>
  <c r="P82" i="4"/>
  <c r="S82" i="4" s="1"/>
  <c r="U82" i="4" s="1"/>
  <c r="P49" i="4"/>
  <c r="S49" i="4"/>
  <c r="U49" i="4" s="1"/>
  <c r="P53" i="4"/>
  <c r="S53" i="4" s="1"/>
  <c r="U53" i="4" s="1"/>
  <c r="P57" i="4"/>
  <c r="S57" i="4"/>
  <c r="U57" i="4" s="1"/>
  <c r="P61" i="4"/>
  <c r="S61" i="4" s="1"/>
  <c r="U61" i="4" s="1"/>
  <c r="P65" i="4"/>
  <c r="S65" i="4"/>
  <c r="U65" i="4" s="1"/>
  <c r="P69" i="4"/>
  <c r="S69" i="4" s="1"/>
  <c r="U69" i="4"/>
  <c r="P73" i="4"/>
  <c r="S73" i="4"/>
  <c r="U73" i="4" s="1"/>
  <c r="P77" i="4"/>
  <c r="S77" i="4" s="1"/>
  <c r="U77" i="4" s="1"/>
  <c r="P81" i="4"/>
  <c r="S81" i="4"/>
  <c r="U81" i="4" s="1"/>
  <c r="P48" i="4"/>
  <c r="S48" i="4" s="1"/>
  <c r="U48" i="4" s="1"/>
  <c r="P64" i="4"/>
  <c r="S64" i="4"/>
  <c r="U64" i="4" s="1"/>
  <c r="P80" i="4"/>
  <c r="S80" i="4" s="1"/>
  <c r="U80" i="4" s="1"/>
  <c r="P52" i="4"/>
  <c r="S52" i="4"/>
  <c r="U52" i="4" s="1"/>
  <c r="P68" i="4"/>
  <c r="S68" i="4" s="1"/>
  <c r="U68" i="4" s="1"/>
  <c r="P56" i="4"/>
  <c r="S56" i="4"/>
  <c r="U56" i="4" s="1"/>
  <c r="P72" i="4"/>
  <c r="S72" i="4" s="1"/>
  <c r="U72" i="4" s="1"/>
  <c r="P60" i="4"/>
  <c r="S60" i="4"/>
  <c r="U60" i="4" s="1"/>
  <c r="P76" i="4"/>
  <c r="S76" i="4" s="1"/>
  <c r="U76" i="4" s="1"/>
  <c r="G58" i="2"/>
  <c r="L58" i="2"/>
  <c r="G42" i="2"/>
  <c r="L42" i="2"/>
  <c r="G26" i="2"/>
  <c r="L26" i="2"/>
  <c r="F74" i="2"/>
  <c r="I74" i="2"/>
  <c r="H58" i="2"/>
  <c r="F58" i="2"/>
  <c r="I58" i="2"/>
  <c r="J58" i="2"/>
  <c r="H42" i="2"/>
  <c r="F42" i="2"/>
  <c r="I42" i="2"/>
  <c r="J42" i="2"/>
  <c r="H26" i="2"/>
  <c r="F26" i="2"/>
  <c r="I26" i="2"/>
  <c r="J26" i="2"/>
  <c r="I21" i="2"/>
  <c r="H21" i="2"/>
  <c r="N12" i="7"/>
  <c r="N13" i="7"/>
  <c r="G57" i="2"/>
  <c r="K57" i="2"/>
  <c r="G41" i="2"/>
  <c r="K41" i="2"/>
  <c r="G25" i="2"/>
  <c r="K25" i="2"/>
  <c r="F73" i="2"/>
  <c r="H73" i="2"/>
  <c r="I73" i="2"/>
  <c r="L73" i="2"/>
  <c r="F57" i="2"/>
  <c r="I57" i="2"/>
  <c r="F41" i="2"/>
  <c r="J41" i="2"/>
  <c r="F25" i="2"/>
  <c r="J25" i="2"/>
  <c r="I25" i="2"/>
  <c r="F12" i="2"/>
  <c r="F52" i="7"/>
  <c r="K52" i="7"/>
  <c r="H52" i="7"/>
  <c r="J52" i="7"/>
  <c r="K97" i="7"/>
  <c r="K96" i="7"/>
  <c r="J84" i="7"/>
  <c r="H80" i="7"/>
  <c r="K26" i="2"/>
  <c r="Q12" i="2"/>
  <c r="H74" i="2"/>
  <c r="L75" i="7"/>
  <c r="G75" i="7"/>
  <c r="L59" i="7"/>
  <c r="G59" i="7"/>
  <c r="L43" i="7"/>
  <c r="G43" i="7"/>
  <c r="L27" i="7"/>
  <c r="G27" i="7"/>
  <c r="F68" i="7"/>
  <c r="I68" i="7"/>
  <c r="H68" i="7"/>
  <c r="K68" i="7"/>
  <c r="G66" i="2"/>
  <c r="L66" i="2"/>
  <c r="H12" i="2"/>
  <c r="K74" i="7"/>
  <c r="G74" i="7"/>
  <c r="L74" i="7"/>
  <c r="K58" i="7"/>
  <c r="G58" i="7"/>
  <c r="K42" i="7"/>
  <c r="G42" i="7"/>
  <c r="K26" i="7"/>
  <c r="G26" i="7"/>
  <c r="F79" i="7"/>
  <c r="I79" i="7"/>
  <c r="H79" i="7"/>
  <c r="J79" i="7"/>
  <c r="F73" i="7"/>
  <c r="K73" i="7"/>
  <c r="L73" i="7"/>
  <c r="I73" i="7"/>
  <c r="J73" i="7"/>
  <c r="F65" i="2"/>
  <c r="K65" i="2"/>
  <c r="F49" i="2"/>
  <c r="J49" i="2"/>
  <c r="H49" i="2"/>
  <c r="K49" i="2"/>
  <c r="F33" i="2"/>
  <c r="J33" i="2"/>
  <c r="K33" i="2"/>
  <c r="G79" i="7"/>
  <c r="K79" i="7"/>
  <c r="G63" i="7"/>
  <c r="K63" i="7"/>
  <c r="L63" i="7"/>
  <c r="G47" i="7"/>
  <c r="K47" i="7"/>
  <c r="L47" i="7"/>
  <c r="G31" i="7"/>
  <c r="K31" i="7"/>
  <c r="L31" i="7"/>
  <c r="F13" i="7"/>
  <c r="F12" i="7"/>
  <c r="L50" i="2"/>
  <c r="L34" i="2"/>
  <c r="C13" i="2"/>
  <c r="L13" i="7"/>
  <c r="K66" i="7"/>
  <c r="G66" i="7"/>
  <c r="K50" i="7"/>
  <c r="G50" i="7"/>
  <c r="K34" i="7"/>
  <c r="G34" i="7"/>
  <c r="F31" i="7"/>
  <c r="J31" i="7"/>
  <c r="F25" i="7"/>
  <c r="I25" i="7"/>
  <c r="H25" i="7"/>
  <c r="K25" i="7"/>
  <c r="L25" i="7"/>
  <c r="I61" i="2"/>
  <c r="F61" i="2"/>
  <c r="H61" i="2"/>
  <c r="I45" i="2"/>
  <c r="F45" i="2"/>
  <c r="H45" i="2"/>
  <c r="I29" i="2"/>
  <c r="F29" i="2"/>
  <c r="H29" i="2"/>
  <c r="G71" i="7"/>
  <c r="K71" i="7"/>
  <c r="G55" i="7"/>
  <c r="K55" i="7"/>
  <c r="G39" i="7"/>
  <c r="K39" i="7"/>
  <c r="G23" i="7"/>
  <c r="K23" i="7"/>
  <c r="Q13" i="7"/>
  <c r="Q12" i="7"/>
  <c r="F36" i="7"/>
  <c r="I36" i="7"/>
  <c r="H36" i="7"/>
  <c r="K36" i="7"/>
  <c r="G68" i="10"/>
  <c r="J68" i="10"/>
  <c r="P68" i="10"/>
  <c r="S68" i="10" s="1"/>
  <c r="U68" i="10" s="1"/>
  <c r="J77" i="2"/>
  <c r="J61" i="2"/>
  <c r="J30" i="2"/>
  <c r="I77" i="2"/>
  <c r="I46" i="2"/>
  <c r="H66" i="2"/>
  <c r="F66" i="2"/>
  <c r="I66" i="2"/>
  <c r="J66" i="2"/>
  <c r="H50" i="2"/>
  <c r="F50" i="2"/>
  <c r="I50" i="2"/>
  <c r="J50" i="2"/>
  <c r="H34" i="2"/>
  <c r="F34" i="2"/>
  <c r="I34" i="2"/>
  <c r="J34" i="2"/>
  <c r="K12" i="7"/>
  <c r="G70" i="7"/>
  <c r="K70" i="7"/>
  <c r="L70" i="7"/>
  <c r="G54" i="7"/>
  <c r="K54" i="7"/>
  <c r="L54" i="7"/>
  <c r="G38" i="7"/>
  <c r="K38" i="7"/>
  <c r="L38" i="7"/>
  <c r="G22" i="7"/>
  <c r="K22" i="7"/>
  <c r="L22" i="7"/>
  <c r="F47" i="7"/>
  <c r="I47" i="7"/>
  <c r="H47" i="7"/>
  <c r="J47" i="7"/>
  <c r="F41" i="7"/>
  <c r="K41" i="7"/>
  <c r="L41" i="7"/>
  <c r="J64" i="7"/>
  <c r="J48" i="7"/>
  <c r="J32" i="7"/>
  <c r="G76" i="10"/>
  <c r="J76" i="10"/>
  <c r="P76" i="10"/>
  <c r="L69" i="7"/>
  <c r="L53" i="7"/>
  <c r="L37" i="7"/>
  <c r="L21" i="7"/>
  <c r="H64" i="7"/>
  <c r="H54" i="7"/>
  <c r="H32" i="7"/>
  <c r="H22" i="7"/>
  <c r="I64" i="7"/>
  <c r="I54" i="7"/>
  <c r="I32" i="7"/>
  <c r="I22" i="7"/>
  <c r="F77" i="7"/>
  <c r="I77" i="7"/>
  <c r="H77" i="7"/>
  <c r="I67" i="7"/>
  <c r="H67" i="7"/>
  <c r="F61" i="7"/>
  <c r="I61" i="7"/>
  <c r="H61" i="7"/>
  <c r="I51" i="7"/>
  <c r="H51" i="7"/>
  <c r="F45" i="7"/>
  <c r="I45" i="7"/>
  <c r="H45" i="7"/>
  <c r="I35" i="7"/>
  <c r="H35" i="7"/>
  <c r="F29" i="7"/>
  <c r="I29" i="7"/>
  <c r="H29" i="7"/>
  <c r="P84" i="10"/>
  <c r="S84" i="10" s="1"/>
  <c r="U84" i="10" s="1"/>
  <c r="G84" i="10"/>
  <c r="K84" i="10"/>
  <c r="H19" i="4"/>
  <c r="P94" i="10"/>
  <c r="S94" i="10" s="1"/>
  <c r="U94" i="10" s="1"/>
  <c r="G94" i="10"/>
  <c r="K94" i="10"/>
  <c r="P39" i="10"/>
  <c r="S39" i="10"/>
  <c r="U39" i="10" s="1"/>
  <c r="G39" i="10"/>
  <c r="I39" i="10"/>
  <c r="G101" i="12"/>
  <c r="K101" i="12"/>
  <c r="H50" i="7"/>
  <c r="I50" i="7"/>
  <c r="P56" i="10"/>
  <c r="G56" i="10"/>
  <c r="K56" i="10"/>
  <c r="P104" i="10"/>
  <c r="G104" i="10"/>
  <c r="K104" i="10"/>
  <c r="P23" i="10"/>
  <c r="G23" i="10"/>
  <c r="I23" i="10"/>
  <c r="D16" i="10"/>
  <c r="D19" i="10"/>
  <c r="H70" i="7"/>
  <c r="H38" i="7"/>
  <c r="I70" i="7"/>
  <c r="I38" i="7"/>
  <c r="I75" i="7"/>
  <c r="H75" i="7"/>
  <c r="F69" i="7"/>
  <c r="I69" i="7"/>
  <c r="H69" i="7"/>
  <c r="I59" i="7"/>
  <c r="H59" i="7"/>
  <c r="F53" i="7"/>
  <c r="I53" i="7"/>
  <c r="H53" i="7"/>
  <c r="I43" i="7"/>
  <c r="H43" i="7"/>
  <c r="F37" i="7"/>
  <c r="I37" i="7"/>
  <c r="H37" i="7"/>
  <c r="I27" i="7"/>
  <c r="H27" i="7"/>
  <c r="F21" i="7"/>
  <c r="I21" i="7"/>
  <c r="H21" i="7"/>
  <c r="J66" i="7"/>
  <c r="J50" i="7"/>
  <c r="J34" i="7"/>
  <c r="P64" i="10"/>
  <c r="S64" i="10" s="1"/>
  <c r="U64" i="10" s="1"/>
  <c r="G64" i="10"/>
  <c r="K64" i="10"/>
  <c r="P58" i="10"/>
  <c r="S58" i="10" s="1"/>
  <c r="U58" i="10"/>
  <c r="G58" i="10"/>
  <c r="K58" i="10"/>
  <c r="P52" i="10"/>
  <c r="S52" i="10"/>
  <c r="U52" i="10" s="1"/>
  <c r="G52" i="10"/>
  <c r="K52" i="10"/>
  <c r="P62" i="10"/>
  <c r="G62" i="10"/>
  <c r="K62" i="10"/>
  <c r="P42" i="10"/>
  <c r="S42" i="10"/>
  <c r="U42" i="10" s="1"/>
  <c r="G42" i="10"/>
  <c r="I42" i="10"/>
  <c r="S36" i="10"/>
  <c r="U36" i="10" s="1"/>
  <c r="P26" i="10"/>
  <c r="G26" i="10"/>
  <c r="I26" i="10"/>
  <c r="F12" i="13"/>
  <c r="P66" i="10"/>
  <c r="G66" i="10"/>
  <c r="J66" i="10"/>
  <c r="S53" i="10"/>
  <c r="U53" i="10" s="1"/>
  <c r="G103" i="10"/>
  <c r="K103" i="10"/>
  <c r="P103" i="10"/>
  <c r="P97" i="10"/>
  <c r="S97" i="10"/>
  <c r="U97" i="10"/>
  <c r="G97" i="10"/>
  <c r="J97" i="10"/>
  <c r="G93" i="10"/>
  <c r="J93" i="10"/>
  <c r="P93" i="10"/>
  <c r="S93" i="10" s="1"/>
  <c r="U93" i="10" s="1"/>
  <c r="P88" i="10"/>
  <c r="S88" i="10"/>
  <c r="U88" i="10" s="1"/>
  <c r="G88" i="10"/>
  <c r="K88" i="10"/>
  <c r="G83" i="10"/>
  <c r="J83" i="10"/>
  <c r="P83" i="10"/>
  <c r="P75" i="10"/>
  <c r="S75" i="10"/>
  <c r="U75" i="10" s="1"/>
  <c r="G75" i="10"/>
  <c r="J75" i="10"/>
  <c r="P47" i="10"/>
  <c r="G47" i="10"/>
  <c r="K47" i="10"/>
  <c r="P35" i="10"/>
  <c r="S35" i="10" s="1"/>
  <c r="U35" i="10" s="1"/>
  <c r="G35" i="10"/>
  <c r="I35" i="10"/>
  <c r="G32" i="10"/>
  <c r="I32" i="10"/>
  <c r="G67" i="12"/>
  <c r="J67" i="12"/>
  <c r="S91" i="10"/>
  <c r="U91" i="10"/>
  <c r="S59" i="10"/>
  <c r="U59" i="10"/>
  <c r="S57" i="10"/>
  <c r="U57" i="10"/>
  <c r="G44" i="10"/>
  <c r="I44" i="10"/>
  <c r="P38" i="10"/>
  <c r="G38" i="10"/>
  <c r="I38" i="10"/>
  <c r="D15" i="10"/>
  <c r="C19" i="10" s="1"/>
  <c r="P22" i="10"/>
  <c r="G22" i="10"/>
  <c r="I22" i="10"/>
  <c r="P48" i="10"/>
  <c r="G48" i="10"/>
  <c r="K48" i="10"/>
  <c r="P31" i="10"/>
  <c r="S31" i="10" s="1"/>
  <c r="U31" i="10"/>
  <c r="G31" i="10"/>
  <c r="I31" i="10"/>
  <c r="X45" i="1"/>
  <c r="X53" i="1"/>
  <c r="X47" i="1"/>
  <c r="X55" i="1"/>
  <c r="X41" i="1"/>
  <c r="X49" i="1"/>
  <c r="P85" i="1"/>
  <c r="S85" i="1" s="1"/>
  <c r="U85" i="1" s="1"/>
  <c r="P77" i="1"/>
  <c r="S77" i="1"/>
  <c r="U77" i="1"/>
  <c r="P90" i="1"/>
  <c r="P101" i="1"/>
  <c r="P90" i="10"/>
  <c r="S90" i="10" s="1"/>
  <c r="U90" i="10" s="1"/>
  <c r="P67" i="10"/>
  <c r="S67" i="10" s="1"/>
  <c r="U67" i="10" s="1"/>
  <c r="S65" i="10"/>
  <c r="U65" i="10" s="1"/>
  <c r="P34" i="10"/>
  <c r="S34" i="10" s="1"/>
  <c r="U34" i="10"/>
  <c r="G34" i="10"/>
  <c r="I34" i="10"/>
  <c r="S28" i="10"/>
  <c r="U28" i="10"/>
  <c r="P50" i="10"/>
  <c r="S50" i="10"/>
  <c r="U50" i="10" s="1"/>
  <c r="G50" i="10"/>
  <c r="K50" i="10"/>
  <c r="G73" i="10"/>
  <c r="P43" i="10"/>
  <c r="G43" i="10"/>
  <c r="I43" i="10"/>
  <c r="G40" i="10"/>
  <c r="I40" i="10"/>
  <c r="P27" i="10"/>
  <c r="S27" i="10"/>
  <c r="U27" i="10" s="1"/>
  <c r="G27" i="10"/>
  <c r="I27" i="10"/>
  <c r="G24" i="10"/>
  <c r="I24" i="10"/>
  <c r="S99" i="10"/>
  <c r="U99" i="10" s="1"/>
  <c r="S81" i="10"/>
  <c r="U81" i="10" s="1"/>
  <c r="P54" i="10"/>
  <c r="S54" i="10" s="1"/>
  <c r="U54" i="10"/>
  <c r="G54" i="10"/>
  <c r="K54" i="10"/>
  <c r="P30" i="10"/>
  <c r="G30" i="10"/>
  <c r="I30" i="10"/>
  <c r="G36" i="12"/>
  <c r="I36" i="12" s="1"/>
  <c r="X35" i="10"/>
  <c r="P100" i="10"/>
  <c r="S100" i="10"/>
  <c r="U100" i="10" s="1"/>
  <c r="G55" i="12"/>
  <c r="K55" i="12" s="1"/>
  <c r="G45" i="12"/>
  <c r="I45" i="12" s="1"/>
  <c r="G69" i="12"/>
  <c r="I69" i="12" s="1"/>
  <c r="O12" i="13"/>
  <c r="O13" i="13"/>
  <c r="Q12" i="13"/>
  <c r="K80" i="13"/>
  <c r="L80" i="13"/>
  <c r="G80" i="13"/>
  <c r="I13" i="13"/>
  <c r="I12" i="13"/>
  <c r="G97" i="12"/>
  <c r="J97" i="12"/>
  <c r="G77" i="12"/>
  <c r="K77" i="12"/>
  <c r="G22" i="12"/>
  <c r="I22" i="12"/>
  <c r="P79" i="12"/>
  <c r="S79" i="12" s="1"/>
  <c r="U79" i="12" s="1"/>
  <c r="D13" i="13"/>
  <c r="D12" i="13"/>
  <c r="P62" i="12"/>
  <c r="G62" i="12"/>
  <c r="K62" i="12"/>
  <c r="G71" i="12"/>
  <c r="J71" i="12"/>
  <c r="P71" i="12"/>
  <c r="S71" i="12" s="1"/>
  <c r="U71" i="12" s="1"/>
  <c r="G32" i="12"/>
  <c r="I32" i="12" s="1"/>
  <c r="L13" i="13"/>
  <c r="L12" i="13"/>
  <c r="G50" i="12"/>
  <c r="K50" i="12" s="1"/>
  <c r="M13" i="13"/>
  <c r="M12" i="13"/>
  <c r="K48" i="13"/>
  <c r="L48" i="13"/>
  <c r="G48" i="13"/>
  <c r="F99" i="13"/>
  <c r="I99" i="13"/>
  <c r="J99" i="13"/>
  <c r="H99" i="13"/>
  <c r="L99" i="13"/>
  <c r="K13" i="13"/>
  <c r="K12" i="13"/>
  <c r="L92" i="13"/>
  <c r="K92" i="13"/>
  <c r="K60" i="13"/>
  <c r="L60" i="13"/>
  <c r="K28" i="13"/>
  <c r="L28" i="13"/>
  <c r="J103" i="13"/>
  <c r="J13" i="13"/>
  <c r="J12" i="13"/>
  <c r="G104" i="12"/>
  <c r="K104" i="12" s="1"/>
  <c r="K72" i="13"/>
  <c r="L72" i="13"/>
  <c r="K40" i="13"/>
  <c r="L40" i="13"/>
  <c r="G12" i="13"/>
  <c r="F91" i="13"/>
  <c r="I91" i="13"/>
  <c r="J91" i="13"/>
  <c r="L84" i="13"/>
  <c r="K84" i="13"/>
  <c r="K52" i="13"/>
  <c r="L52" i="13"/>
  <c r="F103" i="13"/>
  <c r="K103" i="13"/>
  <c r="I103" i="13"/>
  <c r="C12" i="13"/>
  <c r="L96" i="13"/>
  <c r="K96" i="13"/>
  <c r="K64" i="13"/>
  <c r="L64" i="13"/>
  <c r="K32" i="13"/>
  <c r="L32" i="13"/>
  <c r="J95" i="13"/>
  <c r="K76" i="13"/>
  <c r="L76" i="13"/>
  <c r="K44" i="13"/>
  <c r="L44" i="13"/>
  <c r="F95" i="13"/>
  <c r="K95" i="13"/>
  <c r="I95" i="13"/>
  <c r="E13" i="13"/>
  <c r="E12" i="13"/>
  <c r="P12" i="13"/>
  <c r="L88" i="13"/>
  <c r="K88" i="13"/>
  <c r="K56" i="13"/>
  <c r="L56" i="13"/>
  <c r="K24" i="13"/>
  <c r="L24" i="13"/>
  <c r="L100" i="13"/>
  <c r="K100" i="13"/>
  <c r="K68" i="13"/>
  <c r="L68" i="13"/>
  <c r="K36" i="13"/>
  <c r="L36" i="13"/>
  <c r="F87" i="13"/>
  <c r="K87" i="13"/>
  <c r="I87" i="13"/>
  <c r="G103" i="13"/>
  <c r="G99" i="13"/>
  <c r="G95" i="13"/>
  <c r="G91" i="13"/>
  <c r="G87" i="13"/>
  <c r="J102" i="13"/>
  <c r="J94" i="13"/>
  <c r="J86" i="13"/>
  <c r="H98" i="13"/>
  <c r="H90" i="13"/>
  <c r="K83" i="13"/>
  <c r="L83" i="13"/>
  <c r="K79" i="13"/>
  <c r="L79" i="13"/>
  <c r="K75" i="13"/>
  <c r="L75" i="13"/>
  <c r="K71" i="13"/>
  <c r="L71" i="13"/>
  <c r="K67" i="13"/>
  <c r="L67" i="13"/>
  <c r="K63" i="13"/>
  <c r="L63" i="13"/>
  <c r="K59" i="13"/>
  <c r="L59" i="13"/>
  <c r="K55" i="13"/>
  <c r="L55" i="13"/>
  <c r="K51" i="13"/>
  <c r="L51" i="13"/>
  <c r="K47" i="13"/>
  <c r="L47" i="13"/>
  <c r="K43" i="13"/>
  <c r="L43" i="13"/>
  <c r="K39" i="13"/>
  <c r="L39" i="13"/>
  <c r="K35" i="13"/>
  <c r="L35" i="13"/>
  <c r="K31" i="13"/>
  <c r="L31" i="13"/>
  <c r="K27" i="13"/>
  <c r="L27" i="13"/>
  <c r="K23" i="13"/>
  <c r="L23" i="13"/>
  <c r="J101" i="13"/>
  <c r="J93" i="13"/>
  <c r="J85" i="13"/>
  <c r="P80" i="1"/>
  <c r="G80" i="1"/>
  <c r="K80" i="1" s="1"/>
  <c r="N12" i="13"/>
  <c r="K102" i="13"/>
  <c r="K94" i="13"/>
  <c r="K86" i="13"/>
  <c r="I101" i="13"/>
  <c r="I93" i="13"/>
  <c r="I85" i="13"/>
  <c r="H97" i="13"/>
  <c r="H89" i="13"/>
  <c r="L82" i="13"/>
  <c r="K82" i="13"/>
  <c r="K78" i="13"/>
  <c r="L78" i="13"/>
  <c r="L74" i="13"/>
  <c r="K74" i="13"/>
  <c r="K70" i="13"/>
  <c r="L70" i="13"/>
  <c r="L66" i="13"/>
  <c r="K66" i="13"/>
  <c r="K62" i="13"/>
  <c r="L62" i="13"/>
  <c r="L58" i="13"/>
  <c r="K58" i="13"/>
  <c r="K54" i="13"/>
  <c r="L54" i="13"/>
  <c r="L50" i="13"/>
  <c r="K50" i="13"/>
  <c r="K46" i="13"/>
  <c r="L46" i="13"/>
  <c r="L42" i="13"/>
  <c r="K42" i="13"/>
  <c r="K38" i="13"/>
  <c r="L38" i="13"/>
  <c r="L34" i="13"/>
  <c r="K34" i="13"/>
  <c r="K30" i="13"/>
  <c r="L30" i="13"/>
  <c r="L26" i="13"/>
  <c r="K26" i="13"/>
  <c r="K22" i="13"/>
  <c r="L22" i="13"/>
  <c r="P100" i="1"/>
  <c r="G100" i="1"/>
  <c r="J100" i="1"/>
  <c r="L101" i="13"/>
  <c r="L93" i="13"/>
  <c r="L85" i="13"/>
  <c r="J98" i="13"/>
  <c r="J90" i="13"/>
  <c r="X42" i="1"/>
  <c r="L81" i="13"/>
  <c r="K81" i="13"/>
  <c r="K77" i="13"/>
  <c r="L77" i="13"/>
  <c r="L73" i="13"/>
  <c r="K73" i="13"/>
  <c r="K69" i="13"/>
  <c r="L69" i="13"/>
  <c r="L65" i="13"/>
  <c r="K65" i="13"/>
  <c r="K61" i="13"/>
  <c r="L61" i="13"/>
  <c r="L57" i="13"/>
  <c r="K57" i="13"/>
  <c r="K53" i="13"/>
  <c r="L53" i="13"/>
  <c r="L49" i="13"/>
  <c r="K49" i="13"/>
  <c r="K45" i="13"/>
  <c r="L45" i="13"/>
  <c r="L41" i="13"/>
  <c r="K41" i="13"/>
  <c r="K37" i="13"/>
  <c r="L37" i="13"/>
  <c r="L33" i="13"/>
  <c r="K33" i="13"/>
  <c r="K29" i="13"/>
  <c r="L29" i="13"/>
  <c r="L25" i="13"/>
  <c r="K25" i="13"/>
  <c r="K21" i="13"/>
  <c r="L21" i="13"/>
  <c r="X40" i="1"/>
  <c r="P102" i="1"/>
  <c r="P79" i="1"/>
  <c r="S79" i="1" s="1"/>
  <c r="U79" i="1" s="1"/>
  <c r="X48" i="1"/>
  <c r="X39" i="1"/>
  <c r="P92" i="1"/>
  <c r="S92" i="1" s="1"/>
  <c r="U92" i="1" s="1"/>
  <c r="P84" i="1"/>
  <c r="X54" i="1"/>
  <c r="X46" i="1"/>
  <c r="X38" i="1"/>
  <c r="P95" i="1"/>
  <c r="S95" i="1" s="1"/>
  <c r="U95" i="1" s="1"/>
  <c r="X52" i="1"/>
  <c r="X44" i="1"/>
  <c r="P99" i="1"/>
  <c r="P86" i="1"/>
  <c r="X51" i="1"/>
  <c r="X43" i="1"/>
  <c r="P87" i="1"/>
  <c r="P74" i="1"/>
  <c r="S74" i="1" s="1"/>
  <c r="U74" i="1" s="1"/>
  <c r="X50" i="1"/>
  <c r="S107" i="10"/>
  <c r="U107" i="10" s="1"/>
  <c r="S100" i="1"/>
  <c r="U100" i="1" s="1"/>
  <c r="S62" i="12"/>
  <c r="U62" i="12" s="1"/>
  <c r="S40" i="10"/>
  <c r="U40" i="10" s="1"/>
  <c r="S48" i="10"/>
  <c r="U48" i="10"/>
  <c r="S76" i="10"/>
  <c r="U76" i="10" s="1"/>
  <c r="S22" i="10"/>
  <c r="U22" i="10"/>
  <c r="S66" i="10"/>
  <c r="U66" i="10"/>
  <c r="S23" i="10"/>
  <c r="U23" i="10" s="1"/>
  <c r="S47" i="10"/>
  <c r="S62" i="10"/>
  <c r="U62" i="10"/>
  <c r="S80" i="1"/>
  <c r="U80" i="1"/>
  <c r="S43" i="10"/>
  <c r="U43" i="10" s="1"/>
  <c r="S104" i="10"/>
  <c r="U104" i="10" s="1"/>
  <c r="I85" i="4"/>
  <c r="S95" i="4"/>
  <c r="S73" i="10"/>
  <c r="U73" i="10" s="1"/>
  <c r="J73" i="10"/>
  <c r="S30" i="10"/>
  <c r="U30" i="10" s="1"/>
  <c r="S44" i="10"/>
  <c r="U44" i="10"/>
  <c r="S38" i="10"/>
  <c r="U38" i="10"/>
  <c r="S83" i="10"/>
  <c r="U83" i="10"/>
  <c r="S103" i="10"/>
  <c r="U103" i="10"/>
  <c r="S26" i="10"/>
  <c r="U26" i="10"/>
  <c r="S56" i="10"/>
  <c r="U56" i="10" s="1"/>
  <c r="S86" i="4"/>
  <c r="C12" i="4"/>
  <c r="C11" i="4"/>
  <c r="D18" i="7"/>
  <c r="G18" i="7"/>
  <c r="C18" i="2"/>
  <c r="L18" i="13"/>
  <c r="L18" i="7"/>
  <c r="J18" i="13"/>
  <c r="C12" i="10"/>
  <c r="K18" i="13"/>
  <c r="D18" i="13"/>
  <c r="E18" i="13"/>
  <c r="E18" i="7"/>
  <c r="C11" i="10"/>
  <c r="P96" i="12" l="1"/>
  <c r="G96" i="12"/>
  <c r="J96" i="12" s="1"/>
  <c r="P61" i="12"/>
  <c r="G61" i="12"/>
  <c r="K61" i="12" s="1"/>
  <c r="G94" i="12"/>
  <c r="P94" i="12"/>
  <c r="S94" i="12" s="1"/>
  <c r="U94" i="12" s="1"/>
  <c r="G23" i="12"/>
  <c r="I23" i="12" s="1"/>
  <c r="P23" i="12"/>
  <c r="D16" i="12"/>
  <c r="D19" i="12" s="1"/>
  <c r="D15" i="12"/>
  <c r="C19" i="12" s="1"/>
  <c r="P56" i="12"/>
  <c r="G56" i="12"/>
  <c r="K56" i="12" s="1"/>
  <c r="G102" i="12"/>
  <c r="I102" i="12" s="1"/>
  <c r="P102" i="12"/>
  <c r="S102" i="12" s="1"/>
  <c r="U102" i="12" s="1"/>
  <c r="P50" i="12"/>
  <c r="S50" i="12" s="1"/>
  <c r="U50" i="12" s="1"/>
  <c r="P32" i="12"/>
  <c r="S32" i="12" s="1"/>
  <c r="U32" i="12" s="1"/>
  <c r="P105" i="12"/>
  <c r="S105" i="12" s="1"/>
  <c r="U105" i="12" s="1"/>
  <c r="P77" i="12"/>
  <c r="S77" i="12" s="1"/>
  <c r="U77" i="12" s="1"/>
  <c r="P41" i="12"/>
  <c r="S41" i="12" s="1"/>
  <c r="U41" i="12" s="1"/>
  <c r="P80" i="12"/>
  <c r="S80" i="12" s="1"/>
  <c r="U80" i="12" s="1"/>
  <c r="P92" i="12"/>
  <c r="S92" i="12" s="1"/>
  <c r="U92" i="12" s="1"/>
  <c r="X54" i="12"/>
  <c r="X44" i="12"/>
  <c r="X37" i="12"/>
  <c r="X33" i="12"/>
  <c r="X26" i="12"/>
  <c r="X23" i="12"/>
  <c r="X18" i="12"/>
  <c r="P103" i="12"/>
  <c r="S103" i="12" s="1"/>
  <c r="U103" i="12" s="1"/>
  <c r="P95" i="12"/>
  <c r="S95" i="12" s="1"/>
  <c r="U95" i="12" s="1"/>
  <c r="P64" i="12"/>
  <c r="S64" i="12" s="1"/>
  <c r="U64" i="12" s="1"/>
  <c r="P44" i="12"/>
  <c r="S44" i="12" s="1"/>
  <c r="U44" i="12" s="1"/>
  <c r="P38" i="12"/>
  <c r="S38" i="12" s="1"/>
  <c r="U38" i="12" s="1"/>
  <c r="X5" i="12"/>
  <c r="P31" i="12"/>
  <c r="S31" i="12" s="1"/>
  <c r="U31" i="12" s="1"/>
  <c r="P25" i="12"/>
  <c r="S25" i="12" s="1"/>
  <c r="U25" i="12" s="1"/>
  <c r="X53" i="12"/>
  <c r="X50" i="12"/>
  <c r="X47" i="12"/>
  <c r="X36" i="12"/>
  <c r="X32" i="12"/>
  <c r="X22" i="12"/>
  <c r="P93" i="12"/>
  <c r="S93" i="12" s="1"/>
  <c r="U93" i="12" s="1"/>
  <c r="P84" i="12"/>
  <c r="S84" i="12" s="1"/>
  <c r="U84" i="12" s="1"/>
  <c r="P74" i="12"/>
  <c r="S74" i="12" s="1"/>
  <c r="U74" i="12" s="1"/>
  <c r="P53" i="12"/>
  <c r="S53" i="12" s="1"/>
  <c r="U53" i="12" s="1"/>
  <c r="P42" i="12"/>
  <c r="S42" i="12" s="1"/>
  <c r="U42" i="12" s="1"/>
  <c r="X9" i="12"/>
  <c r="X3" i="12"/>
  <c r="P97" i="12"/>
  <c r="S97" i="12" s="1"/>
  <c r="U97" i="12" s="1"/>
  <c r="P54" i="12"/>
  <c r="S54" i="12" s="1"/>
  <c r="U54" i="12" s="1"/>
  <c r="P59" i="12"/>
  <c r="S59" i="12" s="1"/>
  <c r="U59" i="12" s="1"/>
  <c r="P37" i="12"/>
  <c r="S37" i="12" s="1"/>
  <c r="U37" i="12" s="1"/>
  <c r="P29" i="12"/>
  <c r="S29" i="12" s="1"/>
  <c r="U29" i="12" s="1"/>
  <c r="P101" i="12"/>
  <c r="S101" i="12" s="1"/>
  <c r="U101" i="12" s="1"/>
  <c r="X43" i="12"/>
  <c r="X28" i="12"/>
  <c r="X25" i="12"/>
  <c r="X16" i="12"/>
  <c r="P100" i="12"/>
  <c r="S100" i="12" s="1"/>
  <c r="U100" i="12" s="1"/>
  <c r="P83" i="12"/>
  <c r="S83" i="12" s="1"/>
  <c r="U83" i="12" s="1"/>
  <c r="P72" i="12"/>
  <c r="S72" i="12" s="1"/>
  <c r="U72" i="12" s="1"/>
  <c r="P65" i="12"/>
  <c r="S65" i="12" s="1"/>
  <c r="U65" i="12" s="1"/>
  <c r="P46" i="12"/>
  <c r="S46" i="12" s="1"/>
  <c r="U46" i="12" s="1"/>
  <c r="P39" i="12"/>
  <c r="S39" i="12" s="1"/>
  <c r="U39" i="12" s="1"/>
  <c r="P26" i="12"/>
  <c r="S26" i="12" s="1"/>
  <c r="U26" i="12" s="1"/>
  <c r="P104" i="12"/>
  <c r="S104" i="12" s="1"/>
  <c r="U104" i="12" s="1"/>
  <c r="X2" i="12"/>
  <c r="P33" i="12"/>
  <c r="S33" i="12" s="1"/>
  <c r="U33" i="12" s="1"/>
  <c r="P69" i="12"/>
  <c r="S69" i="12" s="1"/>
  <c r="U69" i="12" s="1"/>
  <c r="P67" i="12"/>
  <c r="S67" i="12" s="1"/>
  <c r="U67" i="12" s="1"/>
  <c r="P87" i="12"/>
  <c r="S87" i="12" s="1"/>
  <c r="U87" i="12" s="1"/>
  <c r="X49" i="12"/>
  <c r="X46" i="12"/>
  <c r="X39" i="12"/>
  <c r="X35" i="12"/>
  <c r="X31" i="12"/>
  <c r="X21" i="12"/>
  <c r="P91" i="12"/>
  <c r="S91" i="12" s="1"/>
  <c r="U91" i="12" s="1"/>
  <c r="P81" i="12"/>
  <c r="S81" i="12" s="1"/>
  <c r="U81" i="12" s="1"/>
  <c r="P70" i="12"/>
  <c r="S70" i="12" s="1"/>
  <c r="U70" i="12" s="1"/>
  <c r="P63" i="12"/>
  <c r="S63" i="12" s="1"/>
  <c r="U63" i="12" s="1"/>
  <c r="P51" i="12"/>
  <c r="S51" i="12" s="1"/>
  <c r="U51" i="12" s="1"/>
  <c r="P30" i="12"/>
  <c r="S30" i="12" s="1"/>
  <c r="U30" i="12" s="1"/>
  <c r="X13" i="12"/>
  <c r="P48" i="12"/>
  <c r="S48" i="12" s="1"/>
  <c r="U48" i="12" s="1"/>
  <c r="P22" i="12"/>
  <c r="S22" i="12" s="1"/>
  <c r="U22" i="12" s="1"/>
  <c r="P34" i="12"/>
  <c r="S34" i="12" s="1"/>
  <c r="U34" i="12" s="1"/>
  <c r="P66" i="12"/>
  <c r="S66" i="12" s="1"/>
  <c r="U66" i="12" s="1"/>
  <c r="P36" i="12"/>
  <c r="S36" i="12" s="1"/>
  <c r="U36" i="12" s="1"/>
  <c r="X52" i="12"/>
  <c r="X42" i="12"/>
  <c r="X24" i="12"/>
  <c r="X15" i="12"/>
  <c r="P90" i="12"/>
  <c r="S90" i="12" s="1"/>
  <c r="U90" i="12" s="1"/>
  <c r="P78" i="12"/>
  <c r="S78" i="12" s="1"/>
  <c r="U78" i="12" s="1"/>
  <c r="P68" i="12"/>
  <c r="S68" i="12" s="1"/>
  <c r="U68" i="12" s="1"/>
  <c r="P60" i="12"/>
  <c r="S60" i="12" s="1"/>
  <c r="U60" i="12" s="1"/>
  <c r="P57" i="12"/>
  <c r="S57" i="12" s="1"/>
  <c r="U57" i="12" s="1"/>
  <c r="P55" i="12"/>
  <c r="S55" i="12" s="1"/>
  <c r="U55" i="12" s="1"/>
  <c r="P43" i="12"/>
  <c r="S43" i="12" s="1"/>
  <c r="U43" i="12" s="1"/>
  <c r="X12" i="12"/>
  <c r="X8" i="12"/>
  <c r="P21" i="12"/>
  <c r="S21" i="12" s="1"/>
  <c r="U21" i="12" s="1"/>
  <c r="P27" i="12"/>
  <c r="S27" i="12" s="1"/>
  <c r="U27" i="12" s="1"/>
  <c r="P47" i="12"/>
  <c r="S47" i="12" s="1"/>
  <c r="S106" i="12"/>
  <c r="U106" i="12" s="1"/>
  <c r="P52" i="12"/>
  <c r="S52" i="12" s="1"/>
  <c r="U52" i="12" s="1"/>
  <c r="P89" i="12"/>
  <c r="S89" i="12" s="1"/>
  <c r="U89" i="12" s="1"/>
  <c r="P73" i="12"/>
  <c r="S73" i="12" s="1"/>
  <c r="U73" i="12" s="1"/>
  <c r="X55" i="12"/>
  <c r="X45" i="12"/>
  <c r="X38" i="12"/>
  <c r="X34" i="12"/>
  <c r="X30" i="12"/>
  <c r="X27" i="12"/>
  <c r="X20" i="12"/>
  <c r="X14" i="12"/>
  <c r="P99" i="12"/>
  <c r="S99" i="12" s="1"/>
  <c r="U99" i="12" s="1"/>
  <c r="P76" i="12"/>
  <c r="S76" i="12" s="1"/>
  <c r="U76" i="12" s="1"/>
  <c r="X11" i="12"/>
  <c r="X7" i="12"/>
  <c r="P35" i="12"/>
  <c r="S35" i="12" s="1"/>
  <c r="U35" i="12" s="1"/>
  <c r="P82" i="12"/>
  <c r="S82" i="12" s="1"/>
  <c r="U82" i="12" s="1"/>
  <c r="P45" i="12"/>
  <c r="S45" i="12" s="1"/>
  <c r="U45" i="12" s="1"/>
  <c r="P58" i="12"/>
  <c r="S58" i="12" s="1"/>
  <c r="U58" i="12" s="1"/>
  <c r="X51" i="12"/>
  <c r="X48" i="12"/>
  <c r="X41" i="12"/>
  <c r="X19" i="12"/>
  <c r="P98" i="12"/>
  <c r="S98" i="12" s="1"/>
  <c r="U98" i="12" s="1"/>
  <c r="P86" i="12"/>
  <c r="S86" i="12" s="1"/>
  <c r="U86" i="12" s="1"/>
  <c r="P75" i="12"/>
  <c r="S75" i="12" s="1"/>
  <c r="U75" i="12" s="1"/>
  <c r="P40" i="12"/>
  <c r="S40" i="12" s="1"/>
  <c r="U40" i="12" s="1"/>
  <c r="P28" i="12"/>
  <c r="S28" i="12" s="1"/>
  <c r="U28" i="12" s="1"/>
  <c r="P24" i="12"/>
  <c r="S24" i="12" s="1"/>
  <c r="U24" i="12" s="1"/>
  <c r="P88" i="12"/>
  <c r="S88" i="12" s="1"/>
  <c r="U88" i="12" s="1"/>
  <c r="X6" i="12"/>
  <c r="G83" i="1"/>
  <c r="J83" i="1" s="1"/>
  <c r="P83" i="1"/>
  <c r="S83" i="1" s="1"/>
  <c r="U83" i="1" s="1"/>
  <c r="G63" i="1"/>
  <c r="K63" i="1" s="1"/>
  <c r="P63" i="1"/>
  <c r="S63" i="1" s="1"/>
  <c r="U63" i="1" s="1"/>
  <c r="G88" i="1"/>
  <c r="K88" i="1" s="1"/>
  <c r="P88" i="1"/>
  <c r="S88" i="1" s="1"/>
  <c r="U88" i="1" s="1"/>
  <c r="S82" i="1"/>
  <c r="U82" i="1" s="1"/>
  <c r="K82" i="1"/>
  <c r="G104" i="1"/>
  <c r="K104" i="1" s="1"/>
  <c r="P104" i="1"/>
  <c r="S104" i="1" s="1"/>
  <c r="U104" i="1" s="1"/>
  <c r="K101" i="1"/>
  <c r="S101" i="1"/>
  <c r="U101" i="1" s="1"/>
  <c r="G105" i="1"/>
  <c r="J105" i="1" s="1"/>
  <c r="P105" i="1"/>
  <c r="S105" i="1" s="1"/>
  <c r="U105" i="1" s="1"/>
  <c r="G55" i="1"/>
  <c r="K55" i="1" s="1"/>
  <c r="P55" i="1"/>
  <c r="S55" i="1" s="1"/>
  <c r="U55" i="1" s="1"/>
  <c r="S84" i="1"/>
  <c r="U84" i="1" s="1"/>
  <c r="K84" i="1"/>
  <c r="G49" i="1"/>
  <c r="K49" i="1" s="1"/>
  <c r="P49" i="1"/>
  <c r="S49" i="1" s="1"/>
  <c r="U49" i="1" s="1"/>
  <c r="G22" i="1"/>
  <c r="I22" i="1" s="1"/>
  <c r="D16" i="1"/>
  <c r="D19" i="1" s="1"/>
  <c r="D15" i="1"/>
  <c r="C19" i="1" s="1"/>
  <c r="P94" i="1"/>
  <c r="S94" i="1" s="1"/>
  <c r="U94" i="1" s="1"/>
  <c r="G94" i="1"/>
  <c r="K94" i="1" s="1"/>
  <c r="K86" i="1"/>
  <c r="S86" i="1"/>
  <c r="U86" i="1" s="1"/>
  <c r="G71" i="1"/>
  <c r="J71" i="1" s="1"/>
  <c r="P71" i="1"/>
  <c r="S71" i="1" s="1"/>
  <c r="U71" i="1" s="1"/>
  <c r="S102" i="1"/>
  <c r="U102" i="1" s="1"/>
  <c r="J102" i="1"/>
  <c r="G89" i="1"/>
  <c r="K89" i="1" s="1"/>
  <c r="P89" i="1"/>
  <c r="S87" i="1"/>
  <c r="U87" i="1" s="1"/>
  <c r="S90" i="1"/>
  <c r="U90" i="1" s="1"/>
  <c r="P91" i="1"/>
  <c r="S91" i="1" s="1"/>
  <c r="U91" i="1" s="1"/>
  <c r="P72" i="1"/>
  <c r="S72" i="1" s="1"/>
  <c r="U72" i="1" s="1"/>
  <c r="P64" i="1"/>
  <c r="S64" i="1" s="1"/>
  <c r="U64" i="1" s="1"/>
  <c r="P56" i="1"/>
  <c r="S56" i="1" s="1"/>
  <c r="U56" i="1" s="1"/>
  <c r="X32" i="1"/>
  <c r="X24" i="1"/>
  <c r="X16" i="1"/>
  <c r="F97" i="1"/>
  <c r="G97" i="1" s="1"/>
  <c r="S99" i="1"/>
  <c r="U99" i="1" s="1"/>
  <c r="S48" i="1"/>
  <c r="U48" i="1" s="1"/>
  <c r="P70" i="1"/>
  <c r="S70" i="1" s="1"/>
  <c r="U70" i="1" s="1"/>
  <c r="P62" i="1"/>
  <c r="S62" i="1" s="1"/>
  <c r="U62" i="1" s="1"/>
  <c r="P54" i="1"/>
  <c r="S54" i="1" s="1"/>
  <c r="U54" i="1" s="1"/>
  <c r="X30" i="1"/>
  <c r="X22" i="1"/>
  <c r="X14" i="1"/>
  <c r="X6" i="1"/>
  <c r="P107" i="1"/>
  <c r="S107" i="1" s="1"/>
  <c r="U107" i="1" s="1"/>
  <c r="P103" i="1"/>
  <c r="S103" i="1" s="1"/>
  <c r="U103" i="1" s="1"/>
  <c r="P81" i="1"/>
  <c r="S81" i="1" s="1"/>
  <c r="U81" i="1" s="1"/>
  <c r="P69" i="1"/>
  <c r="S69" i="1" s="1"/>
  <c r="U69" i="1" s="1"/>
  <c r="P61" i="1"/>
  <c r="S61" i="1" s="1"/>
  <c r="U61" i="1" s="1"/>
  <c r="P53" i="1"/>
  <c r="S53" i="1" s="1"/>
  <c r="U53" i="1" s="1"/>
  <c r="P44" i="1"/>
  <c r="P40" i="1"/>
  <c r="P36" i="1"/>
  <c r="P32" i="1"/>
  <c r="P28" i="1"/>
  <c r="P24" i="1"/>
  <c r="X29" i="1"/>
  <c r="X21" i="1"/>
  <c r="X13" i="1"/>
  <c r="X5" i="1"/>
  <c r="P98" i="1"/>
  <c r="S98" i="1" s="1"/>
  <c r="U98" i="1" s="1"/>
  <c r="P78" i="1"/>
  <c r="S78" i="1" s="1"/>
  <c r="U78" i="1" s="1"/>
  <c r="P68" i="1"/>
  <c r="S68" i="1" s="1"/>
  <c r="U68" i="1" s="1"/>
  <c r="P60" i="1"/>
  <c r="S60" i="1" s="1"/>
  <c r="U60" i="1" s="1"/>
  <c r="P52" i="1"/>
  <c r="S52" i="1" s="1"/>
  <c r="U52" i="1" s="1"/>
  <c r="X2" i="1"/>
  <c r="X28" i="1"/>
  <c r="X20" i="1"/>
  <c r="X12" i="1"/>
  <c r="X4" i="1"/>
  <c r="P97" i="1"/>
  <c r="S97" i="1" s="1"/>
  <c r="U97" i="1" s="1"/>
  <c r="P76" i="1"/>
  <c r="S76" i="1" s="1"/>
  <c r="U76" i="1" s="1"/>
  <c r="P67" i="1"/>
  <c r="S67" i="1" s="1"/>
  <c r="U67" i="1" s="1"/>
  <c r="P59" i="1"/>
  <c r="S59" i="1" s="1"/>
  <c r="U59" i="1" s="1"/>
  <c r="P51" i="1"/>
  <c r="S51" i="1" s="1"/>
  <c r="U51" i="1" s="1"/>
  <c r="P43" i="1"/>
  <c r="P39" i="1"/>
  <c r="P35" i="1"/>
  <c r="P31" i="1"/>
  <c r="P27" i="1"/>
  <c r="P23" i="1"/>
  <c r="X3" i="1"/>
  <c r="X27" i="1"/>
  <c r="X19" i="1"/>
  <c r="X11" i="1"/>
  <c r="X37" i="1"/>
  <c r="P96" i="1"/>
  <c r="S96" i="1" s="1"/>
  <c r="U96" i="1" s="1"/>
  <c r="P75" i="1"/>
  <c r="S75" i="1" s="1"/>
  <c r="U75" i="1" s="1"/>
  <c r="P66" i="1"/>
  <c r="S66" i="1" s="1"/>
  <c r="U66" i="1" s="1"/>
  <c r="P58" i="1"/>
  <c r="S58" i="1" s="1"/>
  <c r="U58" i="1" s="1"/>
  <c r="X34" i="1"/>
  <c r="X26" i="1"/>
  <c r="X18" i="1"/>
  <c r="X10" i="1"/>
  <c r="X36" i="1"/>
  <c r="P93" i="1"/>
  <c r="S93" i="1" s="1"/>
  <c r="U93" i="1" s="1"/>
  <c r="P73" i="1"/>
  <c r="S73" i="1" s="1"/>
  <c r="U73" i="1" s="1"/>
  <c r="P65" i="1"/>
  <c r="S65" i="1" s="1"/>
  <c r="U65" i="1" s="1"/>
  <c r="P57" i="1"/>
  <c r="S57" i="1" s="1"/>
  <c r="U57" i="1" s="1"/>
  <c r="P46" i="1"/>
  <c r="P42" i="1"/>
  <c r="P38" i="1"/>
  <c r="P34" i="1"/>
  <c r="P30" i="1"/>
  <c r="P26" i="1"/>
  <c r="P22" i="1"/>
  <c r="X33" i="1"/>
  <c r="X25" i="1"/>
  <c r="X17" i="1"/>
  <c r="X9" i="1"/>
  <c r="O106" i="10"/>
  <c r="O32" i="10"/>
  <c r="O74" i="10"/>
  <c r="O33" i="10"/>
  <c r="O98" i="10"/>
  <c r="O69" i="10"/>
  <c r="O99" i="10"/>
  <c r="C15" i="10"/>
  <c r="O39" i="10"/>
  <c r="O97" i="10"/>
  <c r="O95" i="10"/>
  <c r="O36" i="10"/>
  <c r="O96" i="10"/>
  <c r="O77" i="10"/>
  <c r="O22" i="10"/>
  <c r="O42" i="10"/>
  <c r="O105" i="10"/>
  <c r="O103" i="10"/>
  <c r="O79" i="10"/>
  <c r="O104" i="10"/>
  <c r="O86" i="10"/>
  <c r="O24" i="10"/>
  <c r="O38" i="10"/>
  <c r="O35" i="10"/>
  <c r="O31" i="10"/>
  <c r="O93" i="10"/>
  <c r="O25" i="10"/>
  <c r="O41" i="10"/>
  <c r="O26" i="10"/>
  <c r="O46" i="10"/>
  <c r="O84" i="10"/>
  <c r="O43" i="10"/>
  <c r="O101" i="10"/>
  <c r="O37" i="10"/>
  <c r="O102" i="10"/>
  <c r="O28" i="10"/>
  <c r="O21" i="10"/>
  <c r="O92" i="10"/>
  <c r="O85" i="10"/>
  <c r="O27" i="10"/>
  <c r="O44" i="10"/>
  <c r="O94" i="10"/>
  <c r="O90" i="10"/>
  <c r="O29" i="10"/>
  <c r="O30" i="10"/>
  <c r="O40" i="10"/>
  <c r="O45" i="10"/>
  <c r="O91" i="10"/>
  <c r="O89" i="10"/>
  <c r="O23" i="10"/>
  <c r="O87" i="10"/>
  <c r="O100" i="10"/>
  <c r="O88" i="10"/>
  <c r="O107" i="10"/>
  <c r="O34" i="10"/>
  <c r="C16" i="10"/>
  <c r="D18" i="10" s="1"/>
  <c r="O49" i="4"/>
  <c r="O55" i="4"/>
  <c r="O73" i="4"/>
  <c r="O35" i="4"/>
  <c r="O70" i="4"/>
  <c r="O26" i="4"/>
  <c r="O40" i="4"/>
  <c r="O74" i="4"/>
  <c r="O71" i="4"/>
  <c r="O34" i="4"/>
  <c r="O53" i="4"/>
  <c r="O64" i="4"/>
  <c r="O84" i="4"/>
  <c r="O39" i="4"/>
  <c r="O86" i="4"/>
  <c r="O83" i="4"/>
  <c r="O44" i="4"/>
  <c r="O21" i="4"/>
  <c r="O96" i="4"/>
  <c r="O54" i="4"/>
  <c r="O57" i="4"/>
  <c r="O89" i="4"/>
  <c r="O91" i="4"/>
  <c r="O43" i="4"/>
  <c r="O97" i="4"/>
  <c r="O52" i="4"/>
  <c r="O81" i="4"/>
  <c r="O33" i="4"/>
  <c r="O93" i="4"/>
  <c r="O63" i="4"/>
  <c r="O99" i="4"/>
  <c r="O61" i="4"/>
  <c r="C15" i="4"/>
  <c r="C18" i="4" s="1"/>
  <c r="O92" i="4"/>
  <c r="O76" i="4"/>
  <c r="O98" i="4"/>
  <c r="O66" i="4"/>
  <c r="O22" i="4"/>
  <c r="O45" i="4"/>
  <c r="O25" i="4"/>
  <c r="O75" i="4"/>
  <c r="O100" i="4"/>
  <c r="O65" i="4"/>
  <c r="O94" i="4"/>
  <c r="O80" i="4"/>
  <c r="O28" i="4"/>
  <c r="O88" i="4"/>
  <c r="O30" i="4"/>
  <c r="O82" i="4"/>
  <c r="O29" i="4"/>
  <c r="O85" i="4"/>
  <c r="O27" i="4"/>
  <c r="O24" i="4"/>
  <c r="O67" i="4"/>
  <c r="O69" i="4"/>
  <c r="O31" i="4"/>
  <c r="O32" i="4"/>
  <c r="O37" i="4"/>
  <c r="O72" i="4"/>
  <c r="O42" i="4"/>
  <c r="O36" i="4"/>
  <c r="O41" i="4"/>
  <c r="O68" i="4"/>
  <c r="O56" i="4"/>
  <c r="O48" i="4"/>
  <c r="O87" i="4"/>
  <c r="O101" i="4"/>
  <c r="O51" i="4"/>
  <c r="O77" i="4"/>
  <c r="O62" i="4"/>
  <c r="O95" i="4"/>
  <c r="O60" i="4"/>
  <c r="O78" i="4"/>
  <c r="O23" i="4"/>
  <c r="O38" i="4"/>
  <c r="O47" i="4"/>
  <c r="O50" i="4"/>
  <c r="O59" i="4"/>
  <c r="O79" i="4"/>
  <c r="O46" i="4"/>
  <c r="O90" i="4"/>
  <c r="O58" i="4"/>
  <c r="C16" i="4"/>
  <c r="D18" i="4" s="1"/>
  <c r="B15" i="13"/>
  <c r="H13" i="13"/>
  <c r="G13" i="13"/>
  <c r="F13" i="13"/>
  <c r="Q13" i="13"/>
  <c r="C13" i="13"/>
  <c r="P13" i="13"/>
  <c r="N13" i="13"/>
  <c r="G13" i="2"/>
  <c r="J13" i="2"/>
  <c r="B15" i="2"/>
  <c r="D13" i="2"/>
  <c r="E13" i="2"/>
  <c r="N13" i="2"/>
  <c r="Q13" i="2"/>
  <c r="M13" i="2"/>
  <c r="L13" i="2"/>
  <c r="K13" i="2"/>
  <c r="H13" i="2"/>
  <c r="I13" i="2"/>
  <c r="F13" i="2"/>
  <c r="P13" i="2"/>
  <c r="O13" i="2"/>
  <c r="P30" i="4"/>
  <c r="S30" i="4" s="1"/>
  <c r="U30" i="4" s="1"/>
  <c r="P22" i="4"/>
  <c r="S22" i="4" s="1"/>
  <c r="U22" i="4" s="1"/>
  <c r="X9" i="4"/>
  <c r="J80" i="7"/>
  <c r="K49" i="7"/>
  <c r="J58" i="7"/>
  <c r="H66" i="7"/>
  <c r="I66" i="7"/>
  <c r="I49" i="7"/>
  <c r="I13" i="7"/>
  <c r="F67" i="7"/>
  <c r="F54" i="7"/>
  <c r="F50" i="7"/>
  <c r="F46" i="7"/>
  <c r="J37" i="7"/>
  <c r="F28" i="7"/>
  <c r="P33" i="10"/>
  <c r="S33" i="10" s="1"/>
  <c r="U33" i="10" s="1"/>
  <c r="P24" i="10"/>
  <c r="S24" i="10" s="1"/>
  <c r="U24" i="10" s="1"/>
  <c r="E14" i="10" s="1"/>
  <c r="X52" i="10"/>
  <c r="X44" i="10"/>
  <c r="X36" i="10"/>
  <c r="X19" i="4"/>
  <c r="K28" i="7"/>
  <c r="I46" i="7"/>
  <c r="F62" i="7"/>
  <c r="J53" i="7"/>
  <c r="F49" i="7"/>
  <c r="F40" i="7"/>
  <c r="F27" i="7"/>
  <c r="P107" i="12"/>
  <c r="S107" i="12" s="1"/>
  <c r="U107" i="12" s="1"/>
  <c r="P37" i="4"/>
  <c r="S37" i="4" s="1"/>
  <c r="U37" i="4" s="1"/>
  <c r="P29" i="4"/>
  <c r="S29" i="4" s="1"/>
  <c r="U29" i="4" s="1"/>
  <c r="P21" i="4"/>
  <c r="S21" i="4" s="1"/>
  <c r="U21" i="4" s="1"/>
  <c r="X6" i="4"/>
  <c r="P98" i="4"/>
  <c r="S98" i="4" s="1"/>
  <c r="K80" i="7"/>
  <c r="B15" i="7"/>
  <c r="J41" i="7"/>
  <c r="J13" i="7"/>
  <c r="H28" i="7"/>
  <c r="L80" i="7"/>
  <c r="X15" i="4"/>
  <c r="P42" i="4"/>
  <c r="S42" i="4" s="1"/>
  <c r="U42" i="4" s="1"/>
  <c r="P34" i="4"/>
  <c r="S34" i="4" s="1"/>
  <c r="U34" i="4" s="1"/>
  <c r="P26" i="4"/>
  <c r="S26" i="4" s="1"/>
  <c r="U26" i="4" s="1"/>
  <c r="X13" i="4"/>
  <c r="X5" i="4"/>
  <c r="P87" i="4"/>
  <c r="S87" i="4" s="1"/>
  <c r="I80" i="7"/>
  <c r="J40" i="7"/>
  <c r="J28" i="7"/>
  <c r="H58" i="7"/>
  <c r="H41" i="7"/>
  <c r="I28" i="7"/>
  <c r="P41" i="10"/>
  <c r="S41" i="10" s="1"/>
  <c r="U41" i="10" s="1"/>
  <c r="P25" i="10"/>
  <c r="S25" i="10" s="1"/>
  <c r="U25" i="10" s="1"/>
  <c r="X48" i="10"/>
  <c r="X40" i="10"/>
  <c r="P106" i="1"/>
  <c r="S106" i="1" s="1"/>
  <c r="U106" i="1" s="1"/>
  <c r="P31" i="4"/>
  <c r="S31" i="4" s="1"/>
  <c r="U31" i="4" s="1"/>
  <c r="P23" i="4"/>
  <c r="S23" i="4" s="1"/>
  <c r="U23" i="4" s="1"/>
  <c r="X12" i="4"/>
  <c r="X4" i="4"/>
  <c r="M13" i="7"/>
  <c r="J49" i="7"/>
  <c r="H40" i="7"/>
  <c r="P32" i="10"/>
  <c r="S32" i="10" s="1"/>
  <c r="U32" i="10" s="1"/>
  <c r="X55" i="10"/>
  <c r="X47" i="10"/>
  <c r="X39" i="10"/>
  <c r="I80" i="13"/>
  <c r="I72" i="13"/>
  <c r="I64" i="13"/>
  <c r="I56" i="13"/>
  <c r="I48" i="13"/>
  <c r="I40" i="13"/>
  <c r="I32" i="13"/>
  <c r="I24" i="13"/>
  <c r="P44" i="4"/>
  <c r="S44" i="4" s="1"/>
  <c r="U44" i="4" s="1"/>
  <c r="P36" i="4"/>
  <c r="S36" i="4" s="1"/>
  <c r="U36" i="4" s="1"/>
  <c r="P28" i="4"/>
  <c r="S28" i="4" s="1"/>
  <c r="U28" i="4" s="1"/>
  <c r="X11" i="4"/>
  <c r="X3" i="4"/>
  <c r="P97" i="4"/>
  <c r="S97" i="4" s="1"/>
  <c r="P85" i="4"/>
  <c r="S85" i="4" s="1"/>
  <c r="K13" i="7"/>
  <c r="H23" i="7"/>
  <c r="X46" i="10"/>
  <c r="X38" i="10"/>
  <c r="X18" i="4"/>
  <c r="P41" i="4"/>
  <c r="S41" i="4" s="1"/>
  <c r="U41" i="4" s="1"/>
  <c r="P33" i="4"/>
  <c r="S33" i="4" s="1"/>
  <c r="U33" i="4" s="1"/>
  <c r="P25" i="4"/>
  <c r="S25" i="4" s="1"/>
  <c r="U25" i="4" s="1"/>
  <c r="X10" i="4"/>
  <c r="X2" i="4"/>
  <c r="P93" i="4"/>
  <c r="S93" i="4" s="1"/>
  <c r="P13" i="7"/>
  <c r="J71" i="7"/>
  <c r="C13" i="7"/>
  <c r="H71" i="7"/>
  <c r="C11" i="12"/>
  <c r="C12" i="12"/>
  <c r="C12" i="1"/>
  <c r="C11" i="1"/>
  <c r="F18" i="13"/>
  <c r="D18" i="2"/>
  <c r="I18" i="2"/>
  <c r="F18" i="7"/>
  <c r="I18" i="13"/>
  <c r="K18" i="7"/>
  <c r="F18" i="2"/>
  <c r="K18" i="2"/>
  <c r="C18" i="13"/>
  <c r="J18" i="7"/>
  <c r="H18" i="7"/>
  <c r="G18" i="2"/>
  <c r="L18" i="2"/>
  <c r="I18" i="7"/>
  <c r="J18" i="2"/>
  <c r="C18" i="7"/>
  <c r="G18" i="13"/>
  <c r="H18" i="2"/>
  <c r="H18" i="13"/>
  <c r="C16" i="12" l="1"/>
  <c r="D18" i="12" s="1"/>
  <c r="O42" i="12"/>
  <c r="O77" i="12"/>
  <c r="O107" i="12"/>
  <c r="O36" i="12"/>
  <c r="O25" i="12"/>
  <c r="O28" i="12"/>
  <c r="O39" i="12"/>
  <c r="O92" i="12"/>
  <c r="O41" i="12"/>
  <c r="O106" i="12"/>
  <c r="O34" i="12"/>
  <c r="O103" i="12"/>
  <c r="O101" i="12"/>
  <c r="O45" i="12"/>
  <c r="O100" i="12"/>
  <c r="O32" i="12"/>
  <c r="O95" i="12"/>
  <c r="O93" i="12"/>
  <c r="O40" i="12"/>
  <c r="O44" i="12"/>
  <c r="O30" i="12"/>
  <c r="O87" i="12"/>
  <c r="O21" i="12"/>
  <c r="O69" i="12"/>
  <c r="O96" i="12"/>
  <c r="O91" i="12"/>
  <c r="O43" i="12"/>
  <c r="O26" i="12"/>
  <c r="C15" i="12"/>
  <c r="C18" i="12" s="1"/>
  <c r="O31" i="12"/>
  <c r="O29" i="12"/>
  <c r="O98" i="12"/>
  <c r="O97" i="12"/>
  <c r="O23" i="12"/>
  <c r="O27" i="12"/>
  <c r="O86" i="12"/>
  <c r="O74" i="12"/>
  <c r="O90" i="12"/>
  <c r="O104" i="12"/>
  <c r="O89" i="12"/>
  <c r="O79" i="12"/>
  <c r="O33" i="12"/>
  <c r="O105" i="12"/>
  <c r="O85" i="12"/>
  <c r="O102" i="12"/>
  <c r="O24" i="12"/>
  <c r="O35" i="12"/>
  <c r="O84" i="12"/>
  <c r="O88" i="12"/>
  <c r="O94" i="12"/>
  <c r="O99" i="12"/>
  <c r="O22" i="12"/>
  <c r="O37" i="12"/>
  <c r="O46" i="12"/>
  <c r="O38" i="12"/>
  <c r="S23" i="12"/>
  <c r="U23" i="12" s="1"/>
  <c r="E14" i="12" s="1"/>
  <c r="K94" i="12"/>
  <c r="S56" i="12"/>
  <c r="U56" i="12" s="1"/>
  <c r="S61" i="12"/>
  <c r="U61" i="12" s="1"/>
  <c r="S96" i="12"/>
  <c r="U96" i="12" s="1"/>
  <c r="O23" i="1"/>
  <c r="O21" i="1"/>
  <c r="O29" i="1"/>
  <c r="O43" i="1"/>
  <c r="O38" i="1"/>
  <c r="O88" i="1"/>
  <c r="O28" i="1"/>
  <c r="O40" i="1"/>
  <c r="O25" i="1"/>
  <c r="O37" i="1"/>
  <c r="O102" i="1"/>
  <c r="O101" i="1"/>
  <c r="O30" i="1"/>
  <c r="O74" i="1"/>
  <c r="O106" i="1"/>
  <c r="O24" i="1"/>
  <c r="O39" i="1"/>
  <c r="O77" i="1"/>
  <c r="O69" i="1"/>
  <c r="O27" i="1"/>
  <c r="O41" i="1"/>
  <c r="O96" i="1"/>
  <c r="O44" i="1"/>
  <c r="O85" i="1"/>
  <c r="O105" i="1"/>
  <c r="O92" i="1"/>
  <c r="O32" i="1"/>
  <c r="O36" i="1"/>
  <c r="O93" i="1"/>
  <c r="O45" i="1"/>
  <c r="O84" i="1"/>
  <c r="O46" i="1"/>
  <c r="O104" i="1"/>
  <c r="C15" i="1"/>
  <c r="O97" i="1"/>
  <c r="O33" i="1"/>
  <c r="O90" i="1"/>
  <c r="O87" i="1"/>
  <c r="O22" i="1"/>
  <c r="O99" i="1"/>
  <c r="O42" i="1"/>
  <c r="O91" i="1"/>
  <c r="O94" i="1"/>
  <c r="O95" i="1"/>
  <c r="O34" i="1"/>
  <c r="O79" i="1"/>
  <c r="O89" i="1"/>
  <c r="O26" i="1"/>
  <c r="O86" i="1"/>
  <c r="O107" i="1"/>
  <c r="O100" i="1"/>
  <c r="O98" i="1"/>
  <c r="O35" i="1"/>
  <c r="O31" i="1"/>
  <c r="O103" i="1"/>
  <c r="C16" i="1"/>
  <c r="D18" i="1" s="1"/>
  <c r="J97" i="1"/>
  <c r="E14" i="1"/>
  <c r="S89" i="1"/>
  <c r="U89" i="1" s="1"/>
  <c r="O1" i="13"/>
  <c r="O1" i="2"/>
  <c r="O6" i="2"/>
  <c r="O4" i="7"/>
  <c r="O5" i="7"/>
  <c r="O6" i="7"/>
  <c r="O4" i="2"/>
  <c r="O1" i="7"/>
  <c r="O6" i="13"/>
  <c r="O5" i="13"/>
  <c r="O4" i="13"/>
  <c r="O2" i="2"/>
  <c r="O3" i="2"/>
  <c r="O2" i="7"/>
  <c r="O3" i="7"/>
  <c r="O5" i="2"/>
  <c r="O2" i="13"/>
  <c r="O3" i="13"/>
  <c r="C18" i="10"/>
  <c r="F18" i="10"/>
  <c r="F19" i="10" s="1"/>
  <c r="E14" i="4"/>
  <c r="E18" i="2"/>
  <c r="F18" i="12" l="1"/>
  <c r="F19" i="12" s="1"/>
  <c r="F18" i="1"/>
  <c r="F19" i="1" s="1"/>
  <c r="C18" i="1"/>
  <c r="O7" i="13"/>
  <c r="E5" i="13" s="1"/>
  <c r="P44" i="7"/>
  <c r="P110" i="7"/>
  <c r="P59" i="7"/>
  <c r="P70" i="7"/>
  <c r="P27" i="7"/>
  <c r="P38" i="7"/>
  <c r="P39" i="7"/>
  <c r="P93" i="7"/>
  <c r="P141" i="7"/>
  <c r="P43" i="7"/>
  <c r="P125" i="7"/>
  <c r="P187" i="7"/>
  <c r="P60" i="7"/>
  <c r="P126" i="7"/>
  <c r="P78" i="7"/>
  <c r="P83" i="7"/>
  <c r="P46" i="7"/>
  <c r="P56" i="7"/>
  <c r="P57" i="7"/>
  <c r="P105" i="7"/>
  <c r="P40" i="7"/>
  <c r="P80" i="7"/>
  <c r="P139" i="7"/>
  <c r="P45" i="7"/>
  <c r="P76" i="7"/>
  <c r="P23" i="7"/>
  <c r="P33" i="7"/>
  <c r="P95" i="7"/>
  <c r="P64" i="7"/>
  <c r="P74" i="7"/>
  <c r="P75" i="7"/>
  <c r="P62" i="7"/>
  <c r="P97" i="7"/>
  <c r="P107" i="7"/>
  <c r="P155" i="7"/>
  <c r="P85" i="7"/>
  <c r="P72" i="7"/>
  <c r="P124" i="7"/>
  <c r="P168" i="7"/>
  <c r="P103" i="7"/>
  <c r="P191" i="7"/>
  <c r="P190" i="7"/>
  <c r="P174" i="7"/>
  <c r="P223" i="7"/>
  <c r="P206" i="7"/>
  <c r="P169" i="7"/>
  <c r="P157" i="7"/>
  <c r="P172" i="7"/>
  <c r="P86" i="7"/>
  <c r="P32" i="7"/>
  <c r="P42" i="7"/>
  <c r="P98" i="7"/>
  <c r="P73" i="7"/>
  <c r="P81" i="7"/>
  <c r="P84" i="7"/>
  <c r="P123" i="7"/>
  <c r="P109" i="7"/>
  <c r="P116" i="7"/>
  <c r="P163" i="7"/>
  <c r="P89" i="7"/>
  <c r="P82" i="7"/>
  <c r="P127" i="7"/>
  <c r="P176" i="7"/>
  <c r="P108" i="7"/>
  <c r="P199" i="7"/>
  <c r="P209" i="7"/>
  <c r="P178" i="7"/>
  <c r="P231" i="7"/>
  <c r="P214" i="7"/>
  <c r="P181" i="7"/>
  <c r="P36" i="7"/>
  <c r="P50" i="7"/>
  <c r="P104" i="7"/>
  <c r="P30" i="7"/>
  <c r="P135" i="7"/>
  <c r="P122" i="7"/>
  <c r="P138" i="7"/>
  <c r="P77" i="7"/>
  <c r="P160" i="7"/>
  <c r="P151" i="7"/>
  <c r="P161" i="7"/>
  <c r="P162" i="7"/>
  <c r="P247" i="7"/>
  <c r="P246" i="7"/>
  <c r="P156" i="7"/>
  <c r="P195" i="7"/>
  <c r="P150" i="7"/>
  <c r="P242" i="7"/>
  <c r="P274" i="7"/>
  <c r="P208" i="7"/>
  <c r="P310" i="7"/>
  <c r="P293" i="7"/>
  <c r="P254" i="7"/>
  <c r="P324" i="7"/>
  <c r="P283" i="7"/>
  <c r="P233" i="7"/>
  <c r="P314" i="7"/>
  <c r="P267" i="7"/>
  <c r="P329" i="7"/>
  <c r="P280" i="7"/>
  <c r="P312" i="7"/>
  <c r="P52" i="7"/>
  <c r="P69" i="7"/>
  <c r="P37" i="7"/>
  <c r="P48" i="7"/>
  <c r="P149" i="7"/>
  <c r="P128" i="7"/>
  <c r="P146" i="7"/>
  <c r="P112" i="7"/>
  <c r="P184" i="7"/>
  <c r="P159" i="7"/>
  <c r="P173" i="7"/>
  <c r="P164" i="7"/>
  <c r="P255" i="7"/>
  <c r="P106" i="7"/>
  <c r="P158" i="7"/>
  <c r="P203" i="7"/>
  <c r="P189" i="7"/>
  <c r="P250" i="7"/>
  <c r="P279" i="7"/>
  <c r="P245" i="7"/>
  <c r="P318" i="7"/>
  <c r="P301" i="7"/>
  <c r="P256" i="7"/>
  <c r="P332" i="7"/>
  <c r="P291" i="7"/>
  <c r="P236" i="7"/>
  <c r="P322" i="7"/>
  <c r="P275" i="7"/>
  <c r="P249" i="7"/>
  <c r="P336" i="7"/>
  <c r="P320" i="7"/>
  <c r="P68" i="7"/>
  <c r="P24" i="7"/>
  <c r="P55" i="7"/>
  <c r="P66" i="7"/>
  <c r="P63" i="7"/>
  <c r="P147" i="7"/>
  <c r="P154" i="7"/>
  <c r="P115" i="7"/>
  <c r="P192" i="7"/>
  <c r="P167" i="7"/>
  <c r="P177" i="7"/>
  <c r="P180" i="7"/>
  <c r="P263" i="7"/>
  <c r="P165" i="7"/>
  <c r="P166" i="7"/>
  <c r="P211" i="7"/>
  <c r="P193" i="7"/>
  <c r="P258" i="7"/>
  <c r="P287" i="7"/>
  <c r="P270" i="7"/>
  <c r="P201" i="7"/>
  <c r="P309" i="7"/>
  <c r="P260" i="7"/>
  <c r="P224" i="7"/>
  <c r="P299" i="7"/>
  <c r="P265" i="7"/>
  <c r="P229" i="7"/>
  <c r="P281" i="7"/>
  <c r="P221" i="7"/>
  <c r="P259" i="7"/>
  <c r="P326" i="7"/>
  <c r="P94" i="7"/>
  <c r="P51" i="7"/>
  <c r="P91" i="7"/>
  <c r="P87" i="7"/>
  <c r="P111" i="7"/>
  <c r="P171" i="7"/>
  <c r="P25" i="7"/>
  <c r="P102" i="7"/>
  <c r="P61" i="7"/>
  <c r="P29" i="7"/>
  <c r="P90" i="7"/>
  <c r="P113" i="7"/>
  <c r="P179" i="7"/>
  <c r="P49" i="7"/>
  <c r="P133" i="7"/>
  <c r="P31" i="7"/>
  <c r="P183" i="7"/>
  <c r="P129" i="7"/>
  <c r="P198" i="7"/>
  <c r="P196" i="7"/>
  <c r="P205" i="7"/>
  <c r="P182" i="7"/>
  <c r="P227" i="7"/>
  <c r="P210" i="7"/>
  <c r="P216" i="7"/>
  <c r="P303" i="7"/>
  <c r="P278" i="7"/>
  <c r="P264" i="7"/>
  <c r="P325" i="7"/>
  <c r="P292" i="7"/>
  <c r="P248" i="7"/>
  <c r="P315" i="7"/>
  <c r="P282" i="7"/>
  <c r="P240" i="7"/>
  <c r="P297" i="7"/>
  <c r="P333" i="7"/>
  <c r="P288" i="7"/>
  <c r="P328" i="7"/>
  <c r="P118" i="7"/>
  <c r="P79" i="7"/>
  <c r="P47" i="7"/>
  <c r="P96" i="7"/>
  <c r="P67" i="7"/>
  <c r="P22" i="7"/>
  <c r="P99" i="7"/>
  <c r="P136" i="7"/>
  <c r="P54" i="7"/>
  <c r="P34" i="7"/>
  <c r="P137" i="7"/>
  <c r="P207" i="7"/>
  <c r="P222" i="7"/>
  <c r="P213" i="7"/>
  <c r="P186" i="7"/>
  <c r="P114" i="7"/>
  <c r="P218" i="7"/>
  <c r="P220" i="7"/>
  <c r="P311" i="7"/>
  <c r="P286" i="7"/>
  <c r="P268" i="7"/>
  <c r="P212" i="7"/>
  <c r="P300" i="7"/>
  <c r="P252" i="7"/>
  <c r="P323" i="7"/>
  <c r="P290" i="7"/>
  <c r="P243" i="7"/>
  <c r="P305" i="7"/>
  <c r="P253" i="7"/>
  <c r="P334" i="7"/>
  <c r="P134" i="7"/>
  <c r="P92" i="7"/>
  <c r="P65" i="7"/>
  <c r="P35" i="7"/>
  <c r="P88" i="7"/>
  <c r="P71" i="7"/>
  <c r="P26" i="7"/>
  <c r="P144" i="7"/>
  <c r="P100" i="7"/>
  <c r="P58" i="7"/>
  <c r="P140" i="7"/>
  <c r="P215" i="7"/>
  <c r="P230" i="7"/>
  <c r="P121" i="7"/>
  <c r="P188" i="7"/>
  <c r="P117" i="7"/>
  <c r="P226" i="7"/>
  <c r="P244" i="7"/>
  <c r="P319" i="7"/>
  <c r="P294" i="7"/>
  <c r="P277" i="7"/>
  <c r="P225" i="7"/>
  <c r="P308" i="7"/>
  <c r="P273" i="7"/>
  <c r="P331" i="7"/>
  <c r="P298" i="7"/>
  <c r="P257" i="7"/>
  <c r="P313" i="7"/>
  <c r="P335" i="7"/>
  <c r="P296" i="7"/>
  <c r="P101" i="7"/>
  <c r="P200" i="7"/>
  <c r="P271" i="7"/>
  <c r="P197" i="7"/>
  <c r="P262" i="7"/>
  <c r="P307" i="7"/>
  <c r="P330" i="7"/>
  <c r="P21" i="7"/>
  <c r="P143" i="7"/>
  <c r="P238" i="7"/>
  <c r="P234" i="7"/>
  <c r="P285" i="7"/>
  <c r="P204" i="7"/>
  <c r="P241" i="7"/>
  <c r="P132" i="7"/>
  <c r="P175" i="7"/>
  <c r="P185" i="7"/>
  <c r="P266" i="7"/>
  <c r="P317" i="7"/>
  <c r="P269" i="7"/>
  <c r="P228" i="7"/>
  <c r="P119" i="7"/>
  <c r="P120" i="7"/>
  <c r="P145" i="7"/>
  <c r="P251" i="7"/>
  <c r="P235" i="7"/>
  <c r="P306" i="7"/>
  <c r="P304" i="7"/>
  <c r="P131" i="7"/>
  <c r="P217" i="7"/>
  <c r="P170" i="7"/>
  <c r="P295" i="7"/>
  <c r="P284" i="7"/>
  <c r="P237" i="7"/>
  <c r="P327" i="7"/>
  <c r="P53" i="7"/>
  <c r="P148" i="7"/>
  <c r="P153" i="7"/>
  <c r="P202" i="7"/>
  <c r="P316" i="7"/>
  <c r="P261" i="7"/>
  <c r="P28" i="7"/>
  <c r="P130" i="7"/>
  <c r="P194" i="7"/>
  <c r="P219" i="7"/>
  <c r="P272" i="7"/>
  <c r="P232" i="7"/>
  <c r="P289" i="7"/>
  <c r="P276" i="7"/>
  <c r="P321" i="7"/>
  <c r="P41" i="7"/>
  <c r="P152" i="7"/>
  <c r="P239" i="7"/>
  <c r="P302" i="7"/>
  <c r="P142" i="7"/>
  <c r="E4" i="13"/>
  <c r="O40" i="7"/>
  <c r="O109" i="7"/>
  <c r="O58" i="7"/>
  <c r="O31" i="7"/>
  <c r="O36" i="7"/>
  <c r="O47" i="7"/>
  <c r="O28" i="7"/>
  <c r="O33" i="7"/>
  <c r="O35" i="7"/>
  <c r="O119" i="7"/>
  <c r="O94" i="7"/>
  <c r="O170" i="7"/>
  <c r="O145" i="7"/>
  <c r="O103" i="7"/>
  <c r="O191" i="7"/>
  <c r="O142" i="7"/>
  <c r="O29" i="7"/>
  <c r="O187" i="7"/>
  <c r="O48" i="7"/>
  <c r="O117" i="7"/>
  <c r="O66" i="7"/>
  <c r="O43" i="7"/>
  <c r="O46" i="7"/>
  <c r="O59" i="7"/>
  <c r="O38" i="7"/>
  <c r="O61" i="7"/>
  <c r="O65" i="7"/>
  <c r="O122" i="7"/>
  <c r="O105" i="7"/>
  <c r="O178" i="7"/>
  <c r="O153" i="7"/>
  <c r="O108" i="7"/>
  <c r="O199" i="7"/>
  <c r="O150" i="7"/>
  <c r="O55" i="7"/>
  <c r="O202" i="7"/>
  <c r="O180" i="7"/>
  <c r="O238" i="7"/>
  <c r="O169" i="7"/>
  <c r="O245" i="7"/>
  <c r="O204" i="7"/>
  <c r="O152" i="7"/>
  <c r="O56" i="7"/>
  <c r="O125" i="7"/>
  <c r="O30" i="7"/>
  <c r="O53" i="7"/>
  <c r="O57" i="7"/>
  <c r="O69" i="7"/>
  <c r="O49" i="7"/>
  <c r="O97" i="7"/>
  <c r="O80" i="7"/>
  <c r="O128" i="7"/>
  <c r="O131" i="7"/>
  <c r="O186" i="7"/>
  <c r="O45" i="7"/>
  <c r="O143" i="7"/>
  <c r="O23" i="7"/>
  <c r="O158" i="7"/>
  <c r="O72" i="7"/>
  <c r="O26" i="7"/>
  <c r="O52" i="7"/>
  <c r="O74" i="7"/>
  <c r="O77" i="7"/>
  <c r="O84" i="7"/>
  <c r="O70" i="7"/>
  <c r="O111" i="7"/>
  <c r="O91" i="7"/>
  <c r="O39" i="7"/>
  <c r="O138" i="7"/>
  <c r="O71" i="7"/>
  <c r="O22" i="7"/>
  <c r="O159" i="7"/>
  <c r="O106" i="7"/>
  <c r="O174" i="7"/>
  <c r="O85" i="7"/>
  <c r="O34" i="7"/>
  <c r="O62" i="7"/>
  <c r="O107" i="7"/>
  <c r="O81" i="7"/>
  <c r="O87" i="7"/>
  <c r="O79" i="7"/>
  <c r="O113" i="7"/>
  <c r="O95" i="7"/>
  <c r="O67" i="7"/>
  <c r="O146" i="7"/>
  <c r="O82" i="7"/>
  <c r="O51" i="7"/>
  <c r="O167" i="7"/>
  <c r="O114" i="7"/>
  <c r="O182" i="7"/>
  <c r="O132" i="7"/>
  <c r="O115" i="7"/>
  <c r="O206" i="7"/>
  <c r="O270" i="7"/>
  <c r="O213" i="7"/>
  <c r="O163" i="7"/>
  <c r="O192" i="7"/>
  <c r="O197" i="7"/>
  <c r="O24" i="7"/>
  <c r="O93" i="7"/>
  <c r="O42" i="7"/>
  <c r="O73" i="7"/>
  <c r="O110" i="7"/>
  <c r="O27" i="7"/>
  <c r="O90" i="7"/>
  <c r="O99" i="7"/>
  <c r="O140" i="7"/>
  <c r="O98" i="7"/>
  <c r="O86" i="7"/>
  <c r="O154" i="7"/>
  <c r="O121" i="7"/>
  <c r="O76" i="7"/>
  <c r="O175" i="7"/>
  <c r="O120" i="7"/>
  <c r="O190" i="7"/>
  <c r="O155" i="7"/>
  <c r="O41" i="7"/>
  <c r="O60" i="7"/>
  <c r="O134" i="7"/>
  <c r="O54" i="7"/>
  <c r="O208" i="7"/>
  <c r="O196" i="7"/>
  <c r="O136" i="7"/>
  <c r="O135" i="7"/>
  <c r="O172" i="7"/>
  <c r="O218" i="7"/>
  <c r="O177" i="7"/>
  <c r="O265" i="7"/>
  <c r="O302" i="7"/>
  <c r="O264" i="7"/>
  <c r="O231" i="7"/>
  <c r="O308" i="7"/>
  <c r="O252" i="7"/>
  <c r="O331" i="7"/>
  <c r="O314" i="7"/>
  <c r="O267" i="7"/>
  <c r="O321" i="7"/>
  <c r="O288" i="7"/>
  <c r="O234" i="7"/>
  <c r="O295" i="7"/>
  <c r="O319" i="7"/>
  <c r="O21" i="7"/>
  <c r="O102" i="7"/>
  <c r="O162" i="7"/>
  <c r="O129" i="7"/>
  <c r="O216" i="7"/>
  <c r="O214" i="7"/>
  <c r="O165" i="7"/>
  <c r="O156" i="7"/>
  <c r="O195" i="7"/>
  <c r="O226" i="7"/>
  <c r="O209" i="7"/>
  <c r="O273" i="7"/>
  <c r="O310" i="7"/>
  <c r="O268" i="7"/>
  <c r="O235" i="7"/>
  <c r="O316" i="7"/>
  <c r="O276" i="7"/>
  <c r="O236" i="7"/>
  <c r="O322" i="7"/>
  <c r="O271" i="7"/>
  <c r="O329" i="7"/>
  <c r="O296" i="7"/>
  <c r="O203" i="7"/>
  <c r="O332" i="7"/>
  <c r="O335" i="7"/>
  <c r="O63" i="7"/>
  <c r="O104" i="7"/>
  <c r="O44" i="7"/>
  <c r="O166" i="7"/>
  <c r="O112" i="7"/>
  <c r="O222" i="7"/>
  <c r="O181" i="7"/>
  <c r="O157" i="7"/>
  <c r="O123" i="7"/>
  <c r="O118" i="7"/>
  <c r="O217" i="7"/>
  <c r="O247" i="7"/>
  <c r="O318" i="7"/>
  <c r="O277" i="7"/>
  <c r="O250" i="7"/>
  <c r="O324" i="7"/>
  <c r="O283" i="7"/>
  <c r="O239" i="7"/>
  <c r="O330" i="7"/>
  <c r="O275" i="7"/>
  <c r="O227" i="7"/>
  <c r="O304" i="7"/>
  <c r="O219" i="7"/>
  <c r="O303" i="7"/>
  <c r="O244" i="7"/>
  <c r="O32" i="7"/>
  <c r="O25" i="7"/>
  <c r="O148" i="7"/>
  <c r="O137" i="7"/>
  <c r="O198" i="7"/>
  <c r="O126" i="7"/>
  <c r="O230" i="7"/>
  <c r="O185" i="7"/>
  <c r="O179" i="7"/>
  <c r="O144" i="7"/>
  <c r="O141" i="7"/>
  <c r="O225" i="7"/>
  <c r="O266" i="7"/>
  <c r="O326" i="7"/>
  <c r="O285" i="7"/>
  <c r="O256" i="7"/>
  <c r="O207" i="7"/>
  <c r="O291" i="7"/>
  <c r="O269" i="7"/>
  <c r="O200" i="7"/>
  <c r="O281" i="7"/>
  <c r="O228" i="7"/>
  <c r="O312" i="7"/>
  <c r="O279" i="7"/>
  <c r="O325" i="7"/>
  <c r="O64" i="7"/>
  <c r="O68" i="7"/>
  <c r="O88" i="7"/>
  <c r="O75" i="7"/>
  <c r="O83" i="7"/>
  <c r="O130" i="7"/>
  <c r="O246" i="7"/>
  <c r="O205" i="7"/>
  <c r="O188" i="7"/>
  <c r="O176" i="7"/>
  <c r="O149" i="7"/>
  <c r="O233" i="7"/>
  <c r="O101" i="7"/>
  <c r="O37" i="7"/>
  <c r="O116" i="7"/>
  <c r="O100" i="7"/>
  <c r="O92" i="7"/>
  <c r="O164" i="7"/>
  <c r="O254" i="7"/>
  <c r="O221" i="7"/>
  <c r="O201" i="7"/>
  <c r="O189" i="7"/>
  <c r="O160" i="7"/>
  <c r="O241" i="7"/>
  <c r="O278" i="7"/>
  <c r="O215" i="7"/>
  <c r="O301" i="7"/>
  <c r="O284" i="7"/>
  <c r="O224" i="7"/>
  <c r="O307" i="7"/>
  <c r="O290" i="7"/>
  <c r="O240" i="7"/>
  <c r="O297" i="7"/>
  <c r="O259" i="7"/>
  <c r="O328" i="7"/>
  <c r="O287" i="7"/>
  <c r="O220" i="7"/>
  <c r="O133" i="7"/>
  <c r="O78" i="7"/>
  <c r="O139" i="7"/>
  <c r="O151" i="7"/>
  <c r="O127" i="7"/>
  <c r="O168" i="7"/>
  <c r="O262" i="7"/>
  <c r="O229" i="7"/>
  <c r="O212" i="7"/>
  <c r="O193" i="7"/>
  <c r="O161" i="7"/>
  <c r="O249" i="7"/>
  <c r="O286" i="7"/>
  <c r="O242" i="7"/>
  <c r="O309" i="7"/>
  <c r="O292" i="7"/>
  <c r="O232" i="7"/>
  <c r="O315" i="7"/>
  <c r="O298" i="7"/>
  <c r="O243" i="7"/>
  <c r="O305" i="7"/>
  <c r="O263" i="7"/>
  <c r="O336" i="7"/>
  <c r="O334" i="7"/>
  <c r="O255" i="7"/>
  <c r="O171" i="7"/>
  <c r="O272" i="7"/>
  <c r="O223" i="7"/>
  <c r="O289" i="7"/>
  <c r="O327" i="7"/>
  <c r="O184" i="7"/>
  <c r="O294" i="7"/>
  <c r="O248" i="7"/>
  <c r="O313" i="7"/>
  <c r="O311" i="7"/>
  <c r="O124" i="7"/>
  <c r="O194" i="7"/>
  <c r="O299" i="7"/>
  <c r="O253" i="7"/>
  <c r="O237" i="7"/>
  <c r="O258" i="7"/>
  <c r="O323" i="7"/>
  <c r="O280" i="7"/>
  <c r="O50" i="7"/>
  <c r="O147" i="7"/>
  <c r="O293" i="7"/>
  <c r="O282" i="7"/>
  <c r="O320" i="7"/>
  <c r="O96" i="7"/>
  <c r="O210" i="7"/>
  <c r="O317" i="7"/>
  <c r="O306" i="7"/>
  <c r="O333" i="7"/>
  <c r="O183" i="7"/>
  <c r="O257" i="7"/>
  <c r="O300" i="7"/>
  <c r="O261" i="7"/>
  <c r="O251" i="7"/>
  <c r="O89" i="7"/>
  <c r="O173" i="7"/>
  <c r="O260" i="7"/>
  <c r="O211" i="7"/>
  <c r="O274" i="7"/>
  <c r="Q32" i="7"/>
  <c r="Q57" i="7"/>
  <c r="Q78" i="7"/>
  <c r="Q47" i="7"/>
  <c r="Q65" i="7"/>
  <c r="Q119" i="7"/>
  <c r="Q25" i="7"/>
  <c r="Q71" i="7"/>
  <c r="Q53" i="7"/>
  <c r="Q101" i="7"/>
  <c r="Q150" i="7"/>
  <c r="Q113" i="7"/>
  <c r="Q105" i="7"/>
  <c r="Q147" i="7"/>
  <c r="Q137" i="7"/>
  <c r="Q201" i="7"/>
  <c r="Q22" i="7"/>
  <c r="Q40" i="7"/>
  <c r="Q68" i="7"/>
  <c r="Q23" i="7"/>
  <c r="Q54" i="7"/>
  <c r="Q75" i="7"/>
  <c r="Q127" i="7"/>
  <c r="Q60" i="7"/>
  <c r="Q50" i="7"/>
  <c r="Q91" i="7"/>
  <c r="Q106" i="7"/>
  <c r="Q96" i="7"/>
  <c r="Q140" i="7"/>
  <c r="Q107" i="7"/>
  <c r="Q155" i="7"/>
  <c r="Q145" i="7"/>
  <c r="Q112" i="7"/>
  <c r="Q160" i="7"/>
  <c r="Q143" i="7"/>
  <c r="Q46" i="7"/>
  <c r="Q69" i="7"/>
  <c r="Q42" i="7"/>
  <c r="Q62" i="7"/>
  <c r="Q27" i="7"/>
  <c r="Q87" i="7"/>
  <c r="Q79" i="7"/>
  <c r="Q80" i="7"/>
  <c r="Q85" i="7"/>
  <c r="Q83" i="7"/>
  <c r="Q120" i="7"/>
  <c r="Q132" i="7"/>
  <c r="Q164" i="7"/>
  <c r="Q125" i="7"/>
  <c r="Q99" i="7"/>
  <c r="Q169" i="7"/>
  <c r="Q48" i="7"/>
  <c r="Q58" i="7"/>
  <c r="Q74" i="7"/>
  <c r="Q111" i="7"/>
  <c r="Q86" i="7"/>
  <c r="Q81" i="7"/>
  <c r="Q129" i="7"/>
  <c r="Q156" i="7"/>
  <c r="Q139" i="7"/>
  <c r="Q177" i="7"/>
  <c r="Q144" i="7"/>
  <c r="Q141" i="7"/>
  <c r="Q218" i="7"/>
  <c r="Q178" i="7"/>
  <c r="Q256" i="7"/>
  <c r="Q223" i="7"/>
  <c r="Q163" i="7"/>
  <c r="Q158" i="7"/>
  <c r="Q220" i="7"/>
  <c r="Q235" i="7"/>
  <c r="Q241" i="7"/>
  <c r="Q312" i="7"/>
  <c r="Q279" i="7"/>
  <c r="Q245" i="7"/>
  <c r="Q318" i="7"/>
  <c r="Q293" i="7"/>
  <c r="Q254" i="7"/>
  <c r="Q332" i="7"/>
  <c r="Q307" i="7"/>
  <c r="Q269" i="7"/>
  <c r="Q330" i="7"/>
  <c r="Q327" i="7"/>
  <c r="Q305" i="7"/>
  <c r="Q61" i="7"/>
  <c r="Q70" i="7"/>
  <c r="Q37" i="7"/>
  <c r="Q135" i="7"/>
  <c r="Q89" i="7"/>
  <c r="Q66" i="7"/>
  <c r="Q142" i="7"/>
  <c r="Q172" i="7"/>
  <c r="Q43" i="7"/>
  <c r="Q185" i="7"/>
  <c r="Q152" i="7"/>
  <c r="Q149" i="7"/>
  <c r="Q131" i="7"/>
  <c r="Q202" i="7"/>
  <c r="Q264" i="7"/>
  <c r="Q231" i="7"/>
  <c r="Q165" i="7"/>
  <c r="Q166" i="7"/>
  <c r="Q228" i="7"/>
  <c r="Q243" i="7"/>
  <c r="Q249" i="7"/>
  <c r="Q320" i="7"/>
  <c r="Q287" i="7"/>
  <c r="Q258" i="7"/>
  <c r="Q326" i="7"/>
  <c r="Q301" i="7"/>
  <c r="Q260" i="7"/>
  <c r="Q246" i="7"/>
  <c r="Q315" i="7"/>
  <c r="Q29" i="7"/>
  <c r="Q34" i="7"/>
  <c r="Q49" i="7"/>
  <c r="Q33" i="7"/>
  <c r="Q45" i="7"/>
  <c r="Q84" i="7"/>
  <c r="Q104" i="7"/>
  <c r="Q180" i="7"/>
  <c r="Q90" i="7"/>
  <c r="Q193" i="7"/>
  <c r="Q168" i="7"/>
  <c r="Q151" i="7"/>
  <c r="Q171" i="7"/>
  <c r="Q208" i="7"/>
  <c r="Q272" i="7"/>
  <c r="Q239" i="7"/>
  <c r="Q179" i="7"/>
  <c r="Q170" i="7"/>
  <c r="Q159" i="7"/>
  <c r="Q251" i="7"/>
  <c r="Q253" i="7"/>
  <c r="Q213" i="7"/>
  <c r="Q295" i="7"/>
  <c r="Q270" i="7"/>
  <c r="Q205" i="7"/>
  <c r="Q309" i="7"/>
  <c r="Q284" i="7"/>
  <c r="Q252" i="7"/>
  <c r="Q323" i="7"/>
  <c r="Q282" i="7"/>
  <c r="Q237" i="7"/>
  <c r="Q281" i="7"/>
  <c r="Q321" i="7"/>
  <c r="Q38" i="7"/>
  <c r="Q51" i="7"/>
  <c r="Q72" i="7"/>
  <c r="Q28" i="7"/>
  <c r="Q56" i="7"/>
  <c r="Q82" i="7"/>
  <c r="Q93" i="7"/>
  <c r="Q98" i="7"/>
  <c r="Q116" i="7"/>
  <c r="Q118" i="7"/>
  <c r="Q124" i="7"/>
  <c r="Q184" i="7"/>
  <c r="Q183" i="7"/>
  <c r="Q187" i="7"/>
  <c r="Q224" i="7"/>
  <c r="Q194" i="7"/>
  <c r="Q175" i="7"/>
  <c r="Q100" i="7"/>
  <c r="Q186" i="7"/>
  <c r="Q203" i="7"/>
  <c r="Q267" i="7"/>
  <c r="Q280" i="7"/>
  <c r="Q244" i="7"/>
  <c r="Q311" i="7"/>
  <c r="Q286" i="7"/>
  <c r="Q262" i="7"/>
  <c r="Q325" i="7"/>
  <c r="Q300" i="7"/>
  <c r="Q276" i="7"/>
  <c r="Q217" i="7"/>
  <c r="Q298" i="7"/>
  <c r="Q335" i="7"/>
  <c r="Q289" i="7"/>
  <c r="Q59" i="7"/>
  <c r="Q77" i="7"/>
  <c r="Q26" i="7"/>
  <c r="Q76" i="7"/>
  <c r="Q21" i="7"/>
  <c r="Q88" i="7"/>
  <c r="Q114" i="7"/>
  <c r="Q102" i="7"/>
  <c r="Q122" i="7"/>
  <c r="Q121" i="7"/>
  <c r="Q130" i="7"/>
  <c r="Q192" i="7"/>
  <c r="Q189" i="7"/>
  <c r="Q190" i="7"/>
  <c r="Q232" i="7"/>
  <c r="Q198" i="7"/>
  <c r="Q196" i="7"/>
  <c r="Q138" i="7"/>
  <c r="Q199" i="7"/>
  <c r="Q211" i="7"/>
  <c r="Q221" i="7"/>
  <c r="Q288" i="7"/>
  <c r="Q247" i="7"/>
  <c r="Q319" i="7"/>
  <c r="Q294" i="7"/>
  <c r="Q268" i="7"/>
  <c r="Q333" i="7"/>
  <c r="Q308" i="7"/>
  <c r="Q283" i="7"/>
  <c r="Q233" i="7"/>
  <c r="Q306" i="7"/>
  <c r="Q257" i="7"/>
  <c r="Q336" i="7"/>
  <c r="Q52" i="7"/>
  <c r="Q39" i="7"/>
  <c r="Q123" i="7"/>
  <c r="Q161" i="7"/>
  <c r="Q197" i="7"/>
  <c r="Q191" i="7"/>
  <c r="Q157" i="7"/>
  <c r="Q230" i="7"/>
  <c r="Q303" i="7"/>
  <c r="Q285" i="7"/>
  <c r="Q291" i="7"/>
  <c r="Q322" i="7"/>
  <c r="Q334" i="7"/>
  <c r="Q44" i="7"/>
  <c r="Q63" i="7"/>
  <c r="Q109" i="7"/>
  <c r="Q115" i="7"/>
  <c r="Q210" i="7"/>
  <c r="Q207" i="7"/>
  <c r="Q182" i="7"/>
  <c r="Q234" i="7"/>
  <c r="Q238" i="7"/>
  <c r="Q317" i="7"/>
  <c r="Q299" i="7"/>
  <c r="Q229" i="7"/>
  <c r="Q313" i="7"/>
  <c r="Q36" i="7"/>
  <c r="Q73" i="7"/>
  <c r="Q148" i="7"/>
  <c r="Q133" i="7"/>
  <c r="Q173" i="7"/>
  <c r="Q215" i="7"/>
  <c r="Q204" i="7"/>
  <c r="Q255" i="7"/>
  <c r="Q242" i="7"/>
  <c r="Q225" i="7"/>
  <c r="Q209" i="7"/>
  <c r="Q328" i="7"/>
  <c r="Q263" i="7"/>
  <c r="Q30" i="7"/>
  <c r="Q64" i="7"/>
  <c r="Q94" i="7"/>
  <c r="Q188" i="7"/>
  <c r="Q136" i="7"/>
  <c r="Q162" i="7"/>
  <c r="Q146" i="7"/>
  <c r="Q212" i="7"/>
  <c r="Q296" i="7"/>
  <c r="Q278" i="7"/>
  <c r="Q226" i="7"/>
  <c r="Q236" i="7"/>
  <c r="Q329" i="7"/>
  <c r="Q67" i="7"/>
  <c r="Q55" i="7"/>
  <c r="Q97" i="7"/>
  <c r="Q128" i="7"/>
  <c r="Q176" i="7"/>
  <c r="Q174" i="7"/>
  <c r="Q206" i="7"/>
  <c r="Q195" i="7"/>
  <c r="Q304" i="7"/>
  <c r="Q302" i="7"/>
  <c r="Q292" i="7"/>
  <c r="Q265" i="7"/>
  <c r="Q261" i="7"/>
  <c r="Q24" i="7"/>
  <c r="Q95" i="7"/>
  <c r="Q92" i="7"/>
  <c r="Q134" i="7"/>
  <c r="Q200" i="7"/>
  <c r="Q216" i="7"/>
  <c r="Q214" i="7"/>
  <c r="Q219" i="7"/>
  <c r="Q222" i="7"/>
  <c r="Q310" i="7"/>
  <c r="Q316" i="7"/>
  <c r="Q271" i="7"/>
  <c r="Q275" i="7"/>
  <c r="Q41" i="7"/>
  <c r="Q103" i="7"/>
  <c r="Q117" i="7"/>
  <c r="Q110" i="7"/>
  <c r="Q108" i="7"/>
  <c r="Q240" i="7"/>
  <c r="Q181" i="7"/>
  <c r="Q227" i="7"/>
  <c r="Q266" i="7"/>
  <c r="Q250" i="7"/>
  <c r="Q324" i="7"/>
  <c r="Q290" i="7"/>
  <c r="Q331" i="7"/>
  <c r="Q126" i="7"/>
  <c r="Q273" i="7"/>
  <c r="Q153" i="7"/>
  <c r="Q314" i="7"/>
  <c r="Q167" i="7"/>
  <c r="Q297" i="7"/>
  <c r="Q248" i="7"/>
  <c r="Q154" i="7"/>
  <c r="Q259" i="7"/>
  <c r="Q31" i="7"/>
  <c r="Q274" i="7"/>
  <c r="Q35" i="7"/>
  <c r="Q277" i="7"/>
  <c r="Q52" i="2"/>
  <c r="Q63" i="2"/>
  <c r="Q65" i="2"/>
  <c r="Q29" i="2"/>
  <c r="Q48" i="2"/>
  <c r="Q72" i="2"/>
  <c r="Q67" i="2"/>
  <c r="Q60" i="2"/>
  <c r="Q71" i="2"/>
  <c r="Q77" i="2"/>
  <c r="Q45" i="2"/>
  <c r="Q64" i="2"/>
  <c r="Q24" i="2"/>
  <c r="Q40" i="2"/>
  <c r="Q68" i="2"/>
  <c r="Q75" i="2"/>
  <c r="Q26" i="2"/>
  <c r="Q61" i="2"/>
  <c r="Q74" i="2"/>
  <c r="Q53" i="2"/>
  <c r="Q69" i="2"/>
  <c r="Q31" i="2"/>
  <c r="Q33" i="2"/>
  <c r="Q42" i="2"/>
  <c r="Q46" i="2"/>
  <c r="Q43" i="2"/>
  <c r="Q56" i="2"/>
  <c r="Q54" i="2"/>
  <c r="Q28" i="2"/>
  <c r="Q39" i="2"/>
  <c r="Q41" i="2"/>
  <c r="Q50" i="2"/>
  <c r="Q62" i="2"/>
  <c r="Q70" i="2"/>
  <c r="Q37" i="2"/>
  <c r="Q76" i="2"/>
  <c r="Q36" i="2"/>
  <c r="Q47" i="2"/>
  <c r="Q49" i="2"/>
  <c r="Q58" i="2"/>
  <c r="Q73" i="2"/>
  <c r="Q22" i="2"/>
  <c r="Q59" i="2"/>
  <c r="Q25" i="2"/>
  <c r="Q35" i="2"/>
  <c r="Q57" i="2"/>
  <c r="Q38" i="2"/>
  <c r="Q34" i="2"/>
  <c r="Q27" i="2"/>
  <c r="Q66" i="2"/>
  <c r="Q30" i="2"/>
  <c r="Q44" i="2"/>
  <c r="Q32" i="2"/>
  <c r="Q23" i="2"/>
  <c r="Q21" i="2"/>
  <c r="Q55" i="2"/>
  <c r="Q51" i="2"/>
  <c r="P43" i="2"/>
  <c r="P58" i="2"/>
  <c r="P73" i="2"/>
  <c r="P42" i="2"/>
  <c r="P69" i="2"/>
  <c r="P33" i="2"/>
  <c r="P41" i="2"/>
  <c r="P32" i="2"/>
  <c r="P52" i="2"/>
  <c r="P26" i="2"/>
  <c r="P31" i="2"/>
  <c r="P63" i="2"/>
  <c r="P59" i="2"/>
  <c r="P30" i="2"/>
  <c r="P70" i="2"/>
  <c r="P65" i="2"/>
  <c r="P37" i="2"/>
  <c r="P27" i="2"/>
  <c r="P77" i="2"/>
  <c r="P57" i="2"/>
  <c r="P53" i="2"/>
  <c r="P71" i="2"/>
  <c r="P62" i="2"/>
  <c r="P67" i="2"/>
  <c r="P29" i="2"/>
  <c r="P51" i="2"/>
  <c r="P35" i="2"/>
  <c r="P36" i="2"/>
  <c r="P50" i="2"/>
  <c r="P61" i="2"/>
  <c r="P45" i="2"/>
  <c r="P74" i="2"/>
  <c r="P55" i="2"/>
  <c r="P39" i="2"/>
  <c r="P25" i="2"/>
  <c r="P49" i="2"/>
  <c r="P23" i="2"/>
  <c r="P56" i="2"/>
  <c r="P54" i="2"/>
  <c r="P21" i="2"/>
  <c r="P75" i="2"/>
  <c r="P47" i="2"/>
  <c r="P46" i="2"/>
  <c r="P76" i="2"/>
  <c r="P72" i="2"/>
  <c r="P44" i="2"/>
  <c r="P40" i="2"/>
  <c r="P34" i="2"/>
  <c r="P66" i="2"/>
  <c r="P38" i="2"/>
  <c r="P24" i="2"/>
  <c r="P68" i="2"/>
  <c r="P60" i="2"/>
  <c r="P22" i="2"/>
  <c r="P64" i="2"/>
  <c r="P48" i="2"/>
  <c r="P28" i="2"/>
  <c r="Q29" i="13"/>
  <c r="Q93" i="13"/>
  <c r="Q70" i="13"/>
  <c r="Q47" i="13"/>
  <c r="Q24" i="13"/>
  <c r="Q88" i="13"/>
  <c r="Q73" i="13"/>
  <c r="Q58" i="13"/>
  <c r="Q43" i="13"/>
  <c r="Q28" i="13"/>
  <c r="Q92" i="13"/>
  <c r="Q37" i="13"/>
  <c r="Q101" i="13"/>
  <c r="Q78" i="13"/>
  <c r="Q55" i="13"/>
  <c r="Q32" i="13"/>
  <c r="Q96" i="13"/>
  <c r="Q81" i="13"/>
  <c r="Q45" i="13"/>
  <c r="Q22" i="13"/>
  <c r="Q86" i="13"/>
  <c r="Q63" i="13"/>
  <c r="Q40" i="13"/>
  <c r="Q25" i="13"/>
  <c r="Q89" i="13"/>
  <c r="Q74" i="13"/>
  <c r="Q59" i="13"/>
  <c r="Q44" i="13"/>
  <c r="Q77" i="13"/>
  <c r="Q54" i="13"/>
  <c r="Q31" i="13"/>
  <c r="Q95" i="13"/>
  <c r="Q72" i="13"/>
  <c r="Q57" i="13"/>
  <c r="Q69" i="13"/>
  <c r="Q23" i="13"/>
  <c r="Q64" i="13"/>
  <c r="Q34" i="13"/>
  <c r="Q35" i="13"/>
  <c r="Q52" i="13"/>
  <c r="Q85" i="13"/>
  <c r="Q39" i="13"/>
  <c r="Q80" i="13"/>
  <c r="Q42" i="13"/>
  <c r="Q51" i="13"/>
  <c r="Q60" i="13"/>
  <c r="Q30" i="13"/>
  <c r="Q71" i="13"/>
  <c r="Q33" i="13"/>
  <c r="Q50" i="13"/>
  <c r="Q67" i="13"/>
  <c r="Q68" i="13"/>
  <c r="Q38" i="13"/>
  <c r="Q79" i="13"/>
  <c r="Q41" i="13"/>
  <c r="Q66" i="13"/>
  <c r="Q75" i="13"/>
  <c r="Q76" i="13"/>
  <c r="Q46" i="13"/>
  <c r="Q87" i="13"/>
  <c r="Q49" i="13"/>
  <c r="Q82" i="13"/>
  <c r="Q83" i="13"/>
  <c r="Q84" i="13"/>
  <c r="Q21" i="13"/>
  <c r="Q62" i="13"/>
  <c r="Q103" i="13"/>
  <c r="Q65" i="13"/>
  <c r="Q90" i="13"/>
  <c r="Q91" i="13"/>
  <c r="Q100" i="13"/>
  <c r="Q61" i="13"/>
  <c r="Q102" i="13"/>
  <c r="Q56" i="13"/>
  <c r="Q26" i="13"/>
  <c r="Q27" i="13"/>
  <c r="Q36" i="13"/>
  <c r="Q99" i="13"/>
  <c r="Q53" i="13"/>
  <c r="Q94" i="13"/>
  <c r="Q98" i="13"/>
  <c r="Q48" i="13"/>
  <c r="Q97" i="13"/>
  <c r="O7" i="7"/>
  <c r="E6" i="7" s="1"/>
  <c r="E9" i="7" s="1"/>
  <c r="E10" i="7" s="1"/>
  <c r="O73" i="2"/>
  <c r="O68" i="2"/>
  <c r="O32" i="2"/>
  <c r="O52" i="2"/>
  <c r="O26" i="2"/>
  <c r="O42" i="2"/>
  <c r="O66" i="2"/>
  <c r="O56" i="2"/>
  <c r="O65" i="2"/>
  <c r="O35" i="2"/>
  <c r="O24" i="2"/>
  <c r="O37" i="2"/>
  <c r="O62" i="2"/>
  <c r="O39" i="2"/>
  <c r="O63" i="2"/>
  <c r="O41" i="2"/>
  <c r="O38" i="2"/>
  <c r="O64" i="2"/>
  <c r="O53" i="2"/>
  <c r="O54" i="2"/>
  <c r="O30" i="2"/>
  <c r="O28" i="2"/>
  <c r="O57" i="2"/>
  <c r="O43" i="2"/>
  <c r="O21" i="2"/>
  <c r="O45" i="2"/>
  <c r="O59" i="2"/>
  <c r="O49" i="2"/>
  <c r="O40" i="2"/>
  <c r="O44" i="2"/>
  <c r="O31" i="2"/>
  <c r="O33" i="2"/>
  <c r="O77" i="2"/>
  <c r="O70" i="2"/>
  <c r="O76" i="2"/>
  <c r="O23" i="2"/>
  <c r="O25" i="2"/>
  <c r="O71" i="2"/>
  <c r="O61" i="2"/>
  <c r="O47" i="2"/>
  <c r="O72" i="2"/>
  <c r="O27" i="2"/>
  <c r="O58" i="2"/>
  <c r="O22" i="2"/>
  <c r="O69" i="2"/>
  <c r="O50" i="2"/>
  <c r="O75" i="2"/>
  <c r="O46" i="2"/>
  <c r="O60" i="2"/>
  <c r="O67" i="2"/>
  <c r="O36" i="2"/>
  <c r="O55" i="2"/>
  <c r="O29" i="2"/>
  <c r="O34" i="2"/>
  <c r="O51" i="2"/>
  <c r="O74" i="2"/>
  <c r="O48" i="2"/>
  <c r="O7" i="2"/>
  <c r="E4" i="2" s="1"/>
  <c r="P67" i="13"/>
  <c r="P52" i="13"/>
  <c r="P30" i="13"/>
  <c r="P93" i="13"/>
  <c r="P72" i="13"/>
  <c r="P71" i="13"/>
  <c r="P42" i="13"/>
  <c r="P92" i="13"/>
  <c r="P65" i="13"/>
  <c r="P69" i="13"/>
  <c r="P74" i="13"/>
  <c r="P60" i="13"/>
  <c r="P38" i="13"/>
  <c r="P101" i="13"/>
  <c r="P79" i="13"/>
  <c r="P86" i="13"/>
  <c r="P58" i="13"/>
  <c r="P31" i="13"/>
  <c r="P80" i="13"/>
  <c r="P84" i="13"/>
  <c r="P82" i="13"/>
  <c r="P68" i="13"/>
  <c r="P46" i="13"/>
  <c r="P24" i="13"/>
  <c r="P87" i="13"/>
  <c r="P102" i="13"/>
  <c r="P73" i="13"/>
  <c r="P47" i="13"/>
  <c r="P96" i="13"/>
  <c r="P100" i="13"/>
  <c r="P27" i="13"/>
  <c r="P90" i="13"/>
  <c r="P75" i="13"/>
  <c r="P54" i="13"/>
  <c r="P32" i="13"/>
  <c r="P95" i="13"/>
  <c r="P25" i="13"/>
  <c r="P89" i="13"/>
  <c r="P63" i="13"/>
  <c r="P34" i="13"/>
  <c r="P21" i="13"/>
  <c r="P43" i="13"/>
  <c r="P28" i="13"/>
  <c r="P91" i="13"/>
  <c r="P70" i="13"/>
  <c r="P48" i="13"/>
  <c r="P23" i="13"/>
  <c r="P57" i="13"/>
  <c r="P45" i="13"/>
  <c r="P94" i="13"/>
  <c r="P66" i="13"/>
  <c r="P53" i="13"/>
  <c r="P51" i="13"/>
  <c r="P36" i="13"/>
  <c r="P99" i="13"/>
  <c r="P77" i="13"/>
  <c r="P56" i="13"/>
  <c r="P39" i="13"/>
  <c r="P88" i="13"/>
  <c r="P61" i="13"/>
  <c r="P33" i="13"/>
  <c r="P81" i="13"/>
  <c r="P98" i="13"/>
  <c r="P103" i="13"/>
  <c r="P50" i="13"/>
  <c r="P44" i="13"/>
  <c r="P55" i="13"/>
  <c r="P97" i="13"/>
  <c r="P83" i="13"/>
  <c r="P41" i="13"/>
  <c r="P37" i="13"/>
  <c r="P22" i="13"/>
  <c r="P26" i="13"/>
  <c r="P62" i="13"/>
  <c r="P29" i="13"/>
  <c r="P85" i="13"/>
  <c r="P76" i="13"/>
  <c r="P59" i="13"/>
  <c r="P64" i="13"/>
  <c r="P49" i="13"/>
  <c r="P35" i="13"/>
  <c r="P40" i="13"/>
  <c r="P78" i="13"/>
  <c r="O38" i="13"/>
  <c r="O101" i="13"/>
  <c r="O78" i="13"/>
  <c r="O57" i="13"/>
  <c r="O51" i="13"/>
  <c r="O52" i="13"/>
  <c r="O84" i="13"/>
  <c r="O26" i="13"/>
  <c r="O75" i="13"/>
  <c r="O48" i="13"/>
  <c r="O50" i="13"/>
  <c r="O46" i="13"/>
  <c r="O23" i="13"/>
  <c r="O86" i="13"/>
  <c r="O65" i="13"/>
  <c r="O59" i="13"/>
  <c r="O68" i="13"/>
  <c r="O100" i="13"/>
  <c r="O42" i="13"/>
  <c r="O91" i="13"/>
  <c r="O64" i="13"/>
  <c r="O54" i="13"/>
  <c r="O31" i="13"/>
  <c r="O94" i="13"/>
  <c r="O80" i="13"/>
  <c r="O67" i="13"/>
  <c r="O83" i="13"/>
  <c r="O24" i="13"/>
  <c r="O58" i="13"/>
  <c r="O29" i="13"/>
  <c r="O79" i="13"/>
  <c r="O62" i="13"/>
  <c r="O39" i="13"/>
  <c r="O102" i="13"/>
  <c r="O88" i="13"/>
  <c r="O74" i="13"/>
  <c r="O99" i="13"/>
  <c r="O40" i="13"/>
  <c r="O73" i="13"/>
  <c r="O45" i="13"/>
  <c r="O77" i="13"/>
  <c r="O55" i="13"/>
  <c r="O33" i="13"/>
  <c r="O27" i="13"/>
  <c r="O90" i="13"/>
  <c r="O37" i="13"/>
  <c r="O72" i="13"/>
  <c r="O28" i="13"/>
  <c r="O76" i="13"/>
  <c r="O22" i="13"/>
  <c r="O85" i="13"/>
  <c r="O63" i="13"/>
  <c r="O41" i="13"/>
  <c r="O35" i="13"/>
  <c r="O98" i="13"/>
  <c r="O53" i="13"/>
  <c r="O87" i="13"/>
  <c r="O44" i="13"/>
  <c r="O92" i="13"/>
  <c r="O97" i="13"/>
  <c r="O25" i="13"/>
  <c r="O56" i="13"/>
  <c r="O81" i="13"/>
  <c r="O49" i="13"/>
  <c r="O103" i="13"/>
  <c r="O34" i="13"/>
  <c r="O96" i="13"/>
  <c r="O89" i="13"/>
  <c r="O30" i="13"/>
  <c r="O43" i="13"/>
  <c r="O60" i="13"/>
  <c r="O70" i="13"/>
  <c r="O82" i="13"/>
  <c r="O61" i="13"/>
  <c r="O93" i="13"/>
  <c r="O36" i="13"/>
  <c r="O32" i="13"/>
  <c r="O71" i="13"/>
  <c r="O69" i="13"/>
  <c r="O66" i="13"/>
  <c r="O47" i="13"/>
  <c r="O21" i="13"/>
  <c r="O95" i="13"/>
  <c r="O18" i="13"/>
  <c r="Q18" i="2"/>
  <c r="O18" i="2"/>
  <c r="Q18" i="13"/>
  <c r="P18" i="2"/>
  <c r="P18" i="13"/>
  <c r="Q18" i="7"/>
  <c r="P18" i="7"/>
  <c r="O18" i="7"/>
  <c r="E6" i="13" l="1"/>
  <c r="E9" i="13" s="1"/>
  <c r="E10" i="13" s="1"/>
  <c r="E5" i="7"/>
  <c r="E6" i="2"/>
  <c r="E9" i="2" s="1"/>
  <c r="E10" i="2" s="1"/>
  <c r="E5" i="2"/>
  <c r="E4" i="7"/>
  <c r="M48" i="13"/>
  <c r="V19" i="13"/>
  <c r="M58" i="13"/>
  <c r="M59" i="13"/>
  <c r="V41" i="13"/>
  <c r="V37" i="13"/>
  <c r="V29" i="13"/>
  <c r="M94" i="13"/>
  <c r="M60" i="13"/>
  <c r="M28" i="13"/>
  <c r="V14" i="13"/>
  <c r="M31" i="13"/>
  <c r="V18" i="13"/>
  <c r="V10" i="13"/>
  <c r="M37" i="13"/>
  <c r="M80" i="13"/>
  <c r="V40" i="13"/>
  <c r="M83" i="13"/>
  <c r="M46" i="13"/>
  <c r="M30" i="13"/>
  <c r="M91" i="13"/>
  <c r="M45" i="13"/>
  <c r="M88" i="13"/>
  <c r="V39" i="13" l="1"/>
  <c r="M69" i="13"/>
  <c r="V5" i="13"/>
  <c r="V2" i="13"/>
  <c r="M95" i="13"/>
  <c r="V35" i="13"/>
  <c r="M92" i="13"/>
  <c r="R92" i="13" s="1"/>
  <c r="M75" i="13"/>
  <c r="R75" i="13" s="1"/>
  <c r="M62" i="13"/>
  <c r="V11" i="13"/>
  <c r="M61" i="13"/>
  <c r="M55" i="13"/>
  <c r="M68" i="13"/>
  <c r="M79" i="13"/>
  <c r="V26" i="13"/>
  <c r="M33" i="13"/>
  <c r="N33" i="13" s="1"/>
  <c r="M21" i="13"/>
  <c r="V33" i="13"/>
  <c r="V30" i="13"/>
  <c r="M82" i="13"/>
  <c r="N82" i="13" s="1"/>
  <c r="M86" i="13"/>
  <c r="M23" i="13"/>
  <c r="V12" i="13"/>
  <c r="M22" i="13"/>
  <c r="R22" i="13" s="1"/>
  <c r="M64" i="13"/>
  <c r="M90" i="13"/>
  <c r="V20" i="13"/>
  <c r="M98" i="13"/>
  <c r="N98" i="13" s="1"/>
  <c r="M63" i="13"/>
  <c r="R63" i="13" s="1"/>
  <c r="V28" i="13"/>
  <c r="V7" i="13"/>
  <c r="M89" i="13"/>
  <c r="N89" i="13" s="1"/>
  <c r="M72" i="13"/>
  <c r="R72" i="13" s="1"/>
  <c r="V8" i="13"/>
  <c r="M84" i="13"/>
  <c r="V16" i="13"/>
  <c r="M99" i="13"/>
  <c r="R99" i="13" s="1"/>
  <c r="M27" i="13"/>
  <c r="R27" i="13" s="1"/>
  <c r="M103" i="13"/>
  <c r="N103" i="13" s="1"/>
  <c r="V23" i="13"/>
  <c r="M87" i="13"/>
  <c r="R87" i="13" s="1"/>
  <c r="M66" i="13"/>
  <c r="M67" i="13"/>
  <c r="N67" i="13" s="1"/>
  <c r="M81" i="13"/>
  <c r="N81" i="13" s="1"/>
  <c r="M36" i="13"/>
  <c r="R36" i="13" s="1"/>
  <c r="M57" i="13"/>
  <c r="R57" i="13" s="1"/>
  <c r="M65" i="13"/>
  <c r="R65" i="13" s="1"/>
  <c r="M26" i="13"/>
  <c r="N26" i="13" s="1"/>
  <c r="M73" i="13"/>
  <c r="R73" i="13" s="1"/>
  <c r="M97" i="13"/>
  <c r="R97" i="13" s="1"/>
  <c r="M29" i="13"/>
  <c r="V3" i="13"/>
  <c r="V6" i="13"/>
  <c r="M102" i="13"/>
  <c r="R102" i="13" s="1"/>
  <c r="V32" i="13"/>
  <c r="M42" i="13"/>
  <c r="N42" i="13" s="1"/>
  <c r="V36" i="13"/>
  <c r="M78" i="13"/>
  <c r="V13" i="13"/>
  <c r="V4" i="13"/>
  <c r="M53" i="13"/>
  <c r="M25" i="13"/>
  <c r="R25" i="13" s="1"/>
  <c r="V25" i="13"/>
  <c r="M77" i="13"/>
  <c r="N77" i="13" s="1"/>
  <c r="M49" i="13"/>
  <c r="R49" i="13" s="1"/>
  <c r="V27" i="13"/>
  <c r="M41" i="13"/>
  <c r="N41" i="13" s="1"/>
  <c r="M43" i="13"/>
  <c r="R43" i="13" s="1"/>
  <c r="M54" i="13"/>
  <c r="M44" i="13"/>
  <c r="M56" i="13"/>
  <c r="R56" i="13" s="1"/>
  <c r="V42" i="13"/>
  <c r="M38" i="13"/>
  <c r="N38" i="13" s="1"/>
  <c r="M96" i="13"/>
  <c r="N96" i="13" s="1"/>
  <c r="M39" i="13"/>
  <c r="R39" i="13" s="1"/>
  <c r="M50" i="13"/>
  <c r="N50" i="13" s="1"/>
  <c r="V24" i="13"/>
  <c r="M47" i="13"/>
  <c r="N47" i="13" s="1"/>
  <c r="V34" i="13"/>
  <c r="M93" i="13"/>
  <c r="N93" i="13" s="1"/>
  <c r="V17" i="13"/>
  <c r="V21" i="13"/>
  <c r="M35" i="13"/>
  <c r="N35" i="13" s="1"/>
  <c r="V9" i="13"/>
  <c r="M100" i="13"/>
  <c r="M76" i="13"/>
  <c r="M71" i="13"/>
  <c r="R71" i="13" s="1"/>
  <c r="V38" i="13"/>
  <c r="M74" i="13"/>
  <c r="N74" i="13" s="1"/>
  <c r="M32" i="13"/>
  <c r="V22" i="13"/>
  <c r="M24" i="13"/>
  <c r="N24" i="13" s="1"/>
  <c r="M40" i="13"/>
  <c r="M52" i="13"/>
  <c r="R52" i="13" s="1"/>
  <c r="M101" i="13"/>
  <c r="N101" i="13" s="1"/>
  <c r="M85" i="13"/>
  <c r="N85" i="13" s="1"/>
  <c r="V31" i="13"/>
  <c r="M51" i="13"/>
  <c r="N51" i="13" s="1"/>
  <c r="M34" i="13"/>
  <c r="R34" i="13" s="1"/>
  <c r="V15" i="13"/>
  <c r="M70" i="13"/>
  <c r="R70" i="13" s="1"/>
  <c r="V17" i="2"/>
  <c r="N94" i="13"/>
  <c r="R94" i="13"/>
  <c r="M51" i="2"/>
  <c r="M73" i="2"/>
  <c r="R64" i="13"/>
  <c r="N64" i="13"/>
  <c r="R48" i="13"/>
  <c r="N48" i="13"/>
  <c r="M22" i="2"/>
  <c r="M31" i="2"/>
  <c r="M62" i="2"/>
  <c r="M57" i="2"/>
  <c r="M47" i="2"/>
  <c r="M37" i="2"/>
  <c r="M67" i="2"/>
  <c r="M45" i="2"/>
  <c r="V16" i="2"/>
  <c r="N97" i="13"/>
  <c r="M56" i="2"/>
  <c r="M46" i="2"/>
  <c r="N52" i="13"/>
  <c r="V4" i="2"/>
  <c r="V8" i="2"/>
  <c r="R60" i="13"/>
  <c r="N60" i="13"/>
  <c r="R68" i="13"/>
  <c r="N68" i="13"/>
  <c r="M42" i="2"/>
  <c r="V11" i="2"/>
  <c r="M76" i="2"/>
  <c r="M49" i="2"/>
  <c r="V15" i="2"/>
  <c r="M30" i="2"/>
  <c r="M54" i="2"/>
  <c r="M40" i="2"/>
  <c r="M63" i="2"/>
  <c r="M28" i="2"/>
  <c r="M74" i="2"/>
  <c r="M38" i="2"/>
  <c r="M48" i="2"/>
  <c r="N21" i="13"/>
  <c r="R21" i="13"/>
  <c r="R46" i="13"/>
  <c r="N46" i="13"/>
  <c r="N78" i="13"/>
  <c r="R78" i="13"/>
  <c r="N99" i="13"/>
  <c r="R55" i="13"/>
  <c r="N55" i="13"/>
  <c r="R54" i="13"/>
  <c r="N54" i="13"/>
  <c r="N66" i="13"/>
  <c r="R66" i="13"/>
  <c r="M50" i="2"/>
  <c r="M43" i="2"/>
  <c r="V6" i="2"/>
  <c r="M69" i="2"/>
  <c r="V10" i="2"/>
  <c r="M55" i="2"/>
  <c r="V3" i="2"/>
  <c r="V5" i="2"/>
  <c r="M61" i="2"/>
  <c r="V13" i="2"/>
  <c r="R67" i="13"/>
  <c r="M60" i="2"/>
  <c r="M71" i="2"/>
  <c r="N88" i="13"/>
  <c r="R88" i="13"/>
  <c r="N31" i="13"/>
  <c r="R31" i="13"/>
  <c r="N45" i="13"/>
  <c r="R45" i="13"/>
  <c r="R83" i="13"/>
  <c r="N83" i="13"/>
  <c r="N80" i="13"/>
  <c r="R80" i="13"/>
  <c r="R95" i="13"/>
  <c r="N95" i="13"/>
  <c r="N27" i="13"/>
  <c r="N92" i="13"/>
  <c r="R96" i="13"/>
  <c r="V2" i="2"/>
  <c r="M65" i="2"/>
  <c r="M44" i="2"/>
  <c r="M25" i="2"/>
  <c r="M64" i="2"/>
  <c r="V7" i="2"/>
  <c r="M36" i="2"/>
  <c r="M59" i="2"/>
  <c r="M34" i="2"/>
  <c r="N86" i="13"/>
  <c r="R86" i="13"/>
  <c r="R62" i="13"/>
  <c r="N62" i="13"/>
  <c r="M32" i="2"/>
  <c r="R51" i="13"/>
  <c r="V9" i="2"/>
  <c r="N28" i="13"/>
  <c r="R28" i="13"/>
  <c r="N36" i="13"/>
  <c r="R37" i="13"/>
  <c r="N37" i="13"/>
  <c r="N61" i="13"/>
  <c r="R61" i="13"/>
  <c r="N29" i="13"/>
  <c r="R29" i="13"/>
  <c r="M304" i="7"/>
  <c r="M208" i="7"/>
  <c r="M330" i="7"/>
  <c r="M237" i="7"/>
  <c r="M277" i="7"/>
  <c r="M199" i="7"/>
  <c r="M217" i="7"/>
  <c r="M257" i="7"/>
  <c r="M335" i="7"/>
  <c r="V13" i="7"/>
  <c r="M311" i="7"/>
  <c r="M195" i="7"/>
  <c r="M198" i="7"/>
  <c r="M286" i="7"/>
  <c r="M289" i="7"/>
  <c r="M122" i="7"/>
  <c r="M140" i="7"/>
  <c r="M209" i="7"/>
  <c r="M171" i="7"/>
  <c r="M63" i="7"/>
  <c r="M135" i="7"/>
  <c r="M302" i="7"/>
  <c r="M299" i="7"/>
  <c r="M160" i="7"/>
  <c r="M331" i="7"/>
  <c r="M234" i="7"/>
  <c r="M178" i="7"/>
  <c r="M235" i="7"/>
  <c r="M164" i="7"/>
  <c r="V8" i="7"/>
  <c r="M79" i="7"/>
  <c r="M162" i="7"/>
  <c r="M227" i="7"/>
  <c r="M156" i="7"/>
  <c r="V18" i="7"/>
  <c r="M71" i="7"/>
  <c r="M145" i="7"/>
  <c r="M97" i="7"/>
  <c r="M121" i="7"/>
  <c r="M115" i="7"/>
  <c r="M224" i="7"/>
  <c r="M323" i="7"/>
  <c r="M251" i="7"/>
  <c r="M233" i="7"/>
  <c r="M271" i="7"/>
  <c r="M210" i="7"/>
  <c r="M179" i="7"/>
  <c r="M73" i="7"/>
  <c r="M258" i="7"/>
  <c r="M303" i="7"/>
  <c r="M281" i="7"/>
  <c r="M264" i="7"/>
  <c r="M150" i="7"/>
  <c r="M236" i="7"/>
  <c r="M117" i="7"/>
  <c r="M95" i="7"/>
  <c r="M142" i="7"/>
  <c r="M159" i="7"/>
  <c r="M263" i="7"/>
  <c r="M322" i="7"/>
  <c r="M280" i="7"/>
  <c r="M270" i="7"/>
  <c r="M249" i="7"/>
  <c r="M309" i="7"/>
  <c r="M200" i="7"/>
  <c r="M266" i="7"/>
  <c r="M187" i="7"/>
  <c r="M296" i="7"/>
  <c r="M205" i="7"/>
  <c r="M125" i="7"/>
  <c r="M318" i="7"/>
  <c r="M288" i="7"/>
  <c r="M315" i="7"/>
  <c r="M116" i="7"/>
  <c r="M144" i="7"/>
  <c r="M310" i="7"/>
  <c r="M300" i="7"/>
  <c r="M136" i="7"/>
  <c r="M137" i="7"/>
  <c r="M305" i="7"/>
  <c r="M268" i="7"/>
  <c r="M262" i="7"/>
  <c r="M98" i="7"/>
  <c r="M253" i="7"/>
  <c r="M223" i="7"/>
  <c r="M103" i="7"/>
  <c r="M166" i="7"/>
  <c r="M326" i="7"/>
  <c r="M183" i="7"/>
  <c r="M119" i="7"/>
  <c r="M181" i="7"/>
  <c r="M23" i="7"/>
  <c r="M177" i="7"/>
  <c r="M276" i="7"/>
  <c r="M173" i="7"/>
  <c r="M50" i="7"/>
  <c r="M211" i="7"/>
  <c r="M132" i="7"/>
  <c r="M96" i="7"/>
  <c r="M59" i="7"/>
  <c r="M139" i="7"/>
  <c r="M317" i="7"/>
  <c r="M328" i="7"/>
  <c r="M248" i="7"/>
  <c r="M207" i="7"/>
  <c r="M128" i="7"/>
  <c r="V17" i="7"/>
  <c r="M83" i="7"/>
  <c r="M332" i="7"/>
  <c r="M241" i="7"/>
  <c r="M314" i="7"/>
  <c r="M255" i="7"/>
  <c r="M182" i="7"/>
  <c r="M163" i="7"/>
  <c r="M110" i="7"/>
  <c r="V14" i="7"/>
  <c r="M243" i="7"/>
  <c r="M197" i="7"/>
  <c r="M35" i="7"/>
  <c r="V7" i="7"/>
  <c r="M27" i="7"/>
  <c r="M124" i="7"/>
  <c r="M225" i="7"/>
  <c r="M313" i="7"/>
  <c r="M275" i="7"/>
  <c r="M274" i="7"/>
  <c r="M196" i="7"/>
  <c r="M320" i="7"/>
  <c r="M329" i="7"/>
  <c r="M324" i="7"/>
  <c r="V11" i="7"/>
  <c r="M221" i="7"/>
  <c r="M321" i="7"/>
  <c r="M316" i="7"/>
  <c r="V5" i="7"/>
  <c r="M113" i="7"/>
  <c r="V6" i="7"/>
  <c r="M283" i="7"/>
  <c r="M175" i="7"/>
  <c r="M265" i="7"/>
  <c r="M120" i="7"/>
  <c r="M123" i="7"/>
  <c r="M273" i="7"/>
  <c r="M282" i="7"/>
  <c r="M204" i="7"/>
  <c r="M238" i="7"/>
  <c r="M89" i="7"/>
  <c r="M218" i="7"/>
  <c r="M49" i="7"/>
  <c r="M254" i="7"/>
  <c r="M269" i="7"/>
  <c r="M250" i="7"/>
  <c r="M325" i="7"/>
  <c r="M279" i="7"/>
  <c r="M267" i="7"/>
  <c r="M141" i="7"/>
  <c r="V2" i="7"/>
  <c r="M33" i="7"/>
  <c r="V19" i="7"/>
  <c r="M66" i="7"/>
  <c r="M69" i="7"/>
  <c r="M64" i="7"/>
  <c r="M99" i="7"/>
  <c r="M38" i="7"/>
  <c r="M172" i="7"/>
  <c r="M192" i="7"/>
  <c r="V16" i="7"/>
  <c r="M91" i="7"/>
  <c r="M34" i="7"/>
  <c r="M26" i="7"/>
  <c r="M189" i="7"/>
  <c r="M82" i="7"/>
  <c r="M84" i="7"/>
  <c r="V9" i="7"/>
  <c r="M306" i="7"/>
  <c r="M307" i="7"/>
  <c r="V4" i="7"/>
  <c r="M295" i="7"/>
  <c r="M272" i="7"/>
  <c r="M111" i="7"/>
  <c r="M293" i="7"/>
  <c r="M232" i="7"/>
  <c r="M301" i="7"/>
  <c r="M247" i="7"/>
  <c r="M298" i="7"/>
  <c r="M239" i="7"/>
  <c r="M242" i="7"/>
  <c r="M229" i="7"/>
  <c r="M290" i="7"/>
  <c r="M133" i="7"/>
  <c r="M284" i="7"/>
  <c r="M246" i="7"/>
  <c r="M287" i="7"/>
  <c r="M214" i="7"/>
  <c r="M206" i="7"/>
  <c r="M201" i="7"/>
  <c r="M333" i="7"/>
  <c r="M161" i="7"/>
  <c r="M72" i="7"/>
  <c r="M202" i="7"/>
  <c r="M228" i="7"/>
  <c r="M21" i="7"/>
  <c r="M47" i="7"/>
  <c r="M62" i="7"/>
  <c r="M168" i="7"/>
  <c r="M32" i="7"/>
  <c r="M153" i="7"/>
  <c r="M165" i="7"/>
  <c r="M147" i="7"/>
  <c r="M108" i="7"/>
  <c r="M100" i="7"/>
  <c r="M157" i="7"/>
  <c r="M294" i="7"/>
  <c r="M203" i="7"/>
  <c r="M222" i="7"/>
  <c r="M109" i="7"/>
  <c r="M29" i="7"/>
  <c r="M134" i="7"/>
  <c r="V15" i="7"/>
  <c r="M55" i="7"/>
  <c r="M101" i="7"/>
  <c r="M87" i="7"/>
  <c r="M56" i="7"/>
  <c r="M81" i="7"/>
  <c r="M106" i="7"/>
  <c r="M93" i="7"/>
  <c r="M102" i="7"/>
  <c r="M129" i="7"/>
  <c r="M184" i="7"/>
  <c r="M155" i="7"/>
  <c r="M24" i="7"/>
  <c r="M53" i="7"/>
  <c r="M245" i="7"/>
  <c r="M112" i="7"/>
  <c r="M80" i="7"/>
  <c r="M259" i="7"/>
  <c r="M312" i="7"/>
  <c r="M188" i="7"/>
  <c r="M190" i="7"/>
  <c r="M85" i="7"/>
  <c r="M51" i="7"/>
  <c r="M60" i="7"/>
  <c r="M149" i="7"/>
  <c r="M45" i="7"/>
  <c r="M36" i="7"/>
  <c r="M146" i="7"/>
  <c r="M58" i="7"/>
  <c r="M22" i="7"/>
  <c r="M44" i="7"/>
  <c r="M244" i="7"/>
  <c r="M54" i="7"/>
  <c r="M231" i="7"/>
  <c r="M25" i="7"/>
  <c r="M94" i="7"/>
  <c r="M297" i="7"/>
  <c r="M240" i="7"/>
  <c r="M92" i="7"/>
  <c r="M37" i="7"/>
  <c r="M46" i="7"/>
  <c r="M90" i="7"/>
  <c r="V3" i="7"/>
  <c r="M31" i="7"/>
  <c r="M131" i="7"/>
  <c r="M43" i="7"/>
  <c r="M28" i="7"/>
  <c r="M176" i="7"/>
  <c r="M319" i="7"/>
  <c r="M278" i="7"/>
  <c r="M86" i="7"/>
  <c r="M105" i="7"/>
  <c r="M30" i="7"/>
  <c r="M215" i="7"/>
  <c r="M291" i="7"/>
  <c r="M226" i="7"/>
  <c r="M185" i="7"/>
  <c r="M65" i="7"/>
  <c r="M88" i="7"/>
  <c r="M213" i="7"/>
  <c r="M107" i="7"/>
  <c r="M39" i="7"/>
  <c r="M261" i="7"/>
  <c r="M167" i="7"/>
  <c r="M292" i="7"/>
  <c r="M256" i="7"/>
  <c r="M77" i="7"/>
  <c r="M174" i="7"/>
  <c r="M57" i="7"/>
  <c r="M114" i="7"/>
  <c r="M41" i="7"/>
  <c r="M67" i="7"/>
  <c r="M68" i="7"/>
  <c r="M336" i="7"/>
  <c r="M191" i="7"/>
  <c r="M260" i="7"/>
  <c r="M216" i="7"/>
  <c r="M194" i="7"/>
  <c r="M170" i="7"/>
  <c r="V10" i="7"/>
  <c r="M74" i="7"/>
  <c r="M169" i="7"/>
  <c r="M285" i="7"/>
  <c r="M152" i="7"/>
  <c r="M252" i="7"/>
  <c r="M186" i="7"/>
  <c r="M180" i="7"/>
  <c r="M70" i="7"/>
  <c r="M148" i="7"/>
  <c r="M75" i="7"/>
  <c r="M154" i="7"/>
  <c r="M308" i="7"/>
  <c r="M230" i="7"/>
  <c r="M193" i="7"/>
  <c r="M76" i="7"/>
  <c r="M104" i="7"/>
  <c r="M127" i="7"/>
  <c r="V12" i="7"/>
  <c r="M78" i="7"/>
  <c r="M61" i="7"/>
  <c r="M48" i="7"/>
  <c r="M126" i="7"/>
  <c r="M42" i="7"/>
  <c r="M219" i="7"/>
  <c r="M138" i="7"/>
  <c r="M334" i="7"/>
  <c r="M327" i="7"/>
  <c r="M158" i="7"/>
  <c r="M212" i="7"/>
  <c r="M151" i="7"/>
  <c r="M40" i="7"/>
  <c r="M118" i="7"/>
  <c r="M52" i="7"/>
  <c r="M130" i="7"/>
  <c r="M143" i="7"/>
  <c r="M220" i="7"/>
  <c r="M52" i="2"/>
  <c r="M33" i="2"/>
  <c r="M27" i="2"/>
  <c r="M66" i="2"/>
  <c r="V14" i="2"/>
  <c r="M68" i="2"/>
  <c r="M26" i="2"/>
  <c r="M53" i="2"/>
  <c r="M35" i="2"/>
  <c r="N30" i="13"/>
  <c r="R30" i="13"/>
  <c r="R58" i="13"/>
  <c r="N58" i="13"/>
  <c r="N44" i="13"/>
  <c r="R44" i="13"/>
  <c r="M72" i="2"/>
  <c r="M58" i="2"/>
  <c r="N32" i="13"/>
  <c r="R32" i="13"/>
  <c r="R40" i="13"/>
  <c r="N40" i="13"/>
  <c r="N34" i="13"/>
  <c r="M39" i="2"/>
  <c r="M77" i="2"/>
  <c r="N79" i="13"/>
  <c r="R79" i="13"/>
  <c r="R91" i="13"/>
  <c r="N91" i="13"/>
  <c r="N90" i="13"/>
  <c r="R90" i="13"/>
  <c r="R23" i="13"/>
  <c r="N23" i="13"/>
  <c r="N69" i="13"/>
  <c r="R69" i="13"/>
  <c r="R53" i="13"/>
  <c r="N53" i="13"/>
  <c r="R103" i="13"/>
  <c r="R59" i="13"/>
  <c r="N59" i="13"/>
  <c r="N84" i="13"/>
  <c r="R84" i="13"/>
  <c r="R100" i="13"/>
  <c r="N100" i="13"/>
  <c r="N76" i="13"/>
  <c r="R76" i="13"/>
  <c r="M23" i="2"/>
  <c r="M21" i="2"/>
  <c r="M24" i="2"/>
  <c r="V12" i="2"/>
  <c r="M29" i="2"/>
  <c r="M75" i="2"/>
  <c r="M41" i="2"/>
  <c r="M70" i="2"/>
  <c r="N65" i="13" l="1"/>
  <c r="N63" i="13"/>
  <c r="R33" i="13"/>
  <c r="N22" i="13"/>
  <c r="N75" i="13"/>
  <c r="N70" i="13"/>
  <c r="R81" i="13"/>
  <c r="R82" i="13"/>
  <c r="R98" i="13"/>
  <c r="R47" i="13"/>
  <c r="N57" i="13"/>
  <c r="N25" i="13"/>
  <c r="N102" i="13"/>
  <c r="N39" i="13"/>
  <c r="R35" i="13"/>
  <c r="N87" i="13"/>
  <c r="N72" i="13"/>
  <c r="N73" i="13"/>
  <c r="N49" i="13"/>
  <c r="R38" i="13"/>
  <c r="R77" i="13"/>
  <c r="R26" i="13"/>
  <c r="R89" i="13"/>
  <c r="R42" i="13"/>
  <c r="R41" i="13"/>
  <c r="R74" i="13"/>
  <c r="N43" i="13"/>
  <c r="R93" i="13"/>
  <c r="R50" i="13"/>
  <c r="N56" i="13"/>
  <c r="R24" i="13"/>
  <c r="N71" i="13"/>
  <c r="R101" i="13"/>
  <c r="R85" i="13"/>
  <c r="N52" i="7"/>
  <c r="R52" i="7"/>
  <c r="R292" i="7"/>
  <c r="N292" i="7"/>
  <c r="N149" i="7"/>
  <c r="R149" i="7"/>
  <c r="N206" i="7"/>
  <c r="R206" i="7"/>
  <c r="R267" i="7"/>
  <c r="N267" i="7"/>
  <c r="R263" i="7"/>
  <c r="N263" i="7"/>
  <c r="R171" i="7"/>
  <c r="N171" i="7"/>
  <c r="N59" i="2"/>
  <c r="R59" i="2"/>
  <c r="N71" i="2"/>
  <c r="R71" i="2"/>
  <c r="N24" i="2"/>
  <c r="R24" i="2"/>
  <c r="N66" i="2"/>
  <c r="R66" i="2"/>
  <c r="N118" i="7"/>
  <c r="R118" i="7"/>
  <c r="N219" i="7"/>
  <c r="R219" i="7"/>
  <c r="N104" i="7"/>
  <c r="R104" i="7"/>
  <c r="N70" i="7"/>
  <c r="R70" i="7"/>
  <c r="R67" i="7"/>
  <c r="N67" i="7"/>
  <c r="N167" i="7"/>
  <c r="R167" i="7"/>
  <c r="N226" i="7"/>
  <c r="R226" i="7"/>
  <c r="R176" i="7"/>
  <c r="N176" i="7"/>
  <c r="R37" i="7"/>
  <c r="N37" i="7"/>
  <c r="R244" i="7"/>
  <c r="N244" i="7"/>
  <c r="N60" i="7"/>
  <c r="R60" i="7"/>
  <c r="N112" i="7"/>
  <c r="R112" i="7"/>
  <c r="R93" i="7"/>
  <c r="N93" i="7"/>
  <c r="R134" i="7"/>
  <c r="N134" i="7"/>
  <c r="N108" i="7"/>
  <c r="R108" i="7"/>
  <c r="R21" i="7"/>
  <c r="N21" i="7"/>
  <c r="N214" i="7"/>
  <c r="R214" i="7"/>
  <c r="N239" i="7"/>
  <c r="R239" i="7"/>
  <c r="R295" i="7"/>
  <c r="N295" i="7"/>
  <c r="R26" i="7"/>
  <c r="N26" i="7"/>
  <c r="N64" i="7"/>
  <c r="R64" i="7"/>
  <c r="N279" i="7"/>
  <c r="R279" i="7"/>
  <c r="N238" i="7"/>
  <c r="R238" i="7"/>
  <c r="N283" i="7"/>
  <c r="R283" i="7"/>
  <c r="N324" i="7"/>
  <c r="R324" i="7"/>
  <c r="N124" i="7"/>
  <c r="R124" i="7"/>
  <c r="N163" i="7"/>
  <c r="R163" i="7"/>
  <c r="N128" i="7"/>
  <c r="R128" i="7"/>
  <c r="N132" i="7"/>
  <c r="R132" i="7"/>
  <c r="N119" i="7"/>
  <c r="R119" i="7"/>
  <c r="N262" i="7"/>
  <c r="R262" i="7"/>
  <c r="R116" i="7"/>
  <c r="N116" i="7"/>
  <c r="R266" i="7"/>
  <c r="N266" i="7"/>
  <c r="R159" i="7"/>
  <c r="N159" i="7"/>
  <c r="N303" i="7"/>
  <c r="R303" i="7"/>
  <c r="N323" i="7"/>
  <c r="R323" i="7"/>
  <c r="R156" i="7"/>
  <c r="N156" i="7"/>
  <c r="R234" i="7"/>
  <c r="N234" i="7"/>
  <c r="N209" i="7"/>
  <c r="R209" i="7"/>
  <c r="N208" i="7"/>
  <c r="R208" i="7"/>
  <c r="N36" i="2"/>
  <c r="R36" i="2"/>
  <c r="R60" i="2"/>
  <c r="N60" i="2"/>
  <c r="R28" i="2"/>
  <c r="N28" i="2"/>
  <c r="N30" i="2"/>
  <c r="R30" i="2"/>
  <c r="R62" i="2"/>
  <c r="N62" i="2"/>
  <c r="N102" i="7"/>
  <c r="R102" i="7"/>
  <c r="R96" i="7"/>
  <c r="N96" i="7"/>
  <c r="N27" i="2"/>
  <c r="R27" i="2"/>
  <c r="R76" i="7"/>
  <c r="N76" i="7"/>
  <c r="R41" i="7"/>
  <c r="N41" i="7"/>
  <c r="N92" i="7"/>
  <c r="R92" i="7"/>
  <c r="R245" i="7"/>
  <c r="N245" i="7"/>
  <c r="R147" i="7"/>
  <c r="N147" i="7"/>
  <c r="N298" i="7"/>
  <c r="R298" i="7"/>
  <c r="N69" i="7"/>
  <c r="R69" i="7"/>
  <c r="N182" i="7"/>
  <c r="R182" i="7"/>
  <c r="N211" i="7"/>
  <c r="R211" i="7"/>
  <c r="N268" i="7"/>
  <c r="R268" i="7"/>
  <c r="N315" i="7"/>
  <c r="R315" i="7"/>
  <c r="N200" i="7"/>
  <c r="R200" i="7"/>
  <c r="N142" i="7"/>
  <c r="R142" i="7"/>
  <c r="R224" i="7"/>
  <c r="N224" i="7"/>
  <c r="N227" i="7"/>
  <c r="R227" i="7"/>
  <c r="N331" i="7"/>
  <c r="R331" i="7"/>
  <c r="N140" i="7"/>
  <c r="R140" i="7"/>
  <c r="N335" i="7"/>
  <c r="R335" i="7"/>
  <c r="R304" i="7"/>
  <c r="N304" i="7"/>
  <c r="R32" i="2"/>
  <c r="N32" i="2"/>
  <c r="R55" i="2"/>
  <c r="N55" i="2"/>
  <c r="N48" i="2"/>
  <c r="R48" i="2"/>
  <c r="N31" i="2"/>
  <c r="R31" i="2"/>
  <c r="R73" i="2"/>
  <c r="N73" i="2"/>
  <c r="R148" i="7"/>
  <c r="N148" i="7"/>
  <c r="N319" i="7"/>
  <c r="R319" i="7"/>
  <c r="R189" i="7"/>
  <c r="N189" i="7"/>
  <c r="R225" i="7"/>
  <c r="N225" i="7"/>
  <c r="N98" i="7"/>
  <c r="R98" i="7"/>
  <c r="R40" i="7"/>
  <c r="N40" i="7"/>
  <c r="R42" i="7"/>
  <c r="N42" i="7"/>
  <c r="N180" i="7"/>
  <c r="R180" i="7"/>
  <c r="R170" i="7"/>
  <c r="N170" i="7"/>
  <c r="N261" i="7"/>
  <c r="R261" i="7"/>
  <c r="R291" i="7"/>
  <c r="N291" i="7"/>
  <c r="N28" i="7"/>
  <c r="R28" i="7"/>
  <c r="N44" i="7"/>
  <c r="R44" i="7"/>
  <c r="R51" i="7"/>
  <c r="N51" i="7"/>
  <c r="N106" i="7"/>
  <c r="R106" i="7"/>
  <c r="R29" i="7"/>
  <c r="N29" i="7"/>
  <c r="R228" i="7"/>
  <c r="N228" i="7"/>
  <c r="R287" i="7"/>
  <c r="N287" i="7"/>
  <c r="R34" i="7"/>
  <c r="N34" i="7"/>
  <c r="N325" i="7"/>
  <c r="R325" i="7"/>
  <c r="N204" i="7"/>
  <c r="R204" i="7"/>
  <c r="R329" i="7"/>
  <c r="N329" i="7"/>
  <c r="R27" i="7"/>
  <c r="N27" i="7"/>
  <c r="N207" i="7"/>
  <c r="R207" i="7"/>
  <c r="R183" i="7"/>
  <c r="N183" i="7"/>
  <c r="N258" i="7"/>
  <c r="R258" i="7"/>
  <c r="N23" i="2"/>
  <c r="R23" i="2"/>
  <c r="N33" i="2"/>
  <c r="R33" i="2"/>
  <c r="R151" i="7"/>
  <c r="N151" i="7"/>
  <c r="R126" i="7"/>
  <c r="N126" i="7"/>
  <c r="N193" i="7"/>
  <c r="R193" i="7"/>
  <c r="R186" i="7"/>
  <c r="N186" i="7"/>
  <c r="N194" i="7"/>
  <c r="R194" i="7"/>
  <c r="R114" i="7"/>
  <c r="N114" i="7"/>
  <c r="N39" i="7"/>
  <c r="R39" i="7"/>
  <c r="N215" i="7"/>
  <c r="R215" i="7"/>
  <c r="N43" i="7"/>
  <c r="R43" i="7"/>
  <c r="N240" i="7"/>
  <c r="R240" i="7"/>
  <c r="R22" i="7"/>
  <c r="N22" i="7"/>
  <c r="N85" i="7"/>
  <c r="R85" i="7"/>
  <c r="N53" i="7"/>
  <c r="R53" i="7"/>
  <c r="N81" i="7"/>
  <c r="R81" i="7"/>
  <c r="N109" i="7"/>
  <c r="R109" i="7"/>
  <c r="R165" i="7"/>
  <c r="N165" i="7"/>
  <c r="N202" i="7"/>
  <c r="R202" i="7"/>
  <c r="R246" i="7"/>
  <c r="N246" i="7"/>
  <c r="R247" i="7"/>
  <c r="N247" i="7"/>
  <c r="N307" i="7"/>
  <c r="R307" i="7"/>
  <c r="R91" i="7"/>
  <c r="N91" i="7"/>
  <c r="R66" i="7"/>
  <c r="N66" i="7"/>
  <c r="R250" i="7"/>
  <c r="N250" i="7"/>
  <c r="N282" i="7"/>
  <c r="R282" i="7"/>
  <c r="R113" i="7"/>
  <c r="N113" i="7"/>
  <c r="N320" i="7"/>
  <c r="R320" i="7"/>
  <c r="R255" i="7"/>
  <c r="N255" i="7"/>
  <c r="N248" i="7"/>
  <c r="R248" i="7"/>
  <c r="N50" i="7"/>
  <c r="R50" i="7"/>
  <c r="R326" i="7"/>
  <c r="N326" i="7"/>
  <c r="R305" i="7"/>
  <c r="N305" i="7"/>
  <c r="R288" i="7"/>
  <c r="N288" i="7"/>
  <c r="N309" i="7"/>
  <c r="R309" i="7"/>
  <c r="N95" i="7"/>
  <c r="R95" i="7"/>
  <c r="R73" i="7"/>
  <c r="N73" i="7"/>
  <c r="N115" i="7"/>
  <c r="R115" i="7"/>
  <c r="N162" i="7"/>
  <c r="R162" i="7"/>
  <c r="R160" i="7"/>
  <c r="N160" i="7"/>
  <c r="N122" i="7"/>
  <c r="R122" i="7"/>
  <c r="N257" i="7"/>
  <c r="R257" i="7"/>
  <c r="N64" i="2"/>
  <c r="R64" i="2"/>
  <c r="R38" i="2"/>
  <c r="N38" i="2"/>
  <c r="R49" i="2"/>
  <c r="N49" i="2"/>
  <c r="R22" i="2"/>
  <c r="N22" i="2"/>
  <c r="N138" i="7"/>
  <c r="R138" i="7"/>
  <c r="N185" i="7"/>
  <c r="R185" i="7"/>
  <c r="N47" i="7"/>
  <c r="R47" i="7"/>
  <c r="R281" i="7"/>
  <c r="N281" i="7"/>
  <c r="R56" i="2"/>
  <c r="N56" i="2"/>
  <c r="N70" i="2"/>
  <c r="R70" i="2"/>
  <c r="R58" i="2"/>
  <c r="N58" i="2"/>
  <c r="N48" i="7"/>
  <c r="R48" i="7"/>
  <c r="R107" i="7"/>
  <c r="N107" i="7"/>
  <c r="N190" i="7"/>
  <c r="R190" i="7"/>
  <c r="N72" i="7"/>
  <c r="R72" i="7"/>
  <c r="R196" i="7"/>
  <c r="N196" i="7"/>
  <c r="N328" i="7"/>
  <c r="R328" i="7"/>
  <c r="R173" i="7"/>
  <c r="N173" i="7"/>
  <c r="R249" i="7"/>
  <c r="N249" i="7"/>
  <c r="N117" i="7"/>
  <c r="R117" i="7"/>
  <c r="N179" i="7"/>
  <c r="R179" i="7"/>
  <c r="R121" i="7"/>
  <c r="N121" i="7"/>
  <c r="N79" i="7"/>
  <c r="R79" i="7"/>
  <c r="N299" i="7"/>
  <c r="R299" i="7"/>
  <c r="N289" i="7"/>
  <c r="R289" i="7"/>
  <c r="N217" i="7"/>
  <c r="R217" i="7"/>
  <c r="N25" i="2"/>
  <c r="R25" i="2"/>
  <c r="N69" i="2"/>
  <c r="R69" i="2"/>
  <c r="N76" i="2"/>
  <c r="R76" i="2"/>
  <c r="N45" i="2"/>
  <c r="R45" i="2"/>
  <c r="N68" i="7"/>
  <c r="R68" i="7"/>
  <c r="N80" i="7"/>
  <c r="R80" i="7"/>
  <c r="N272" i="7"/>
  <c r="R272" i="7"/>
  <c r="N89" i="7"/>
  <c r="R89" i="7"/>
  <c r="R181" i="7"/>
  <c r="N181" i="7"/>
  <c r="N251" i="7"/>
  <c r="R251" i="7"/>
  <c r="R311" i="7"/>
  <c r="N311" i="7"/>
  <c r="R54" i="2"/>
  <c r="N54" i="2"/>
  <c r="N35" i="2"/>
  <c r="R35" i="2"/>
  <c r="R252" i="7"/>
  <c r="N252" i="7"/>
  <c r="R131" i="7"/>
  <c r="N131" i="7"/>
  <c r="N24" i="7"/>
  <c r="R24" i="7"/>
  <c r="R153" i="7"/>
  <c r="N153" i="7"/>
  <c r="R306" i="7"/>
  <c r="N306" i="7"/>
  <c r="N269" i="7"/>
  <c r="R269" i="7"/>
  <c r="N35" i="7"/>
  <c r="R35" i="7"/>
  <c r="R137" i="7"/>
  <c r="N137" i="7"/>
  <c r="N39" i="2"/>
  <c r="R39" i="2"/>
  <c r="N72" i="2"/>
  <c r="R72" i="2"/>
  <c r="N53" i="2"/>
  <c r="R53" i="2"/>
  <c r="N220" i="7"/>
  <c r="R220" i="7"/>
  <c r="R158" i="7"/>
  <c r="N158" i="7"/>
  <c r="R61" i="7"/>
  <c r="N61" i="7"/>
  <c r="N308" i="7"/>
  <c r="R308" i="7"/>
  <c r="N152" i="7"/>
  <c r="R152" i="7"/>
  <c r="R260" i="7"/>
  <c r="N260" i="7"/>
  <c r="N174" i="7"/>
  <c r="R174" i="7"/>
  <c r="N213" i="7"/>
  <c r="R213" i="7"/>
  <c r="N105" i="7"/>
  <c r="R105" i="7"/>
  <c r="R31" i="7"/>
  <c r="N31" i="7"/>
  <c r="N94" i="7"/>
  <c r="R94" i="7"/>
  <c r="R146" i="7"/>
  <c r="N146" i="7"/>
  <c r="N188" i="7"/>
  <c r="R188" i="7"/>
  <c r="R155" i="7"/>
  <c r="N155" i="7"/>
  <c r="R87" i="7"/>
  <c r="N87" i="7"/>
  <c r="R203" i="7"/>
  <c r="N203" i="7"/>
  <c r="N32" i="7"/>
  <c r="R32" i="7"/>
  <c r="N161" i="7"/>
  <c r="R161" i="7"/>
  <c r="N133" i="7"/>
  <c r="R133" i="7"/>
  <c r="R232" i="7"/>
  <c r="N232" i="7"/>
  <c r="R192" i="7"/>
  <c r="N192" i="7"/>
  <c r="N33" i="7"/>
  <c r="R33" i="7"/>
  <c r="R254" i="7"/>
  <c r="N254" i="7"/>
  <c r="R123" i="7"/>
  <c r="N123" i="7"/>
  <c r="R316" i="7"/>
  <c r="N316" i="7"/>
  <c r="N274" i="7"/>
  <c r="R274" i="7"/>
  <c r="N197" i="7"/>
  <c r="R197" i="7"/>
  <c r="N241" i="7"/>
  <c r="R241" i="7"/>
  <c r="N317" i="7"/>
  <c r="R317" i="7"/>
  <c r="N276" i="7"/>
  <c r="R276" i="7"/>
  <c r="N103" i="7"/>
  <c r="R103" i="7"/>
  <c r="N136" i="7"/>
  <c r="R136" i="7"/>
  <c r="R125" i="7"/>
  <c r="N125" i="7"/>
  <c r="R270" i="7"/>
  <c r="N270" i="7"/>
  <c r="N236" i="7"/>
  <c r="R236" i="7"/>
  <c r="N210" i="7"/>
  <c r="R210" i="7"/>
  <c r="N97" i="7"/>
  <c r="R97" i="7"/>
  <c r="R302" i="7"/>
  <c r="N302" i="7"/>
  <c r="R286" i="7"/>
  <c r="N286" i="7"/>
  <c r="N199" i="7"/>
  <c r="R199" i="7"/>
  <c r="R44" i="2"/>
  <c r="N44" i="2"/>
  <c r="R67" i="2"/>
  <c r="N67" i="2"/>
  <c r="R51" i="2"/>
  <c r="N51" i="2"/>
  <c r="N127" i="7"/>
  <c r="R127" i="7"/>
  <c r="N46" i="7"/>
  <c r="R46" i="7"/>
  <c r="R242" i="7"/>
  <c r="N242" i="7"/>
  <c r="N175" i="7"/>
  <c r="R175" i="7"/>
  <c r="R187" i="7"/>
  <c r="N187" i="7"/>
  <c r="N330" i="7"/>
  <c r="R330" i="7"/>
  <c r="R57" i="2"/>
  <c r="N57" i="2"/>
  <c r="N77" i="2"/>
  <c r="R77" i="2"/>
  <c r="R212" i="7"/>
  <c r="N212" i="7"/>
  <c r="R216" i="7"/>
  <c r="N216" i="7"/>
  <c r="R297" i="7"/>
  <c r="N297" i="7"/>
  <c r="R56" i="7"/>
  <c r="N56" i="7"/>
  <c r="R301" i="7"/>
  <c r="N301" i="7"/>
  <c r="N273" i="7"/>
  <c r="R273" i="7"/>
  <c r="R318" i="7"/>
  <c r="N318" i="7"/>
  <c r="R327" i="7"/>
  <c r="N327" i="7"/>
  <c r="R154" i="7"/>
  <c r="N154" i="7"/>
  <c r="R285" i="7"/>
  <c r="N285" i="7"/>
  <c r="R77" i="7"/>
  <c r="N77" i="7"/>
  <c r="N88" i="7"/>
  <c r="R88" i="7"/>
  <c r="N86" i="7"/>
  <c r="R86" i="7"/>
  <c r="N25" i="7"/>
  <c r="R25" i="7"/>
  <c r="R36" i="7"/>
  <c r="N36" i="7"/>
  <c r="R312" i="7"/>
  <c r="N312" i="7"/>
  <c r="R184" i="7"/>
  <c r="N184" i="7"/>
  <c r="R101" i="7"/>
  <c r="N101" i="7"/>
  <c r="N294" i="7"/>
  <c r="R294" i="7"/>
  <c r="N168" i="7"/>
  <c r="R168" i="7"/>
  <c r="N333" i="7"/>
  <c r="R333" i="7"/>
  <c r="N290" i="7"/>
  <c r="R290" i="7"/>
  <c r="R293" i="7"/>
  <c r="N293" i="7"/>
  <c r="N84" i="7"/>
  <c r="R84" i="7"/>
  <c r="N172" i="7"/>
  <c r="R172" i="7"/>
  <c r="N49" i="7"/>
  <c r="R49" i="7"/>
  <c r="N120" i="7"/>
  <c r="R120" i="7"/>
  <c r="R321" i="7"/>
  <c r="N321" i="7"/>
  <c r="R275" i="7"/>
  <c r="N275" i="7"/>
  <c r="N243" i="7"/>
  <c r="R243" i="7"/>
  <c r="N332" i="7"/>
  <c r="R332" i="7"/>
  <c r="N139" i="7"/>
  <c r="R139" i="7"/>
  <c r="N177" i="7"/>
  <c r="R177" i="7"/>
  <c r="N223" i="7"/>
  <c r="R223" i="7"/>
  <c r="N300" i="7"/>
  <c r="R300" i="7"/>
  <c r="N205" i="7"/>
  <c r="R205" i="7"/>
  <c r="R280" i="7"/>
  <c r="N280" i="7"/>
  <c r="N150" i="7"/>
  <c r="R150" i="7"/>
  <c r="R271" i="7"/>
  <c r="N271" i="7"/>
  <c r="N145" i="7"/>
  <c r="R145" i="7"/>
  <c r="R164" i="7"/>
  <c r="N164" i="7"/>
  <c r="R135" i="7"/>
  <c r="N135" i="7"/>
  <c r="N198" i="7"/>
  <c r="R198" i="7"/>
  <c r="R277" i="7"/>
  <c r="N277" i="7"/>
  <c r="N65" i="2"/>
  <c r="R65" i="2"/>
  <c r="N43" i="2"/>
  <c r="R43" i="2"/>
  <c r="N63" i="2"/>
  <c r="R63" i="2"/>
  <c r="N42" i="2"/>
  <c r="R42" i="2"/>
  <c r="N37" i="2"/>
  <c r="R37" i="2"/>
  <c r="N74" i="7"/>
  <c r="R74" i="7"/>
  <c r="N54" i="7"/>
  <c r="R54" i="7"/>
  <c r="R100" i="7"/>
  <c r="N100" i="7"/>
  <c r="R99" i="7"/>
  <c r="N99" i="7"/>
  <c r="N110" i="7"/>
  <c r="R110" i="7"/>
  <c r="R144" i="7"/>
  <c r="N144" i="7"/>
  <c r="R178" i="7"/>
  <c r="N178" i="7"/>
  <c r="N74" i="2"/>
  <c r="R74" i="2"/>
  <c r="N21" i="2"/>
  <c r="R21" i="2"/>
  <c r="R52" i="2"/>
  <c r="N52" i="2"/>
  <c r="R230" i="7"/>
  <c r="N230" i="7"/>
  <c r="N57" i="7"/>
  <c r="R57" i="7"/>
  <c r="R30" i="7"/>
  <c r="N30" i="7"/>
  <c r="N58" i="7"/>
  <c r="R58" i="7"/>
  <c r="N222" i="7"/>
  <c r="R222" i="7"/>
  <c r="N284" i="7"/>
  <c r="R284" i="7"/>
  <c r="N314" i="7"/>
  <c r="R314" i="7"/>
  <c r="R166" i="7"/>
  <c r="N166" i="7"/>
  <c r="N41" i="2"/>
  <c r="R41" i="2"/>
  <c r="N75" i="2"/>
  <c r="R75" i="2"/>
  <c r="N26" i="2"/>
  <c r="R26" i="2"/>
  <c r="N143" i="7"/>
  <c r="R143" i="7"/>
  <c r="N78" i="7"/>
  <c r="R78" i="7"/>
  <c r="N191" i="7"/>
  <c r="R191" i="7"/>
  <c r="R29" i="2"/>
  <c r="N29" i="2"/>
  <c r="N68" i="2"/>
  <c r="R68" i="2"/>
  <c r="N130" i="7"/>
  <c r="R130" i="7"/>
  <c r="N334" i="7"/>
  <c r="R334" i="7"/>
  <c r="R75" i="7"/>
  <c r="N75" i="7"/>
  <c r="N169" i="7"/>
  <c r="R169" i="7"/>
  <c r="N336" i="7"/>
  <c r="R336" i="7"/>
  <c r="R256" i="7"/>
  <c r="N256" i="7"/>
  <c r="N65" i="7"/>
  <c r="R65" i="7"/>
  <c r="N278" i="7"/>
  <c r="R278" i="7"/>
  <c r="N90" i="7"/>
  <c r="R90" i="7"/>
  <c r="N231" i="7"/>
  <c r="R231" i="7"/>
  <c r="N45" i="7"/>
  <c r="R45" i="7"/>
  <c r="R259" i="7"/>
  <c r="N259" i="7"/>
  <c r="N129" i="7"/>
  <c r="R129" i="7"/>
  <c r="R55" i="7"/>
  <c r="N55" i="7"/>
  <c r="R157" i="7"/>
  <c r="N157" i="7"/>
  <c r="N62" i="7"/>
  <c r="R62" i="7"/>
  <c r="N201" i="7"/>
  <c r="R201" i="7"/>
  <c r="R229" i="7"/>
  <c r="N229" i="7"/>
  <c r="N111" i="7"/>
  <c r="R111" i="7"/>
  <c r="N82" i="7"/>
  <c r="R82" i="7"/>
  <c r="R38" i="7"/>
  <c r="N38" i="7"/>
  <c r="R141" i="7"/>
  <c r="N141" i="7"/>
  <c r="R218" i="7"/>
  <c r="N218" i="7"/>
  <c r="N265" i="7"/>
  <c r="R265" i="7"/>
  <c r="N221" i="7"/>
  <c r="R221" i="7"/>
  <c r="R313" i="7"/>
  <c r="N313" i="7"/>
  <c r="R83" i="7"/>
  <c r="N83" i="7"/>
  <c r="R59" i="7"/>
  <c r="N59" i="7"/>
  <c r="N23" i="7"/>
  <c r="R23" i="7"/>
  <c r="N253" i="7"/>
  <c r="R253" i="7"/>
  <c r="R310" i="7"/>
  <c r="N310" i="7"/>
  <c r="R296" i="7"/>
  <c r="N296" i="7"/>
  <c r="R322" i="7"/>
  <c r="N322" i="7"/>
  <c r="R264" i="7"/>
  <c r="N264" i="7"/>
  <c r="N233" i="7"/>
  <c r="R233" i="7"/>
  <c r="R71" i="7"/>
  <c r="N71" i="7"/>
  <c r="N235" i="7"/>
  <c r="R235" i="7"/>
  <c r="R63" i="7"/>
  <c r="N63" i="7"/>
  <c r="R195" i="7"/>
  <c r="N195" i="7"/>
  <c r="N237" i="7"/>
  <c r="R237" i="7"/>
  <c r="R34" i="2"/>
  <c r="N34" i="2"/>
  <c r="N61" i="2"/>
  <c r="R61" i="2"/>
  <c r="R50" i="2"/>
  <c r="N50" i="2"/>
  <c r="R40" i="2"/>
  <c r="N40" i="2"/>
  <c r="N46" i="2"/>
  <c r="R46" i="2"/>
  <c r="N47" i="2"/>
  <c r="R47" i="2"/>
  <c r="N18" i="13"/>
  <c r="N18" i="7"/>
  <c r="N18" i="2"/>
  <c r="E7" i="13" l="1"/>
  <c r="F5" i="13" s="1"/>
  <c r="H5" i="13" s="1"/>
  <c r="E7" i="2"/>
  <c r="E7" i="7"/>
  <c r="F6" i="13" l="1"/>
  <c r="H6" i="13" s="1"/>
  <c r="F9" i="13" s="1"/>
  <c r="F10" i="13" s="1"/>
  <c r="F4" i="13"/>
  <c r="H4" i="13" s="1"/>
  <c r="F4" i="7"/>
  <c r="H4" i="7" s="1"/>
  <c r="F5" i="7"/>
  <c r="H5" i="7" s="1"/>
  <c r="F6" i="7"/>
  <c r="H6" i="7" s="1"/>
  <c r="F9" i="7" s="1"/>
  <c r="F10" i="7" s="1"/>
  <c r="F4" i="2"/>
  <c r="H4" i="2" s="1"/>
  <c r="F5" i="2"/>
  <c r="H5" i="2" s="1"/>
  <c r="F6" i="2"/>
  <c r="H6" i="2" s="1"/>
  <c r="F9" i="2" s="1"/>
  <c r="H10" i="2" s="1"/>
  <c r="F8" i="13"/>
  <c r="G9" i="13"/>
  <c r="F8" i="7"/>
  <c r="G9" i="7"/>
  <c r="F8" i="2"/>
  <c r="G9" i="2"/>
</calcChain>
</file>

<file path=xl/sharedStrings.xml><?xml version="1.0" encoding="utf-8"?>
<sst xmlns="http://schemas.openxmlformats.org/spreadsheetml/2006/main" count="2071" uniqueCount="493">
  <si>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</si>
  <si>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</si>
  <si>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</si>
  <si>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</si>
  <si>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</si>
  <si>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</si>
  <si>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</si>
  <si>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</si>
  <si>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</si>
  <si>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</si>
  <si>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</si>
  <si>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</si>
  <si>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</si>
  <si>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</si>
  <si>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</si>
  <si>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</si>
  <si>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</si>
  <si>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</si>
  <si>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</si>
  <si>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</si>
  <si>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</si>
  <si>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</si>
  <si>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</si>
  <si>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</si>
  <si>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</si>
  <si>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</si>
  <si>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IBVS 5484</t>
  </si>
  <si>
    <t>IBVS 4246 Eph.</t>
  </si>
  <si>
    <t>IBVS 4246</t>
  </si>
  <si>
    <t>II</t>
  </si>
  <si>
    <t>I</t>
  </si>
  <si>
    <t>IBVS 4468</t>
  </si>
  <si>
    <t>IBVS</t>
  </si>
  <si>
    <t>IBVS 4562</t>
  </si>
  <si>
    <t>IBVS 5017</t>
  </si>
  <si>
    <t>IBVS 5341</t>
  </si>
  <si>
    <t>IBVS 5296</t>
  </si>
  <si>
    <t>IBVS 5672</t>
  </si>
  <si>
    <t># of data points:</t>
  </si>
  <si>
    <t>V714 Mon / GSC 00141-00638</t>
  </si>
  <si>
    <t>EW</t>
  </si>
  <si>
    <t>IBVS 5438</t>
  </si>
  <si>
    <t>Or &gt;&gt;&gt;&gt;&gt;&gt;</t>
  </si>
  <si>
    <t>Quad</t>
  </si>
  <si>
    <t>IBVS 5668</t>
  </si>
  <si>
    <t>IBVS 5802</t>
  </si>
  <si>
    <t>IBVS 5814</t>
  </si>
  <si>
    <t>IBVS 5870</t>
  </si>
  <si>
    <t>Start of linear fit (row #)</t>
  </si>
  <si>
    <t>IBVS 5894</t>
  </si>
  <si>
    <t>IBVS 5898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</si>
  <si>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</si>
  <si>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</si>
  <si>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</si>
  <si>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</si>
  <si>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</si>
  <si>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</si>
  <si>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</si>
  <si>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</si>
  <si>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</si>
  <si>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</si>
  <si>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</si>
  <si>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</si>
  <si>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</si>
  <si>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</si>
  <si>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</si>
  <si>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</si>
  <si>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</si>
  <si>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</si>
  <si>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</si>
  <si>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</si>
  <si>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</si>
  <si>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</si>
  <si>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</si>
  <si>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</si>
  <si>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</si>
  <si>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</si>
  <si>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</si>
  <si>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</si>
  <si>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</si>
  <si>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</si>
  <si>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</si>
  <si>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</si>
  <si>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</si>
  <si>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</si>
  <si>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</si>
  <si>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</si>
  <si>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</si>
  <si>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</si>
  <si>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</si>
  <si>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</si>
  <si>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</si>
  <si>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</si>
  <si>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</si>
  <si>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</si>
  <si>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</si>
  <si>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</si>
  <si>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</si>
  <si>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</si>
  <si>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</si>
  <si>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</si>
  <si>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</si>
  <si>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</si>
  <si>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</si>
  <si>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</si>
  <si>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</si>
  <si>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</si>
  <si>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</si>
  <si>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</si>
  <si>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</si>
  <si>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</si>
  <si>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</si>
  <si>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</si>
  <si>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</si>
  <si>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</si>
  <si>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</si>
  <si>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</si>
  <si>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</si>
  <si>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</si>
  <si>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</si>
  <si>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</si>
  <si>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</si>
  <si>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</si>
  <si>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</si>
  <si>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PASJ...56..465Q</t>
  </si>
  <si>
    <t>CCD</t>
  </si>
  <si>
    <t>IBVS 5820</t>
  </si>
  <si>
    <t>IBVS 5938</t>
  </si>
  <si>
    <t>Q.fit</t>
  </si>
  <si>
    <t>Qian et al 2004</t>
  </si>
  <si>
    <t>pe</t>
  </si>
  <si>
    <t>(Qian 2004)</t>
  </si>
  <si>
    <t>Qian 2004 PASJ</t>
  </si>
  <si>
    <t>QIAN'S FIT</t>
  </si>
  <si>
    <t>Qian et al 2004PASJ...56..465</t>
  </si>
  <si>
    <t>QIAN'S DATA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</si>
  <si>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</si>
  <si>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</si>
  <si>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</si>
  <si>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</si>
  <si>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</si>
  <si>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</si>
  <si>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</si>
  <si>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</si>
  <si>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</si>
  <si>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</si>
  <si>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</si>
  <si>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</si>
  <si>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</si>
  <si>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</si>
  <si>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</si>
  <si>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</si>
  <si>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</si>
  <si>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</si>
  <si>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</si>
  <si>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</si>
  <si>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</si>
  <si>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</si>
  <si>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</si>
  <si>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</si>
  <si>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</si>
  <si>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</si>
  <si>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</si>
  <si>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</si>
  <si>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</si>
  <si>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5960</t>
  </si>
  <si>
    <t>IBVS 5918</t>
  </si>
  <si>
    <t>IBVS 6011</t>
  </si>
  <si>
    <t>pg</t>
  </si>
  <si>
    <t>Pribulla</t>
  </si>
  <si>
    <t>dP/dt =</t>
  </si>
  <si>
    <t>Qian</t>
  </si>
  <si>
    <t>other</t>
  </si>
  <si>
    <t>S3</t>
  </si>
  <si>
    <t>S6</t>
  </si>
  <si>
    <t>S7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</si>
  <si>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</si>
  <si>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</si>
  <si>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</si>
  <si>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Qian's</t>
  </si>
  <si>
    <t>+/-</t>
  </si>
  <si>
    <t>IBVS 6118</t>
  </si>
  <si>
    <t>V0714 Mon / GSC 00141-00638 / NSV 02980</t>
  </si>
  <si>
    <t>Minima from the Lichtenknecker Database of the BAV</t>
  </si>
  <si>
    <t>PE</t>
  </si>
  <si>
    <t>http://www.bav-astro.de/LkDB/index.php?lang=en&amp;sprache_dial=en</t>
  </si>
  <si>
    <t>vis</t>
  </si>
  <si>
    <t>C-C Gateway</t>
  </si>
  <si>
    <t>http://var.astro.cz/ocgate/</t>
  </si>
  <si>
    <t>=VLOOKUP(C11,A!C$21:E$935,3,FALSE)</t>
  </si>
  <si>
    <t>p</t>
  </si>
  <si>
    <t>Koch</t>
  </si>
  <si>
    <t>,,D,Lich,AJ 67.462,</t>
  </si>
  <si>
    <t>2425981.524 </t>
  </si>
  <si>
    <t> 05.01.1930 00:34 </t>
  </si>
  <si>
    <t> -0.598 </t>
  </si>
  <si>
    <t>P </t>
  </si>
  <si>
    <t> W.Moschner </t>
  </si>
  <si>
    <t>IBVS 4468 </t>
  </si>
  <si>
    <t>2427344.594 </t>
  </si>
  <si>
    <t> 29.09.1933 02:15 </t>
  </si>
  <si>
    <t> -0.569 </t>
  </si>
  <si>
    <t>2427479.465 </t>
  </si>
  <si>
    <t> 10.02.1934 23:09 </t>
  </si>
  <si>
    <t> -0.572 </t>
  </si>
  <si>
    <t>2427718.562 </t>
  </si>
  <si>
    <t> 08.10.1934 01:29 </t>
  </si>
  <si>
    <t> -0.563 </t>
  </si>
  <si>
    <t>2428126.474 </t>
  </si>
  <si>
    <t> 19.11.1935 23:22 </t>
  </si>
  <si>
    <t> -0.546 </t>
  </si>
  <si>
    <t>2428249.330 </t>
  </si>
  <si>
    <t> 21.03.1936 19:55 </t>
  </si>
  <si>
    <t> -0.507 </t>
  </si>
  <si>
    <t>2428428.611 </t>
  </si>
  <si>
    <t> 17.09.1936 02:39 </t>
  </si>
  <si>
    <t> -0.542 </t>
  </si>
  <si>
    <t>2428496.505 </t>
  </si>
  <si>
    <t> 24.11.1936 00:07 </t>
  </si>
  <si>
    <t> -0.515 </t>
  </si>
  <si>
    <t>2428609.333 </t>
  </si>
  <si>
    <t> 16.03.1937 19:59 </t>
  </si>
  <si>
    <t> -0.513 </t>
  </si>
  <si>
    <t>2428629.340 </t>
  </si>
  <si>
    <t> 05.04.1937 20:09 </t>
  </si>
  <si>
    <t> -0.488 </t>
  </si>
  <si>
    <t>2428963.335 </t>
  </si>
  <si>
    <t> 05.03.1938 20:02 </t>
  </si>
  <si>
    <t> -0.492 </t>
  </si>
  <si>
    <t>2429302.344 </t>
  </si>
  <si>
    <t> 07.02.1939 20:15 </t>
  </si>
  <si>
    <t> -0.477 </t>
  </si>
  <si>
    <t>2434391.493 </t>
  </si>
  <si>
    <t> 13.01.1953 23:49 </t>
  </si>
  <si>
    <t> -0.379 </t>
  </si>
  <si>
    <t>2434451.326 </t>
  </si>
  <si>
    <t> 14.03.1953 19:49 </t>
  </si>
  <si>
    <t> -0.318 </t>
  </si>
  <si>
    <t>2434809.422 </t>
  </si>
  <si>
    <t> 07.03.1954 22:07 </t>
  </si>
  <si>
    <t> -0.337 </t>
  </si>
  <si>
    <t>2435192.322 </t>
  </si>
  <si>
    <t> 25.03.1955 19:43 </t>
  </si>
  <si>
    <t> -0.356 </t>
  </si>
  <si>
    <t>2439500.333 </t>
  </si>
  <si>
    <t> 09.01.1967 19:59 </t>
  </si>
  <si>
    <t> -0.227 </t>
  </si>
  <si>
    <t>2445397.391 </t>
  </si>
  <si>
    <t> 03.03.1983 21:23 </t>
  </si>
  <si>
    <t> -0.088 </t>
  </si>
  <si>
    <t>2445672.490 </t>
  </si>
  <si>
    <t> 03.12.1983 23:45 </t>
  </si>
  <si>
    <t> -0.077 </t>
  </si>
  <si>
    <t>2446850.380 </t>
  </si>
  <si>
    <t> 23.02.1987 21:07 </t>
  </si>
  <si>
    <t> -0.055 </t>
  </si>
  <si>
    <t>2447088.583 </t>
  </si>
  <si>
    <t> 20.10.1987 01:59 </t>
  </si>
  <si>
    <t> -0.078 </t>
  </si>
  <si>
    <t>2447099.624 </t>
  </si>
  <si>
    <t> 31.10.1987 02:58 </t>
  </si>
  <si>
    <t> -0.062 </t>
  </si>
  <si>
    <t>2447558.512 </t>
  </si>
  <si>
    <t> 01.02.1989 00:17 </t>
  </si>
  <si>
    <t> -0.056 </t>
  </si>
  <si>
    <t>2447566.446 </t>
  </si>
  <si>
    <t> 08.02.1989 22:42 </t>
  </si>
  <si>
    <t> -0.046 </t>
  </si>
  <si>
    <t>2448271.490 </t>
  </si>
  <si>
    <t> 14.01.1991 23:45 </t>
  </si>
  <si>
    <t> -0.035 </t>
  </si>
  <si>
    <t>2448273.562 </t>
  </si>
  <si>
    <t> 17.01.1991 01:29 </t>
  </si>
  <si>
    <t> -0.030 </t>
  </si>
  <si>
    <t>2449800.429 </t>
  </si>
  <si>
    <t> 23.03.1995 22:17 </t>
  </si>
  <si>
    <t> -0.016 </t>
  </si>
  <si>
    <t>E </t>
  </si>
  <si>
    <t>?</t>
  </si>
  <si>
    <t> J.Guarro_Flo et al. </t>
  </si>
  <si>
    <t>IBVS 4246 </t>
  </si>
  <si>
    <t>2450081.5394 </t>
  </si>
  <si>
    <t> 30.12.1995 00:56 </t>
  </si>
  <si>
    <t> -0.0227 </t>
  </si>
  <si>
    <t>2450086.3616 </t>
  </si>
  <si>
    <t> 03.01.1996 20:40 </t>
  </si>
  <si>
    <t> -0.0236 </t>
  </si>
  <si>
    <t>2450086.5331 </t>
  </si>
  <si>
    <t> 04.01.1996 00:47 </t>
  </si>
  <si>
    <t> -0.0243 </t>
  </si>
  <si>
    <t>2450088.4287 </t>
  </si>
  <si>
    <t> 05.01.1996 22:17 </t>
  </si>
  <si>
    <t> -0.0235 </t>
  </si>
  <si>
    <t>2450096.5243 </t>
  </si>
  <si>
    <t> 14.01.1996 00:34 </t>
  </si>
  <si>
    <t> -0.0238 </t>
  </si>
  <si>
    <t>2450102.5542 </t>
  </si>
  <si>
    <t> 20.01.1996 01:18 </t>
  </si>
  <si>
    <t> -0.0228 </t>
  </si>
  <si>
    <t> A.Garrigos </t>
  </si>
  <si>
    <t>2450116.5057 </t>
  </si>
  <si>
    <t> 03.02.1996 00:08 </t>
  </si>
  <si>
    <t>2450120.4702 </t>
  </si>
  <si>
    <t> 06.02.1996 23:17 </t>
  </si>
  <si>
    <t> -0.0211 </t>
  </si>
  <si>
    <t>2450122.5363 </t>
  </si>
  <si>
    <t> 09.02.1996 00:52 </t>
  </si>
  <si>
    <t> -0.0221 </t>
  </si>
  <si>
    <t>2450125.4621 </t>
  </si>
  <si>
    <t> 11.02.1996 23:05 </t>
  </si>
  <si>
    <t> -0.0246 </t>
  </si>
  <si>
    <t>2450129.4269 </t>
  </si>
  <si>
    <t> 15.02.1996 22:14 </t>
  </si>
  <si>
    <t> -0.0216 </t>
  </si>
  <si>
    <t>2450130.4605 </t>
  </si>
  <si>
    <t> 16.02.1996 23:03 </t>
  </si>
  <si>
    <t> -0.0215 </t>
  </si>
  <si>
    <t>2450131.4931 </t>
  </si>
  <si>
    <t> 17.02.1996 23:50 </t>
  </si>
  <si>
    <t> -0.0224 </t>
  </si>
  <si>
    <t>2450144.4120 </t>
  </si>
  <si>
    <t> 01.03.1996 21:53 </t>
  </si>
  <si>
    <t> -0.0225 </t>
  </si>
  <si>
    <t>2450153.3679 </t>
  </si>
  <si>
    <t> 10.03.1996 20:49 </t>
  </si>
  <si>
    <t>2450154.4033 </t>
  </si>
  <si>
    <t> 11.03.1996 21:40 </t>
  </si>
  <si>
    <t> -0.0219 </t>
  </si>
  <si>
    <t>2450155.4349 </t>
  </si>
  <si>
    <t> 12.03.1996 22:26 </t>
  </si>
  <si>
    <t> -0.0239 </t>
  </si>
  <si>
    <t>2450157.3311 </t>
  </si>
  <si>
    <t> 14.03.1996 19:56 </t>
  </si>
  <si>
    <t>2450380.5737 </t>
  </si>
  <si>
    <t> 24.10.1996 01:46 </t>
  </si>
  <si>
    <t> -0.0201 </t>
  </si>
  <si>
    <t>o</t>
  </si>
  <si>
    <t>BAVM 102 </t>
  </si>
  <si>
    <t>2450464.4617 </t>
  </si>
  <si>
    <t> 15.01.1997 23:04 </t>
  </si>
  <si>
    <t> -0.0194 </t>
  </si>
  <si>
    <t> W.Kleikamp </t>
  </si>
  <si>
    <t>2450465.4964 </t>
  </si>
  <si>
    <t> 16.01.1997 23:54 </t>
  </si>
  <si>
    <t> -0.0183 </t>
  </si>
  <si>
    <t>2450517.3420 </t>
  </si>
  <si>
    <t> 09.03.1997 20:12 </t>
  </si>
  <si>
    <t> -0.0209 </t>
  </si>
  <si>
    <t> R.Diethelm </t>
  </si>
  <si>
    <t> BBS 114 </t>
  </si>
  <si>
    <t>2450849.2784 </t>
  </si>
  <si>
    <t> 04.02.1998 18:40 </t>
  </si>
  <si>
    <t> -0.0166 </t>
  </si>
  <si>
    <t>BAVM 133 </t>
  </si>
  <si>
    <t>2451208.4297 </t>
  </si>
  <si>
    <t> 29.01.1999 22:18 </t>
  </si>
  <si>
    <t> -0.0134 </t>
  </si>
  <si>
    <t>-I</t>
  </si>
  <si>
    <t>2451580.4984 </t>
  </si>
  <si>
    <t> 05.02.2000 23:57 </t>
  </si>
  <si>
    <t>-2669.5</t>
  </si>
  <si>
    <t> -0.0117 </t>
  </si>
  <si>
    <t> P.Frank </t>
  </si>
  <si>
    <t>BAVM 152 </t>
  </si>
  <si>
    <t>2451923.4580 </t>
  </si>
  <si>
    <t> 13.01.2001 22:59 </t>
  </si>
  <si>
    <t>-1674</t>
  </si>
  <si>
    <t> -0.0084 </t>
  </si>
  <si>
    <t>2451955.3267 </t>
  </si>
  <si>
    <t> 14.02.2001 19:50 </t>
  </si>
  <si>
    <t>-1581.5</t>
  </si>
  <si>
    <t> -0.0066 </t>
  </si>
  <si>
    <t> BBS 124 </t>
  </si>
  <si>
    <t>2452308.2734 </t>
  </si>
  <si>
    <t> 02.02.2002 18:33 </t>
  </si>
  <si>
    <t>-557</t>
  </si>
  <si>
    <t> -0.0068 </t>
  </si>
  <si>
    <t>BAVM 158 </t>
  </si>
  <si>
    <t>2452309.3076 </t>
  </si>
  <si>
    <t> 03.02.2002 19:22 </t>
  </si>
  <si>
    <t>-554</t>
  </si>
  <si>
    <t> -0.0062 </t>
  </si>
  <si>
    <t> T.Pribulla et al. </t>
  </si>
  <si>
    <t>IBVS 5341 </t>
  </si>
  <si>
    <t>2452310.3416 </t>
  </si>
  <si>
    <t> 04.02.2002 20:11 </t>
  </si>
  <si>
    <t>-551</t>
  </si>
  <si>
    <t> -0.0057 </t>
  </si>
  <si>
    <t> E.Blättler </t>
  </si>
  <si>
    <t> BBS 127 </t>
  </si>
  <si>
    <t>2452311.3742 </t>
  </si>
  <si>
    <t> 05.02.2002 20:58 </t>
  </si>
  <si>
    <t>-548</t>
  </si>
  <si>
    <t>2452689.3008 </t>
  </si>
  <si>
    <t> 18.02.2003 19:13 </t>
  </si>
  <si>
    <t>549</t>
  </si>
  <si>
    <t> -0.0037 </t>
  </si>
  <si>
    <t> BBS 129 </t>
  </si>
  <si>
    <t>2452694.2975 </t>
  </si>
  <si>
    <t> 23.02.2003 19:08 </t>
  </si>
  <si>
    <t>563.5</t>
  </si>
  <si>
    <t> -0.0023 </t>
  </si>
  <si>
    <t>2452695.3295 </t>
  </si>
  <si>
    <t> 24.02.2003 19:54 </t>
  </si>
  <si>
    <t>566.5</t>
  </si>
  <si>
    <t> -0.0039 </t>
  </si>
  <si>
    <t> F.Agerer </t>
  </si>
  <si>
    <t>2453703.8763 </t>
  </si>
  <si>
    <t> 29.11.2005 09:01 </t>
  </si>
  <si>
    <t>3494</t>
  </si>
  <si>
    <t> -0.0000 </t>
  </si>
  <si>
    <t> R. Nelson </t>
  </si>
  <si>
    <t>IBVS 5672 </t>
  </si>
  <si>
    <t>2453780.5293 </t>
  </si>
  <si>
    <t> 14.02.2006 00:42 </t>
  </si>
  <si>
    <t>3716.5</t>
  </si>
  <si>
    <t> 0.0003 </t>
  </si>
  <si>
    <t>C </t>
  </si>
  <si>
    <t> S.Dvorak </t>
  </si>
  <si>
    <t>IBVS 5814 </t>
  </si>
  <si>
    <t>2454024.6114 </t>
  </si>
  <si>
    <t> 16.10.2006 02:40 </t>
  </si>
  <si>
    <t>4425</t>
  </si>
  <si>
    <t> -0.0005 </t>
  </si>
  <si>
    <t> Moschner &amp; Frank </t>
  </si>
  <si>
    <t>BAVM 186 </t>
  </si>
  <si>
    <t>2454153.6300 </t>
  </si>
  <si>
    <t> 22.02.2007 03:07 </t>
  </si>
  <si>
    <t>4799.5</t>
  </si>
  <si>
    <t> 0.0004 </t>
  </si>
  <si>
    <t> R.Nelson </t>
  </si>
  <si>
    <t>IBVS 5820 </t>
  </si>
  <si>
    <t>2454154.3184 </t>
  </si>
  <si>
    <t> 22.02.2007 19:38 </t>
  </si>
  <si>
    <t>4801.5</t>
  </si>
  <si>
    <t> -0.0002 </t>
  </si>
  <si>
    <t>2454424.5840 </t>
  </si>
  <si>
    <t> 20.11.2007 02:00 </t>
  </si>
  <si>
    <t>5586</t>
  </si>
  <si>
    <t> S.Parimucha et al. </t>
  </si>
  <si>
    <t>IBVS 5898 </t>
  </si>
  <si>
    <t>2454493.6578 </t>
  </si>
  <si>
    <t> 28.01.2008 03:47 </t>
  </si>
  <si>
    <t>5786.5</t>
  </si>
  <si>
    <t> 0.0002 </t>
  </si>
  <si>
    <t>IBVS 5870 </t>
  </si>
  <si>
    <t>2454509.3321 </t>
  </si>
  <si>
    <t> 12.02.2008 19:58 </t>
  </si>
  <si>
    <t>5832</t>
  </si>
  <si>
    <t> -0.0006 </t>
  </si>
  <si>
    <t> M.&amp; K.Rätz </t>
  </si>
  <si>
    <t>BAVM 209 </t>
  </si>
  <si>
    <t>2454840.4036 </t>
  </si>
  <si>
    <t> 08.01.2009 21:41 </t>
  </si>
  <si>
    <t>6793</t>
  </si>
  <si>
    <t> 0.0001 </t>
  </si>
  <si>
    <t>2454840.5757 </t>
  </si>
  <si>
    <t> 09.01.2009 01:49 </t>
  </si>
  <si>
    <t>6793.5</t>
  </si>
  <si>
    <t>2454841.6094 </t>
  </si>
  <si>
    <t> 10.01.2009 02:37 </t>
  </si>
  <si>
    <t>6796.5</t>
  </si>
  <si>
    <t>IBVS 5938 </t>
  </si>
  <si>
    <t>2454844.1921 </t>
  </si>
  <si>
    <t> 12.01.2009 16:36 </t>
  </si>
  <si>
    <t>6804</t>
  </si>
  <si>
    <t> -0.0009 </t>
  </si>
  <si>
    <t> H.Itoh </t>
  </si>
  <si>
    <t>VSB 50 </t>
  </si>
  <si>
    <t>2454874.6818 </t>
  </si>
  <si>
    <t> 12.02.2009 04:21 </t>
  </si>
  <si>
    <t>6892.5</t>
  </si>
  <si>
    <t> -0.0001 </t>
  </si>
  <si>
    <t>IBVS 5894 </t>
  </si>
  <si>
    <t>2455483.5951 </t>
  </si>
  <si>
    <t> 14.10.2010 02:16 </t>
  </si>
  <si>
    <t>8660</t>
  </si>
  <si>
    <t> -0.0021 </t>
  </si>
  <si>
    <t>IBVS 5980 </t>
  </si>
  <si>
    <t>2455533.8936 </t>
  </si>
  <si>
    <t> 03.12.2010 09:26 </t>
  </si>
  <si>
    <t>8806</t>
  </si>
  <si>
    <t> -0.0016 </t>
  </si>
  <si>
    <t>IBVS 5960 </t>
  </si>
  <si>
    <t>2455903.8908 </t>
  </si>
  <si>
    <t> 08.12.2011 09:22 </t>
  </si>
  <si>
    <t>9880</t>
  </si>
  <si>
    <t> -0.0044 </t>
  </si>
  <si>
    <t>IBVS 6011 </t>
  </si>
  <si>
    <t>s5</t>
  </si>
  <si>
    <t>s6</t>
  </si>
  <si>
    <t>s7</t>
  </si>
  <si>
    <t>IBVS 6167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</si>
</sst>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0000"/>
    <numFmt numFmtId="177" formatCode="0.E+00"/>
    <numFmt numFmtId="178" formatCode="0.0%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i/>
      <sz val="10"/>
      <color indexed="2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 Unicode MS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7"/>
        <bgColor indexed="8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2" applyNumberFormat="0" applyFont="0" applyFill="0" applyAlignment="0" applyProtection="0"/>
  </cellStyleXfs>
  <cellXfs count="1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5" fillId="0" borderId="6" xfId="0" applyFont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2" fillId="0" borderId="0" xfId="0" applyFont="1" applyAlignment="1"/>
    <xf numFmtId="0" fontId="0" fillId="0" borderId="10" xfId="0" applyBorder="1" applyAlignment="1"/>
    <xf numFmtId="0" fontId="0" fillId="0" borderId="11" xfId="0" applyBorder="1" applyAlignment="1"/>
    <xf numFmtId="0" fontId="15" fillId="0" borderId="0" xfId="0" applyFont="1" applyAlignment="1"/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4" xfId="0" applyFont="1" applyBorder="1" applyAlignment="1"/>
    <xf numFmtId="0" fontId="6" fillId="0" borderId="5" xfId="0" applyFont="1" applyBorder="1" applyAlignment="1"/>
    <xf numFmtId="0" fontId="19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21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2" xfId="0" applyFont="1" applyBorder="1">
      <alignment vertical="top"/>
    </xf>
    <xf numFmtId="0" fontId="8" fillId="0" borderId="13" xfId="0" applyFont="1" applyBorder="1">
      <alignment vertical="top"/>
    </xf>
    <xf numFmtId="0" fontId="12" fillId="0" borderId="7" xfId="0" applyFont="1" applyBorder="1">
      <alignment vertical="top"/>
    </xf>
    <xf numFmtId="177" fontId="12" fillId="0" borderId="7" xfId="0" applyNumberFormat="1" applyFont="1" applyBorder="1" applyAlignment="1">
      <alignment horizontal="center"/>
    </xf>
    <xf numFmtId="178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4" xfId="0" applyFont="1" applyBorder="1">
      <alignment vertical="top"/>
    </xf>
    <xf numFmtId="0" fontId="8" fillId="0" borderId="15" xfId="0" applyFont="1" applyBorder="1">
      <alignment vertical="top"/>
    </xf>
    <xf numFmtId="0" fontId="12" fillId="0" borderId="8" xfId="0" applyFont="1" applyBorder="1">
      <alignment vertical="top"/>
    </xf>
    <xf numFmtId="177" fontId="12" fillId="0" borderId="8" xfId="0" applyNumberFormat="1" applyFont="1" applyBorder="1" applyAlignment="1">
      <alignment horizontal="center"/>
    </xf>
    <xf numFmtId="0" fontId="6" fillId="0" borderId="16" xfId="0" applyFont="1" applyBorder="1">
      <alignment vertical="top"/>
    </xf>
    <xf numFmtId="0" fontId="8" fillId="0" borderId="17" xfId="0" applyFont="1" applyBorder="1">
      <alignment vertical="top"/>
    </xf>
    <xf numFmtId="0" fontId="12" fillId="0" borderId="9" xfId="0" applyFont="1" applyBorder="1">
      <alignment vertical="top"/>
    </xf>
    <xf numFmtId="177" fontId="12" fillId="0" borderId="9" xfId="0" applyNumberFormat="1" applyFont="1" applyBorder="1" applyAlignment="1">
      <alignment horizontal="center"/>
    </xf>
    <xf numFmtId="0" fontId="21" fillId="0" borderId="3" xfId="0" applyFont="1" applyBorder="1">
      <alignment vertical="top"/>
    </xf>
    <xf numFmtId="0" fontId="0" fillId="0" borderId="3" xfId="0" applyBorder="1">
      <alignment vertical="top"/>
    </xf>
    <xf numFmtId="0" fontId="6" fillId="0" borderId="0" xfId="0" applyFont="1" applyFill="1" applyBorder="1">
      <alignment vertical="top"/>
    </xf>
    <xf numFmtId="0" fontId="8" fillId="0" borderId="0" xfId="0" applyFont="1">
      <alignment vertical="top"/>
    </xf>
    <xf numFmtId="177" fontId="12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22" fillId="0" borderId="0" xfId="0" applyFont="1">
      <alignment vertical="top"/>
    </xf>
    <xf numFmtId="178" fontId="22" fillId="0" borderId="0" xfId="0" applyNumberFormat="1" applyFont="1">
      <alignment vertical="top"/>
    </xf>
    <xf numFmtId="10" fontId="22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2" fillId="0" borderId="0" xfId="0" applyFont="1" applyFill="1">
      <alignment vertical="top"/>
    </xf>
    <xf numFmtId="0" fontId="23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3" fillId="2" borderId="1" xfId="0" applyFont="1" applyFill="1" applyBorder="1">
      <alignment vertical="top"/>
    </xf>
    <xf numFmtId="0" fontId="12" fillId="0" borderId="18" xfId="0" applyFont="1" applyFill="1" applyBorder="1">
      <alignment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0" xfId="0" applyFont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top" indent="1"/>
    </xf>
    <xf numFmtId="176" fontId="27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Alignment="1">
      <alignment horizontal="left" vertical="top"/>
    </xf>
    <xf numFmtId="0" fontId="27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>
      <alignment vertical="top"/>
    </xf>
    <xf numFmtId="0" fontId="8" fillId="0" borderId="3" xfId="0" applyFont="1" applyFill="1" applyBorder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>
      <alignment vertical="top"/>
    </xf>
    <xf numFmtId="0" fontId="28" fillId="0" borderId="0" xfId="0" applyFont="1">
      <alignment vertical="top"/>
    </xf>
    <xf numFmtId="0" fontId="23" fillId="2" borderId="18" xfId="0" applyFont="1" applyFill="1" applyBorder="1">
      <alignment vertical="top"/>
    </xf>
    <xf numFmtId="0" fontId="15" fillId="0" borderId="0" xfId="0" applyFont="1">
      <alignment vertical="top"/>
    </xf>
    <xf numFmtId="0" fontId="23" fillId="0" borderId="0" xfId="0" applyFont="1">
      <alignment vertical="top"/>
    </xf>
    <xf numFmtId="0" fontId="13" fillId="0" borderId="0" xfId="0" applyFont="1">
      <alignment vertical="top"/>
    </xf>
    <xf numFmtId="22" fontId="12" fillId="0" borderId="0" xfId="0" applyNumberFormat="1" applyFont="1">
      <alignment vertical="top"/>
    </xf>
    <xf numFmtId="0" fontId="18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5" fillId="0" borderId="0" xfId="0" applyNumberFormat="1" applyFont="1" applyFill="1" applyBorder="1" applyAlignment="1" applyProtection="1">
      <alignment horizontal="left" vertical="top" indent="1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/>
    <xf numFmtId="0" fontId="26" fillId="0" borderId="3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23" fillId="0" borderId="0" xfId="0" applyFont="1" applyAlignment="1" applyProtection="1">
      <alignment horizontal="center"/>
      <protection locked="0"/>
    </xf>
    <xf numFmtId="0" fontId="23" fillId="2" borderId="18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0" fillId="0" borderId="0" xfId="0" quotePrefix="1" applyAlignment="1">
      <alignment horizontal="right" vertical="top"/>
    </xf>
    <xf numFmtId="176" fontId="22" fillId="0" borderId="0" xfId="0" applyNumberFormat="1" applyFont="1" applyFill="1" applyBorder="1" applyAlignment="1" applyProtection="1">
      <alignment horizontal="left" vertical="top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176" fontId="24" fillId="0" borderId="0" xfId="0" applyNumberFormat="1" applyFont="1" applyFill="1" applyBorder="1" applyAlignment="1" applyProtection="1">
      <alignment horizontal="left" vertical="top"/>
    </xf>
    <xf numFmtId="0" fontId="30" fillId="0" borderId="0" xfId="0" applyFont="1" applyAlignment="1">
      <alignment horizontal="left"/>
    </xf>
    <xf numFmtId="0" fontId="27" fillId="0" borderId="3" xfId="0" applyFont="1" applyBorder="1" applyAlignment="1">
      <alignment horizontal="left" vertical="center"/>
    </xf>
    <xf numFmtId="0" fontId="27" fillId="0" borderId="3" xfId="0" applyNumberFormat="1" applyFont="1" applyFill="1" applyBorder="1" applyAlignment="1" applyProtection="1">
      <alignment horizontal="left" vertical="top" indent="1"/>
    </xf>
    <xf numFmtId="176" fontId="24" fillId="0" borderId="3" xfId="0" applyNumberFormat="1" applyFont="1" applyFill="1" applyBorder="1" applyAlignment="1" applyProtection="1">
      <alignment horizontal="left" vertical="top"/>
    </xf>
    <xf numFmtId="0" fontId="27" fillId="0" borderId="3" xfId="0" applyNumberFormat="1" applyFont="1" applyFill="1" applyBorder="1" applyAlignment="1" applyProtection="1">
      <alignment horizontal="left" vertical="top"/>
    </xf>
    <xf numFmtId="0" fontId="0" fillId="0" borderId="3" xfId="0" applyBorder="1" applyAlignment="1"/>
    <xf numFmtId="0" fontId="31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3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3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4" borderId="19" xfId="0" applyFont="1" applyFill="1" applyBorder="1" applyAlignment="1">
      <alignment horizontal="left" vertical="top" wrapText="1" indent="1"/>
    </xf>
    <xf numFmtId="0" fontId="5" fillId="4" borderId="19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right" vertical="top" wrapText="1"/>
    </xf>
    <xf numFmtId="0" fontId="33" fillId="4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0" fillId="5" borderId="0" xfId="0" applyFill="1">
      <alignment vertical="top"/>
    </xf>
    <xf numFmtId="0" fontId="1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NumberFormat="1" applyFont="1" applyAlignment="1">
      <alignment horizontal="left" vertical="center"/>
    </xf>
    <xf numFmtId="0" fontId="22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wrapText="1"/>
    </xf>
    <xf numFmtId="0" fontId="12" fillId="0" borderId="3" xfId="0" applyFont="1" applyBorder="1" applyAlignment="1"/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1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/>
    <xf numFmtId="0" fontId="12" fillId="0" borderId="0" xfId="0" applyFont="1" applyBorder="1" applyAlignment="1"/>
    <xf numFmtId="0" fontId="10" fillId="0" borderId="0" xfId="0" applyFont="1" applyAlignment="1"/>
    <xf numFmtId="0" fontId="21" fillId="8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4" fontId="10" fillId="0" borderId="0" xfId="0" applyNumberFormat="1" applyFont="1" applyAlignment="1">
      <alignment vertical="center"/>
    </xf>
    <xf numFmtId="0" fontId="11" fillId="0" borderId="3" xfId="0" applyFont="1" applyBorder="1" applyAlignment="1"/>
    <xf numFmtId="0" fontId="11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V0714 Mon - O-C Diagr.</a:t>
            </a:r>
          </a:p>
        </c:rich>
      </c:tx>
      <c:layout>
        <c:manualLayout>
          <c:xMode val="edge"/>
          <c:yMode val="edge"/>
          <c:x val="0.37643738498204965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7374263893936"/>
          <c:y val="0.13243260720097022"/>
          <c:w val="0.82758736809021427"/>
          <c:h val="0.697298217507149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6-4506-8A4B-8DCBC7B8866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1'!$D$21:$D$961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1'!$I$21:$I$961</c:f>
              <c:numCache>
                <c:formatCode>General</c:formatCode>
                <c:ptCount val="941"/>
                <c:pt idx="0">
                  <c:v>1.0040000004664762E-2</c:v>
                </c:pt>
                <c:pt idx="1">
                  <c:v>2.6225000005069887E-2</c:v>
                </c:pt>
                <c:pt idx="2">
                  <c:v>2.156000000104541E-2</c:v>
                </c:pt>
                <c:pt idx="3">
                  <c:v>2.8620000004593749E-2</c:v>
                </c:pt>
                <c:pt idx="4">
                  <c:v>4.0779999999358552E-2</c:v>
                </c:pt>
                <c:pt idx="5">
                  <c:v>7.8965000004245667E-2</c:v>
                </c:pt>
                <c:pt idx="6">
                  <c:v>4.25100000029488E-2</c:v>
                </c:pt>
                <c:pt idx="7">
                  <c:v>6.8040000001929002E-2</c:v>
                </c:pt>
                <c:pt idx="8">
                  <c:v>6.9015000000945292E-2</c:v>
                </c:pt>
                <c:pt idx="9">
                  <c:v>-7.7819999998610001E-2</c:v>
                </c:pt>
                <c:pt idx="10">
                  <c:v>-8.526499999788939E-2</c:v>
                </c:pt>
                <c:pt idx="11">
                  <c:v>-7.4104999996052356E-2</c:v>
                </c:pt>
                <c:pt idx="12">
                  <c:v>-2.6824999993550591E-2</c:v>
                </c:pt>
                <c:pt idx="13">
                  <c:v>3.3690000003844034E-2</c:v>
                </c:pt>
                <c:pt idx="14">
                  <c:v>1.1545000001206063E-2</c:v>
                </c:pt>
                <c:pt idx="15">
                  <c:v>-1.1319999997795094E-2</c:v>
                </c:pt>
                <c:pt idx="16">
                  <c:v>7.4384999999892898E-2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66-4506-8A4B-8DCBC7B8866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79">
                  <c:v>-2.5149999994027894E-2</c:v>
                </c:pt>
                <c:pt idx="81">
                  <c:v>-3.2709999999497086E-2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66-4506-8A4B-8DCBC7B8866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1'!$D$21:$D$66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1'!$K$21:$K$961</c:f>
              <c:numCache>
                <c:formatCode>General</c:formatCode>
                <c:ptCount val="941"/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0">
                  <c:v>-6.3999999983934686E-3</c:v>
                </c:pt>
                <c:pt idx="61">
                  <c:v>-5.094999993161764E-3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66-4506-8A4B-8DCBC7B88663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1'!$O$21:$O$961</c:f>
              <c:numCache>
                <c:formatCode>General</c:formatCode>
                <c:ptCount val="941"/>
                <c:pt idx="0">
                  <c:v>0.34074842089584834</c:v>
                </c:pt>
                <c:pt idx="1">
                  <c:v>0.32350373444464559</c:v>
                </c:pt>
                <c:pt idx="2">
                  <c:v>0.32179735386947916</c:v>
                </c:pt>
                <c:pt idx="3">
                  <c:v>0.31877250554466313</c:v>
                </c:pt>
                <c:pt idx="4">
                  <c:v>0.3136119573939683</c:v>
                </c:pt>
                <c:pt idx="5">
                  <c:v>0.31205812680636469</c:v>
                </c:pt>
                <c:pt idx="6">
                  <c:v>0.30978949056275268</c:v>
                </c:pt>
                <c:pt idx="7">
                  <c:v>0.30893085206132792</c:v>
                </c:pt>
                <c:pt idx="8">
                  <c:v>0.30750342003484771</c:v>
                </c:pt>
                <c:pt idx="9">
                  <c:v>0.30724844362706427</c:v>
                </c:pt>
                <c:pt idx="10">
                  <c:v>0.30302280897157552</c:v>
                </c:pt>
                <c:pt idx="11">
                  <c:v>0.29873397503552512</c:v>
                </c:pt>
                <c:pt idx="12">
                  <c:v>0.23434916314189014</c:v>
                </c:pt>
                <c:pt idx="13">
                  <c:v>0.23359295106068612</c:v>
                </c:pt>
                <c:pt idx="14">
                  <c:v>0.22906221643007185</c:v>
                </c:pt>
                <c:pt idx="15">
                  <c:v>0.22421766468218562</c:v>
                </c:pt>
                <c:pt idx="16">
                  <c:v>0.16971591269708147</c:v>
                </c:pt>
                <c:pt idx="17">
                  <c:v>9.5108072351204359E-2</c:v>
                </c:pt>
                <c:pt idx="18">
                  <c:v>9.1627753349236618E-2</c:v>
                </c:pt>
                <c:pt idx="19">
                  <c:v>7.6725798849890683E-2</c:v>
                </c:pt>
                <c:pt idx="20">
                  <c:v>7.371184695275769E-2</c:v>
                </c:pt>
                <c:pt idx="21">
                  <c:v>7.3572372678414585E-2</c:v>
                </c:pt>
                <c:pt idx="22">
                  <c:v>6.776675600888292E-2</c:v>
                </c:pt>
                <c:pt idx="23">
                  <c:v>6.7666508874198811E-2</c:v>
                </c:pt>
                <c:pt idx="24">
                  <c:v>5.8746693172850042E-2</c:v>
                </c:pt>
                <c:pt idx="25">
                  <c:v>5.8720541746410712E-2</c:v>
                </c:pt>
                <c:pt idx="48">
                  <c:v>3.0333168346516004E-2</c:v>
                </c:pt>
                <c:pt idx="53">
                  <c:v>1.2140492686887487E-2</c:v>
                </c:pt>
                <c:pt idx="56">
                  <c:v>7.6489851959322432E-3</c:v>
                </c:pt>
                <c:pt idx="58">
                  <c:v>7.635909482712578E-3</c:v>
                </c:pt>
                <c:pt idx="63">
                  <c:v>-5.6038342048134182E-4</c:v>
                </c:pt>
                <c:pt idx="64">
                  <c:v>-5.6256270601795499E-4</c:v>
                </c:pt>
                <c:pt idx="65">
                  <c:v>-5.7345913370100698E-4</c:v>
                </c:pt>
                <c:pt idx="66">
                  <c:v>-6.1268627336000941E-4</c:v>
                </c:pt>
                <c:pt idx="67">
                  <c:v>-1.0681569505117047E-3</c:v>
                </c:pt>
                <c:pt idx="68">
                  <c:v>-9.9814347952506405E-3</c:v>
                </c:pt>
                <c:pt idx="69">
                  <c:v>-1.0951216859042524E-2</c:v>
                </c:pt>
                <c:pt idx="70">
                  <c:v>-1.4039264464420297E-2</c:v>
                </c:pt>
                <c:pt idx="71">
                  <c:v>-1.5671549331341926E-2</c:v>
                </c:pt>
                <c:pt idx="72">
                  <c:v>-1.5680266473488365E-2</c:v>
                </c:pt>
                <c:pt idx="73">
                  <c:v>-1.9099565480431006E-2</c:v>
                </c:pt>
                <c:pt idx="74">
                  <c:v>-1.9973458980612015E-2</c:v>
                </c:pt>
                <c:pt idx="75">
                  <c:v>-2.0171773964443612E-2</c:v>
                </c:pt>
                <c:pt idx="76">
                  <c:v>-2.4360360765809927E-2</c:v>
                </c:pt>
                <c:pt idx="77">
                  <c:v>-2.436254005134654E-2</c:v>
                </c:pt>
                <c:pt idx="78">
                  <c:v>-2.4375615764566205E-2</c:v>
                </c:pt>
                <c:pt idx="79">
                  <c:v>-2.4408305047615368E-2</c:v>
                </c:pt>
                <c:pt idx="80">
                  <c:v>-2.4794038587595511E-2</c:v>
                </c:pt>
                <c:pt idx="81">
                  <c:v>-3.2497812959515357E-2</c:v>
                </c:pt>
                <c:pt idx="82">
                  <c:v>-3.3134164336205765E-2</c:v>
                </c:pt>
                <c:pt idx="83">
                  <c:v>-3.7815269668846158E-2</c:v>
                </c:pt>
                <c:pt idx="84">
                  <c:v>-4.657817681155893E-2</c:v>
                </c:pt>
                <c:pt idx="85">
                  <c:v>-4.693340035402653E-2</c:v>
                </c:pt>
                <c:pt idx="86">
                  <c:v>-5.2560315609556096E-2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66-4506-8A4B-8DCBC7B88663}"/>
            </c:ext>
          </c:extLst>
        </c:ser>
        <c:ser>
          <c:idx val="8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1'!$P$21:$P$961</c:f>
              <c:numCache>
                <c:formatCode>General</c:formatCode>
                <c:ptCount val="941"/>
                <c:pt idx="0">
                  <c:v>-0.70371124040431043</c:v>
                </c:pt>
                <c:pt idx="1">
                  <c:v>-0.62708473574469203</c:v>
                </c:pt>
                <c:pt idx="2">
                  <c:v>-0.61974252588236878</c:v>
                </c:pt>
                <c:pt idx="3">
                  <c:v>-0.6068334592741933</c:v>
                </c:pt>
                <c:pt idx="4">
                  <c:v>-0.58512350869271779</c:v>
                </c:pt>
                <c:pt idx="5">
                  <c:v>-0.5786641383877793</c:v>
                </c:pt>
                <c:pt idx="6">
                  <c:v>-0.56929765354202566</c:v>
                </c:pt>
                <c:pt idx="7">
                  <c:v>-0.56577253966698082</c:v>
                </c:pt>
                <c:pt idx="8">
                  <c:v>-0.55993648671060769</c:v>
                </c:pt>
                <c:pt idx="9">
                  <c:v>-0.55889720077230132</c:v>
                </c:pt>
                <c:pt idx="10">
                  <c:v>-0.54181403571450226</c:v>
                </c:pt>
                <c:pt idx="11">
                  <c:v>-0.5247464653908962</c:v>
                </c:pt>
                <c:pt idx="12">
                  <c:v>-0.30134907880371931</c:v>
                </c:pt>
                <c:pt idx="13">
                  <c:v>-0.29909092928349473</c:v>
                </c:pt>
                <c:pt idx="14">
                  <c:v>-0.28573938121647352</c:v>
                </c:pt>
                <c:pt idx="15">
                  <c:v>-0.27180022935495002</c:v>
                </c:pt>
                <c:pt idx="16">
                  <c:v>-0.13899508526489285</c:v>
                </c:pt>
                <c:pt idx="17">
                  <c:v>-2.8706882052974406E-2</c:v>
                </c:pt>
                <c:pt idx="18">
                  <c:v>-2.5579698785294033E-2</c:v>
                </c:pt>
                <c:pt idx="19">
                  <c:v>-1.4223388468999121E-2</c:v>
                </c:pt>
                <c:pt idx="20">
                  <c:v>-1.2327414725497999E-2</c:v>
                </c:pt>
                <c:pt idx="21">
                  <c:v>-1.2242941361926701E-2</c:v>
                </c:pt>
                <c:pt idx="22">
                  <c:v>-8.9829669806229182E-3</c:v>
                </c:pt>
                <c:pt idx="23">
                  <c:v>-8.9310713197062637E-3</c:v>
                </c:pt>
                <c:pt idx="24">
                  <c:v>-4.9107787757249402E-3</c:v>
                </c:pt>
                <c:pt idx="25">
                  <c:v>-4.9007287217093781E-3</c:v>
                </c:pt>
                <c:pt idx="26">
                  <c:v>-2.5103081883314155E-4</c:v>
                </c:pt>
                <c:pt idx="27">
                  <c:v>1.1100261748145747E-6</c:v>
                </c:pt>
                <c:pt idx="28">
                  <c:v>3.7972078970166226E-6</c:v>
                </c:pt>
                <c:pt idx="29">
                  <c:v>3.8921562080872437E-6</c:v>
                </c:pt>
                <c:pt idx="30">
                  <c:v>4.9319336525073548E-6</c:v>
                </c:pt>
                <c:pt idx="31">
                  <c:v>9.2785074129507407E-6</c:v>
                </c:pt>
                <c:pt idx="32">
                  <c:v>1.2414128909985015E-5</c:v>
                </c:pt>
                <c:pt idx="33">
                  <c:v>1.9339574375950372E-5</c:v>
                </c:pt>
                <c:pt idx="34">
                  <c:v>2.1221723180089156E-5</c:v>
                </c:pt>
                <c:pt idx="35">
                  <c:v>2.2188905750738007E-5</c:v>
                </c:pt>
                <c:pt idx="36">
                  <c:v>2.3541699158877959E-5</c:v>
                </c:pt>
                <c:pt idx="37">
                  <c:v>2.5339512252128318E-5</c:v>
                </c:pt>
                <c:pt idx="38">
                  <c:v>2.5802372183772816E-5</c:v>
                </c:pt>
                <c:pt idx="39">
                  <c:v>2.6262693582313653E-5</c:v>
                </c:pt>
                <c:pt idx="40">
                  <c:v>3.1802522333452354E-5</c:v>
                </c:pt>
                <c:pt idx="41">
                  <c:v>3.5410630370122381E-5</c:v>
                </c:pt>
                <c:pt idx="42">
                  <c:v>3.5814680951531978E-5</c:v>
                </c:pt>
                <c:pt idx="43">
                  <c:v>3.6216192999837913E-5</c:v>
                </c:pt>
                <c:pt idx="44">
                  <c:v>3.6945705287143439E-5</c:v>
                </c:pt>
                <c:pt idx="45">
                  <c:v>6.3173986794685583E-5</c:v>
                </c:pt>
                <c:pt idx="46">
                  <c:v>4.2415085743945872E-5</c:v>
                </c:pt>
                <c:pt idx="47">
                  <c:v>4.2055037861152381E-5</c:v>
                </c:pt>
                <c:pt idx="48">
                  <c:v>2.0734604789478868E-5</c:v>
                </c:pt>
                <c:pt idx="49">
                  <c:v>-2.6713125401328245E-4</c:v>
                </c:pt>
                <c:pt idx="50">
                  <c:v>-8.7352891326889653E-4</c:v>
                </c:pt>
                <c:pt idx="51">
                  <c:v>-1.8250216287170715E-3</c:v>
                </c:pt>
                <c:pt idx="52">
                  <c:v>-2.9934586377492354E-3</c:v>
                </c:pt>
                <c:pt idx="53">
                  <c:v>-3.1162208421534644E-3</c:v>
                </c:pt>
                <c:pt idx="54">
                  <c:v>-4.6372847724198835E-3</c:v>
                </c:pt>
                <c:pt idx="55">
                  <c:v>-4.6421735633596153E-3</c:v>
                </c:pt>
                <c:pt idx="56">
                  <c:v>-4.6470648928324506E-3</c:v>
                </c:pt>
                <c:pt idx="57">
                  <c:v>-4.65195876083839E-3</c:v>
                </c:pt>
                <c:pt idx="58">
                  <c:v>-4.65195876083839E-3</c:v>
                </c:pt>
                <c:pt idx="59">
                  <c:v>-6.0652453010951058E-3</c:v>
                </c:pt>
                <c:pt idx="60">
                  <c:v>-6.6116636003540358E-3</c:v>
                </c:pt>
                <c:pt idx="61">
                  <c:v>-6.6398396571828479E-3</c:v>
                </c:pt>
                <c:pt idx="62">
                  <c:v>-6.6456765902367983E-3</c:v>
                </c:pt>
                <c:pt idx="63">
                  <c:v>-8.2191142232813375E-3</c:v>
                </c:pt>
                <c:pt idx="64">
                  <c:v>-8.220195320945348E-3</c:v>
                </c:pt>
                <c:pt idx="65">
                  <c:v>-8.2256018669875277E-3</c:v>
                </c:pt>
                <c:pt idx="66">
                  <c:v>-8.2450800293047185E-3</c:v>
                </c:pt>
                <c:pt idx="67">
                  <c:v>-8.4729158532381756E-3</c:v>
                </c:pt>
                <c:pt idx="68">
                  <c:v>-1.3551448976744294E-2</c:v>
                </c:pt>
                <c:pt idx="69">
                  <c:v>-1.4175155400159248E-2</c:v>
                </c:pt>
                <c:pt idx="70">
                  <c:v>-1.6254229881996117E-2</c:v>
                </c:pt>
                <c:pt idx="71">
                  <c:v>-1.7410389497106004E-2</c:v>
                </c:pt>
                <c:pt idx="72">
                  <c:v>-1.7416670109577655E-2</c:v>
                </c:pt>
                <c:pt idx="73">
                  <c:v>-1.996725692971511E-2</c:v>
                </c:pt>
                <c:pt idx="74">
                  <c:v>-2.0646980040238259E-2</c:v>
                </c:pt>
                <c:pt idx="75">
                  <c:v>-2.0802809963935916E-2</c:v>
                </c:pt>
                <c:pt idx="76">
                  <c:v>-2.4230485349084011E-2</c:v>
                </c:pt>
                <c:pt idx="77">
                  <c:v>-2.4232336538970941E-2</c:v>
                </c:pt>
                <c:pt idx="78">
                  <c:v>-2.4243445159103504E-2</c:v>
                </c:pt>
                <c:pt idx="79">
                  <c:v>-2.4271227815517233E-2</c:v>
                </c:pt>
                <c:pt idx="80">
                  <c:v>-2.4600261348824183E-2</c:v>
                </c:pt>
                <c:pt idx="81">
                  <c:v>-3.1634282119934493E-2</c:v>
                </c:pt>
                <c:pt idx="82">
                  <c:v>-3.2254709729120867E-2</c:v>
                </c:pt>
                <c:pt idx="83">
                  <c:v>-3.7003465496788769E-2</c:v>
                </c:pt>
                <c:pt idx="84">
                  <c:v>-4.6767591758106193E-2</c:v>
                </c:pt>
                <c:pt idx="85">
                  <c:v>-4.7187447167627031E-2</c:v>
                </c:pt>
                <c:pt idx="86">
                  <c:v>-5.4088052944000153E-2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66-4506-8A4B-8DCBC7B8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52192"/>
        <c:axId val="1"/>
      </c:scatterChart>
      <c:valAx>
        <c:axId val="89035219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260415723897"/>
              <c:y val="0.87837951337163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3793103448273E-2"/>
              <c:y val="0.4000005674966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352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90849850665214"/>
          <c:y val="0.92973086472299071"/>
          <c:w val="0.46695462636135998"/>
          <c:h val="5.40540540540540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V0714 Mon - O-C Diagr.</a:t>
            </a:r>
          </a:p>
        </c:rich>
      </c:tx>
      <c:layout>
        <c:manualLayout>
          <c:xMode val="edge"/>
          <c:yMode val="edge"/>
          <c:x val="0.37087134378472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723926380368099"/>
          <c:w val="0.82132252563480324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21-479C-8D3B-6D747D5053F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1'!$D$21:$D$961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1'!$I$21:$I$961</c:f>
              <c:numCache>
                <c:formatCode>General</c:formatCode>
                <c:ptCount val="941"/>
                <c:pt idx="0">
                  <c:v>1.0040000004664762E-2</c:v>
                </c:pt>
                <c:pt idx="1">
                  <c:v>2.6225000005069887E-2</c:v>
                </c:pt>
                <c:pt idx="2">
                  <c:v>2.156000000104541E-2</c:v>
                </c:pt>
                <c:pt idx="3">
                  <c:v>2.8620000004593749E-2</c:v>
                </c:pt>
                <c:pt idx="4">
                  <c:v>4.0779999999358552E-2</c:v>
                </c:pt>
                <c:pt idx="5">
                  <c:v>7.8965000004245667E-2</c:v>
                </c:pt>
                <c:pt idx="6">
                  <c:v>4.25100000029488E-2</c:v>
                </c:pt>
                <c:pt idx="7">
                  <c:v>6.8040000001929002E-2</c:v>
                </c:pt>
                <c:pt idx="8">
                  <c:v>6.9015000000945292E-2</c:v>
                </c:pt>
                <c:pt idx="9">
                  <c:v>-7.7819999998610001E-2</c:v>
                </c:pt>
                <c:pt idx="10">
                  <c:v>-8.526499999788939E-2</c:v>
                </c:pt>
                <c:pt idx="11">
                  <c:v>-7.4104999996052356E-2</c:v>
                </c:pt>
                <c:pt idx="12">
                  <c:v>-2.6824999993550591E-2</c:v>
                </c:pt>
                <c:pt idx="13">
                  <c:v>3.3690000003844034E-2</c:v>
                </c:pt>
                <c:pt idx="14">
                  <c:v>1.1545000001206063E-2</c:v>
                </c:pt>
                <c:pt idx="15">
                  <c:v>-1.1319999997795094E-2</c:v>
                </c:pt>
                <c:pt idx="16">
                  <c:v>7.4384999999892898E-2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21-479C-8D3B-6D747D5053F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1'!$D$21:$D$41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79">
                  <c:v>-2.5149999994027894E-2</c:v>
                </c:pt>
                <c:pt idx="81">
                  <c:v>-3.2709999999497086E-2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21-479C-8D3B-6D747D5053F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1'!$D$21:$D$66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1'!$K$21:$K$961</c:f>
              <c:numCache>
                <c:formatCode>General</c:formatCode>
                <c:ptCount val="941"/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0">
                  <c:v>-6.3999999983934686E-3</c:v>
                </c:pt>
                <c:pt idx="61">
                  <c:v>-5.094999993161764E-3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21-479C-8D3B-6D747D5053FE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1'!$O$21:$O$961</c:f>
              <c:numCache>
                <c:formatCode>General</c:formatCode>
                <c:ptCount val="941"/>
                <c:pt idx="0">
                  <c:v>0.34074842089584834</c:v>
                </c:pt>
                <c:pt idx="1">
                  <c:v>0.32350373444464559</c:v>
                </c:pt>
                <c:pt idx="2">
                  <c:v>0.32179735386947916</c:v>
                </c:pt>
                <c:pt idx="3">
                  <c:v>0.31877250554466313</c:v>
                </c:pt>
                <c:pt idx="4">
                  <c:v>0.3136119573939683</c:v>
                </c:pt>
                <c:pt idx="5">
                  <c:v>0.31205812680636469</c:v>
                </c:pt>
                <c:pt idx="6">
                  <c:v>0.30978949056275268</c:v>
                </c:pt>
                <c:pt idx="7">
                  <c:v>0.30893085206132792</c:v>
                </c:pt>
                <c:pt idx="8">
                  <c:v>0.30750342003484771</c:v>
                </c:pt>
                <c:pt idx="9">
                  <c:v>0.30724844362706427</c:v>
                </c:pt>
                <c:pt idx="10">
                  <c:v>0.30302280897157552</c:v>
                </c:pt>
                <c:pt idx="11">
                  <c:v>0.29873397503552512</c:v>
                </c:pt>
                <c:pt idx="12">
                  <c:v>0.23434916314189014</c:v>
                </c:pt>
                <c:pt idx="13">
                  <c:v>0.23359295106068612</c:v>
                </c:pt>
                <c:pt idx="14">
                  <c:v>0.22906221643007185</c:v>
                </c:pt>
                <c:pt idx="15">
                  <c:v>0.22421766468218562</c:v>
                </c:pt>
                <c:pt idx="16">
                  <c:v>0.16971591269708147</c:v>
                </c:pt>
                <c:pt idx="17">
                  <c:v>9.5108072351204359E-2</c:v>
                </c:pt>
                <c:pt idx="18">
                  <c:v>9.1627753349236618E-2</c:v>
                </c:pt>
                <c:pt idx="19">
                  <c:v>7.6725798849890683E-2</c:v>
                </c:pt>
                <c:pt idx="20">
                  <c:v>7.371184695275769E-2</c:v>
                </c:pt>
                <c:pt idx="21">
                  <c:v>7.3572372678414585E-2</c:v>
                </c:pt>
                <c:pt idx="22">
                  <c:v>6.776675600888292E-2</c:v>
                </c:pt>
                <c:pt idx="23">
                  <c:v>6.7666508874198811E-2</c:v>
                </c:pt>
                <c:pt idx="24">
                  <c:v>5.8746693172850042E-2</c:v>
                </c:pt>
                <c:pt idx="25">
                  <c:v>5.8720541746410712E-2</c:v>
                </c:pt>
                <c:pt idx="48">
                  <c:v>3.0333168346516004E-2</c:v>
                </c:pt>
                <c:pt idx="53">
                  <c:v>1.2140492686887487E-2</c:v>
                </c:pt>
                <c:pt idx="56">
                  <c:v>7.6489851959322432E-3</c:v>
                </c:pt>
                <c:pt idx="58">
                  <c:v>7.635909482712578E-3</c:v>
                </c:pt>
                <c:pt idx="63">
                  <c:v>-5.6038342048134182E-4</c:v>
                </c:pt>
                <c:pt idx="64">
                  <c:v>-5.6256270601795499E-4</c:v>
                </c:pt>
                <c:pt idx="65">
                  <c:v>-5.7345913370100698E-4</c:v>
                </c:pt>
                <c:pt idx="66">
                  <c:v>-6.1268627336000941E-4</c:v>
                </c:pt>
                <c:pt idx="67">
                  <c:v>-1.0681569505117047E-3</c:v>
                </c:pt>
                <c:pt idx="68">
                  <c:v>-9.9814347952506405E-3</c:v>
                </c:pt>
                <c:pt idx="69">
                  <c:v>-1.0951216859042524E-2</c:v>
                </c:pt>
                <c:pt idx="70">
                  <c:v>-1.4039264464420297E-2</c:v>
                </c:pt>
                <c:pt idx="71">
                  <c:v>-1.5671549331341926E-2</c:v>
                </c:pt>
                <c:pt idx="72">
                  <c:v>-1.5680266473488365E-2</c:v>
                </c:pt>
                <c:pt idx="73">
                  <c:v>-1.9099565480431006E-2</c:v>
                </c:pt>
                <c:pt idx="74">
                  <c:v>-1.9973458980612015E-2</c:v>
                </c:pt>
                <c:pt idx="75">
                  <c:v>-2.0171773964443612E-2</c:v>
                </c:pt>
                <c:pt idx="76">
                  <c:v>-2.4360360765809927E-2</c:v>
                </c:pt>
                <c:pt idx="77">
                  <c:v>-2.436254005134654E-2</c:v>
                </c:pt>
                <c:pt idx="78">
                  <c:v>-2.4375615764566205E-2</c:v>
                </c:pt>
                <c:pt idx="79">
                  <c:v>-2.4408305047615368E-2</c:v>
                </c:pt>
                <c:pt idx="80">
                  <c:v>-2.4794038587595511E-2</c:v>
                </c:pt>
                <c:pt idx="81">
                  <c:v>-3.2497812959515357E-2</c:v>
                </c:pt>
                <c:pt idx="82">
                  <c:v>-3.3134164336205765E-2</c:v>
                </c:pt>
                <c:pt idx="83">
                  <c:v>-3.7815269668846158E-2</c:v>
                </c:pt>
                <c:pt idx="84">
                  <c:v>-4.657817681155893E-2</c:v>
                </c:pt>
                <c:pt idx="85">
                  <c:v>-4.693340035402653E-2</c:v>
                </c:pt>
                <c:pt idx="86">
                  <c:v>-5.2560315609556096E-2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21-479C-8D3B-6D747D5053FE}"/>
            </c:ext>
          </c:extLst>
        </c:ser>
        <c:ser>
          <c:idx val="8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1'!$W$2:$W$55</c:f>
              <c:numCache>
                <c:formatCode>General</c:formatCode>
                <c:ptCount val="54"/>
                <c:pt idx="0">
                  <c:v>-80000</c:v>
                </c:pt>
                <c:pt idx="1">
                  <c:v>-78000</c:v>
                </c:pt>
                <c:pt idx="2">
                  <c:v>-76000</c:v>
                </c:pt>
                <c:pt idx="3">
                  <c:v>-74000</c:v>
                </c:pt>
                <c:pt idx="4">
                  <c:v>-72000</c:v>
                </c:pt>
                <c:pt idx="5">
                  <c:v>-70000</c:v>
                </c:pt>
                <c:pt idx="6">
                  <c:v>-68000</c:v>
                </c:pt>
                <c:pt idx="7">
                  <c:v>-66000</c:v>
                </c:pt>
                <c:pt idx="8">
                  <c:v>-64000</c:v>
                </c:pt>
                <c:pt idx="9">
                  <c:v>-62000</c:v>
                </c:pt>
                <c:pt idx="10">
                  <c:v>-60000</c:v>
                </c:pt>
                <c:pt idx="11">
                  <c:v>-58000</c:v>
                </c:pt>
                <c:pt idx="12">
                  <c:v>-56000</c:v>
                </c:pt>
                <c:pt idx="13">
                  <c:v>-54000</c:v>
                </c:pt>
                <c:pt idx="14">
                  <c:v>-52000</c:v>
                </c:pt>
                <c:pt idx="15">
                  <c:v>-50000</c:v>
                </c:pt>
                <c:pt idx="16">
                  <c:v>-48000</c:v>
                </c:pt>
                <c:pt idx="17">
                  <c:v>-46000</c:v>
                </c:pt>
                <c:pt idx="18">
                  <c:v>-44000</c:v>
                </c:pt>
                <c:pt idx="19">
                  <c:v>-42000</c:v>
                </c:pt>
                <c:pt idx="20">
                  <c:v>-40000</c:v>
                </c:pt>
                <c:pt idx="21">
                  <c:v>-38000</c:v>
                </c:pt>
                <c:pt idx="22">
                  <c:v>-36000</c:v>
                </c:pt>
                <c:pt idx="23">
                  <c:v>-34000</c:v>
                </c:pt>
                <c:pt idx="24">
                  <c:v>-32000</c:v>
                </c:pt>
                <c:pt idx="25">
                  <c:v>-30000</c:v>
                </c:pt>
                <c:pt idx="26">
                  <c:v>-28000</c:v>
                </c:pt>
                <c:pt idx="27">
                  <c:v>-26000</c:v>
                </c:pt>
                <c:pt idx="28">
                  <c:v>-24000</c:v>
                </c:pt>
                <c:pt idx="29">
                  <c:v>-22000</c:v>
                </c:pt>
                <c:pt idx="30">
                  <c:v>-20000</c:v>
                </c:pt>
                <c:pt idx="31">
                  <c:v>-18000</c:v>
                </c:pt>
                <c:pt idx="32">
                  <c:v>-16000</c:v>
                </c:pt>
                <c:pt idx="33">
                  <c:v>-14000</c:v>
                </c:pt>
                <c:pt idx="34">
                  <c:v>-12000</c:v>
                </c:pt>
                <c:pt idx="35">
                  <c:v>-10000</c:v>
                </c:pt>
                <c:pt idx="36">
                  <c:v>-8000</c:v>
                </c:pt>
                <c:pt idx="37">
                  <c:v>-6000</c:v>
                </c:pt>
                <c:pt idx="38">
                  <c:v>-4000</c:v>
                </c:pt>
                <c:pt idx="39">
                  <c:v>-2000</c:v>
                </c:pt>
                <c:pt idx="40">
                  <c:v>0</c:v>
                </c:pt>
                <c:pt idx="41">
                  <c:v>2000</c:v>
                </c:pt>
                <c:pt idx="42">
                  <c:v>4000</c:v>
                </c:pt>
                <c:pt idx="43">
                  <c:v>6000</c:v>
                </c:pt>
                <c:pt idx="44">
                  <c:v>8000</c:v>
                </c:pt>
                <c:pt idx="45">
                  <c:v>10000</c:v>
                </c:pt>
                <c:pt idx="46">
                  <c:v>12000</c:v>
                </c:pt>
                <c:pt idx="47">
                  <c:v>14000</c:v>
                </c:pt>
                <c:pt idx="48">
                  <c:v>16000</c:v>
                </c:pt>
                <c:pt idx="49">
                  <c:v>18000</c:v>
                </c:pt>
                <c:pt idx="50">
                  <c:v>20000</c:v>
                </c:pt>
                <c:pt idx="51">
                  <c:v>22000</c:v>
                </c:pt>
                <c:pt idx="52">
                  <c:v>24000</c:v>
                </c:pt>
                <c:pt idx="53">
                  <c:v>26000</c:v>
                </c:pt>
              </c:numCache>
            </c:numRef>
          </c:xVal>
          <c:yVal>
            <c:numRef>
              <c:f>'Active 1'!$X$2:$X$55</c:f>
              <c:numCache>
                <c:formatCode>General</c:formatCode>
                <c:ptCount val="54"/>
                <c:pt idx="0">
                  <c:v>-0.91811309460388268</c:v>
                </c:pt>
                <c:pt idx="1">
                  <c:v>-0.87315962168120076</c:v>
                </c:pt>
                <c:pt idx="2">
                  <c:v>-0.82933438569348095</c:v>
                </c:pt>
                <c:pt idx="3">
                  <c:v>-0.78663738664072325</c:v>
                </c:pt>
                <c:pt idx="4">
                  <c:v>-0.74506862452292766</c:v>
                </c:pt>
                <c:pt idx="5">
                  <c:v>-0.70462809934009418</c:v>
                </c:pt>
                <c:pt idx="6">
                  <c:v>-0.66531581109222282</c:v>
                </c:pt>
                <c:pt idx="7">
                  <c:v>-0.62713175977931368</c:v>
                </c:pt>
                <c:pt idx="8">
                  <c:v>-0.59007594540136665</c:v>
                </c:pt>
                <c:pt idx="9">
                  <c:v>-0.55414836795838174</c:v>
                </c:pt>
                <c:pt idx="10">
                  <c:v>-0.51934902745035894</c:v>
                </c:pt>
                <c:pt idx="11">
                  <c:v>-0.4856779238772983</c:v>
                </c:pt>
                <c:pt idx="12">
                  <c:v>-0.45313505723919978</c:v>
                </c:pt>
                <c:pt idx="13">
                  <c:v>-0.42172042753606337</c:v>
                </c:pt>
                <c:pt idx="14">
                  <c:v>-0.39143403476788907</c:v>
                </c:pt>
                <c:pt idx="15">
                  <c:v>-0.36227587893467694</c:v>
                </c:pt>
                <c:pt idx="16">
                  <c:v>-0.33424596003642698</c:v>
                </c:pt>
                <c:pt idx="17">
                  <c:v>-0.30734427807313908</c:v>
                </c:pt>
                <c:pt idx="18">
                  <c:v>-0.28157083304481328</c:v>
                </c:pt>
                <c:pt idx="19">
                  <c:v>-0.25692562495144972</c:v>
                </c:pt>
                <c:pt idx="20">
                  <c:v>-0.23340865379304823</c:v>
                </c:pt>
                <c:pt idx="21">
                  <c:v>-0.21101991956960889</c:v>
                </c:pt>
                <c:pt idx="22">
                  <c:v>-0.18975942228113163</c:v>
                </c:pt>
                <c:pt idx="23">
                  <c:v>-0.16962716192761654</c:v>
                </c:pt>
                <c:pt idx="24">
                  <c:v>-0.15062313850906359</c:v>
                </c:pt>
                <c:pt idx="25">
                  <c:v>-0.13274735202547272</c:v>
                </c:pt>
                <c:pt idx="26">
                  <c:v>-0.11599980247684402</c:v>
                </c:pt>
                <c:pt idx="27">
                  <c:v>-0.10038048986317744</c:v>
                </c:pt>
                <c:pt idx="28">
                  <c:v>-8.588941418447299E-2</c:v>
                </c:pt>
                <c:pt idx="29">
                  <c:v>-7.2526575440730656E-2</c:v>
                </c:pt>
                <c:pt idx="30">
                  <c:v>-6.0291973631950477E-2</c:v>
                </c:pt>
                <c:pt idx="31">
                  <c:v>-4.9185608758132417E-2</c:v>
                </c:pt>
                <c:pt idx="32">
                  <c:v>-3.9207480819276483E-2</c:v>
                </c:pt>
                <c:pt idx="33">
                  <c:v>-3.0357589815382682E-2</c:v>
                </c:pt>
                <c:pt idx="34">
                  <c:v>-2.2635935746451012E-2</c:v>
                </c:pt>
                <c:pt idx="35">
                  <c:v>-1.6042518612481467E-2</c:v>
                </c:pt>
                <c:pt idx="36">
                  <c:v>-1.0577338413474056E-2</c:v>
                </c:pt>
                <c:pt idx="37">
                  <c:v>-6.2403951494287725E-3</c:v>
                </c:pt>
                <c:pt idx="38">
                  <c:v>-3.0316888203456185E-3</c:v>
                </c:pt>
                <c:pt idx="39">
                  <c:v>-9.5121942622459468E-4</c:v>
                </c:pt>
                <c:pt idx="40">
                  <c:v>1.013032934299335E-6</c:v>
                </c:pt>
                <c:pt idx="41">
                  <c:v>-1.7499144286893639E-4</c:v>
                </c:pt>
                <c:pt idx="42">
                  <c:v>-1.4792328536343019E-3</c:v>
                </c:pt>
                <c:pt idx="43">
                  <c:v>-3.911711199361797E-3</c:v>
                </c:pt>
                <c:pt idx="44">
                  <c:v>-7.4724264800514221E-3</c:v>
                </c:pt>
                <c:pt idx="45">
                  <c:v>-1.2161378695703176E-2</c:v>
                </c:pt>
                <c:pt idx="46">
                  <c:v>-1.7978567846317062E-2</c:v>
                </c:pt>
                <c:pt idx="47">
                  <c:v>-2.4923993931893075E-2</c:v>
                </c:pt>
                <c:pt idx="48">
                  <c:v>-3.2997656952431217E-2</c:v>
                </c:pt>
                <c:pt idx="49">
                  <c:v>-4.2199556907931493E-2</c:v>
                </c:pt>
                <c:pt idx="50">
                  <c:v>-5.2529693798393895E-2</c:v>
                </c:pt>
                <c:pt idx="51">
                  <c:v>-6.3988067623818423E-2</c:v>
                </c:pt>
                <c:pt idx="52">
                  <c:v>-7.6574678384205092E-2</c:v>
                </c:pt>
                <c:pt idx="53">
                  <c:v>-9.0289526079553872E-2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21-479C-8D3B-6D747D5053FE}"/>
            </c:ext>
          </c:extLst>
        </c:ser>
        <c:ser>
          <c:idx val="9"/>
          <c:order val="6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1'!$R$21:$R$961</c:f>
              <c:numCache>
                <c:formatCode>General</c:formatCode>
                <c:ptCount val="941"/>
                <c:pt idx="26">
                  <c:v>1.0405000000901055E-2</c:v>
                </c:pt>
                <c:pt idx="64">
                  <c:v>5.9215000008407515E-2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1-479C-8D3B-6D747D505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14648"/>
        <c:axId val="1"/>
      </c:scatterChart>
      <c:valAx>
        <c:axId val="155714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1580320477958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14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74806302365357"/>
          <c:y val="0.92024539877300615"/>
          <c:w val="0.57357436176333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19a.  V714 Mon -- [50081.3665, 0.34451]</a:t>
            </a:r>
          </a:p>
        </c:rich>
      </c:tx>
      <c:layout>
        <c:manualLayout>
          <c:xMode val="edge"/>
          <c:yMode val="edge"/>
          <c:x val="0.18376113242254974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4809955950262"/>
          <c:y val="0.1507942351587114"/>
          <c:w val="0.83760858542122696"/>
          <c:h val="0.71032021298445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1'!$G$21:$G$961</c:f>
              <c:numCache>
                <c:formatCode>General</c:formatCode>
                <c:ptCount val="941"/>
                <c:pt idx="0">
                  <c:v>1.0040000004664762E-2</c:v>
                </c:pt>
                <c:pt idx="1">
                  <c:v>2.6225000005069887E-2</c:v>
                </c:pt>
                <c:pt idx="2">
                  <c:v>2.156000000104541E-2</c:v>
                </c:pt>
                <c:pt idx="3">
                  <c:v>2.8620000004593749E-2</c:v>
                </c:pt>
                <c:pt idx="4">
                  <c:v>4.0779999999358552E-2</c:v>
                </c:pt>
                <c:pt idx="5">
                  <c:v>7.8965000004245667E-2</c:v>
                </c:pt>
                <c:pt idx="6">
                  <c:v>4.25100000029488E-2</c:v>
                </c:pt>
                <c:pt idx="7">
                  <c:v>6.8040000001929002E-2</c:v>
                </c:pt>
                <c:pt idx="8">
                  <c:v>6.9015000000945292E-2</c:v>
                </c:pt>
                <c:pt idx="9">
                  <c:v>-7.7819999998610001E-2</c:v>
                </c:pt>
                <c:pt idx="10">
                  <c:v>-8.526499999788939E-2</c:v>
                </c:pt>
                <c:pt idx="11">
                  <c:v>-7.4104999996052356E-2</c:v>
                </c:pt>
                <c:pt idx="12">
                  <c:v>-2.6824999993550591E-2</c:v>
                </c:pt>
                <c:pt idx="13">
                  <c:v>3.3690000003844034E-2</c:v>
                </c:pt>
                <c:pt idx="14">
                  <c:v>1.1545000001206063E-2</c:v>
                </c:pt>
                <c:pt idx="15">
                  <c:v>-1.1319999997795094E-2</c:v>
                </c:pt>
                <c:pt idx="16">
                  <c:v>7.4384999999892898E-2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26">
                  <c:v>1.0405000000901055E-2</c:v>
                </c:pt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8">
                  <c:v>-1.9049999973503873E-3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3">
                  <c:v>-1.9449999963399023E-3</c:v>
                </c:pt>
                <c:pt idx="54">
                  <c:v>-5.7400000005145557E-3</c:v>
                </c:pt>
                <c:pt idx="55">
                  <c:v>-5.0699999992502853E-3</c:v>
                </c:pt>
                <c:pt idx="56">
                  <c:v>-4.6000000002095476E-3</c:v>
                </c:pt>
                <c:pt idx="57">
                  <c:v>-5.5299999949056655E-3</c:v>
                </c:pt>
                <c:pt idx="58">
                  <c:v>-4.1299999938928522E-3</c:v>
                </c:pt>
                <c:pt idx="59">
                  <c:v>-6.1749999949824996E-3</c:v>
                </c:pt>
                <c:pt idx="60">
                  <c:v>-6.3999999983934686E-3</c:v>
                </c:pt>
                <c:pt idx="61">
                  <c:v>-5.094999993161764E-3</c:v>
                </c:pt>
                <c:pt idx="62">
                  <c:v>-6.6249999945284799E-3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0">
                  <c:v>-1.6559999996388797E-2</c:v>
                </c:pt>
                <c:pt idx="71">
                  <c:v>-1.6954999999143183E-2</c:v>
                </c:pt>
                <c:pt idx="72">
                  <c:v>-1.7574999998032581E-2</c:v>
                </c:pt>
                <c:pt idx="73">
                  <c:v>-2.0069999991392251E-2</c:v>
                </c:pt>
                <c:pt idx="74">
                  <c:v>-2.052499999263091E-2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78">
                  <c:v>-2.4024999991524965E-2</c:v>
                </c:pt>
                <c:pt idx="79">
                  <c:v>-2.5149999994027894E-2</c:v>
                </c:pt>
                <c:pt idx="80">
                  <c:v>-2.4584999999206048E-2</c:v>
                </c:pt>
                <c:pt idx="81">
                  <c:v>-3.2709999999497086E-2</c:v>
                </c:pt>
                <c:pt idx="82">
                  <c:v>-3.2669999993231613E-2</c:v>
                </c:pt>
                <c:pt idx="83">
                  <c:v>-3.9209999995364342E-2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6-4F72-A506-64928C434FA0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1'!$F$21:$F$961</c:f>
              <c:numCache>
                <c:formatCode>General</c:formatCode>
                <c:ptCount val="941"/>
                <c:pt idx="0">
                  <c:v>-69954</c:v>
                </c:pt>
                <c:pt idx="1">
                  <c:v>-65997.5</c:v>
                </c:pt>
                <c:pt idx="2">
                  <c:v>-65606</c:v>
                </c:pt>
                <c:pt idx="3">
                  <c:v>-64912</c:v>
                </c:pt>
                <c:pt idx="4">
                  <c:v>-63728</c:v>
                </c:pt>
                <c:pt idx="5">
                  <c:v>-63371.5</c:v>
                </c:pt>
                <c:pt idx="6">
                  <c:v>-62851</c:v>
                </c:pt>
                <c:pt idx="7">
                  <c:v>-62654</c:v>
                </c:pt>
                <c:pt idx="8">
                  <c:v>-62326.5</c:v>
                </c:pt>
                <c:pt idx="9">
                  <c:v>-62268</c:v>
                </c:pt>
                <c:pt idx="10">
                  <c:v>-61298.5</c:v>
                </c:pt>
                <c:pt idx="11">
                  <c:v>-60314.5</c:v>
                </c:pt>
                <c:pt idx="12">
                  <c:v>-45542.5</c:v>
                </c:pt>
                <c:pt idx="13">
                  <c:v>-45369</c:v>
                </c:pt>
                <c:pt idx="14">
                  <c:v>-44329.5</c:v>
                </c:pt>
                <c:pt idx="15">
                  <c:v>-43218</c:v>
                </c:pt>
                <c:pt idx="16">
                  <c:v>-30713.5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1'!$P$21:$P$961</c:f>
              <c:numCache>
                <c:formatCode>General</c:formatCode>
                <c:ptCount val="941"/>
                <c:pt idx="0">
                  <c:v>-0.70371124040431043</c:v>
                </c:pt>
                <c:pt idx="1">
                  <c:v>-0.62708473574469203</c:v>
                </c:pt>
                <c:pt idx="2">
                  <c:v>-0.61974252588236878</c:v>
                </c:pt>
                <c:pt idx="3">
                  <c:v>-0.6068334592741933</c:v>
                </c:pt>
                <c:pt idx="4">
                  <c:v>-0.58512350869271779</c:v>
                </c:pt>
                <c:pt idx="5">
                  <c:v>-0.5786641383877793</c:v>
                </c:pt>
                <c:pt idx="6">
                  <c:v>-0.56929765354202566</c:v>
                </c:pt>
                <c:pt idx="7">
                  <c:v>-0.56577253966698082</c:v>
                </c:pt>
                <c:pt idx="8">
                  <c:v>-0.55993648671060769</c:v>
                </c:pt>
                <c:pt idx="9">
                  <c:v>-0.55889720077230132</c:v>
                </c:pt>
                <c:pt idx="10">
                  <c:v>-0.54181403571450226</c:v>
                </c:pt>
                <c:pt idx="11">
                  <c:v>-0.5247464653908962</c:v>
                </c:pt>
                <c:pt idx="12">
                  <c:v>-0.30134907880371931</c:v>
                </c:pt>
                <c:pt idx="13">
                  <c:v>-0.29909092928349473</c:v>
                </c:pt>
                <c:pt idx="14">
                  <c:v>-0.28573938121647352</c:v>
                </c:pt>
                <c:pt idx="15">
                  <c:v>-0.27180022935495002</c:v>
                </c:pt>
                <c:pt idx="16">
                  <c:v>-0.13899508526489285</c:v>
                </c:pt>
                <c:pt idx="17">
                  <c:v>-2.8706882052974406E-2</c:v>
                </c:pt>
                <c:pt idx="18">
                  <c:v>-2.5579698785294033E-2</c:v>
                </c:pt>
                <c:pt idx="19">
                  <c:v>-1.4223388468999121E-2</c:v>
                </c:pt>
                <c:pt idx="20">
                  <c:v>-1.2327414725497999E-2</c:v>
                </c:pt>
                <c:pt idx="21">
                  <c:v>-1.2242941361926701E-2</c:v>
                </c:pt>
                <c:pt idx="22">
                  <c:v>-8.9829669806229182E-3</c:v>
                </c:pt>
                <c:pt idx="23">
                  <c:v>-8.9310713197062637E-3</c:v>
                </c:pt>
                <c:pt idx="24">
                  <c:v>-4.9107787757249402E-3</c:v>
                </c:pt>
                <c:pt idx="25">
                  <c:v>-4.9007287217093781E-3</c:v>
                </c:pt>
                <c:pt idx="26">
                  <c:v>-2.5103081883314155E-4</c:v>
                </c:pt>
                <c:pt idx="27">
                  <c:v>1.1100261748145747E-6</c:v>
                </c:pt>
                <c:pt idx="28">
                  <c:v>3.7972078970166226E-6</c:v>
                </c:pt>
                <c:pt idx="29">
                  <c:v>3.8921562080872437E-6</c:v>
                </c:pt>
                <c:pt idx="30">
                  <c:v>4.9319336525073548E-6</c:v>
                </c:pt>
                <c:pt idx="31">
                  <c:v>9.2785074129507407E-6</c:v>
                </c:pt>
                <c:pt idx="32">
                  <c:v>1.2414128909985015E-5</c:v>
                </c:pt>
                <c:pt idx="33">
                  <c:v>1.9339574375950372E-5</c:v>
                </c:pt>
                <c:pt idx="34">
                  <c:v>2.1221723180089156E-5</c:v>
                </c:pt>
                <c:pt idx="35">
                  <c:v>2.2188905750738007E-5</c:v>
                </c:pt>
                <c:pt idx="36">
                  <c:v>2.3541699158877959E-5</c:v>
                </c:pt>
                <c:pt idx="37">
                  <c:v>2.5339512252128318E-5</c:v>
                </c:pt>
                <c:pt idx="38">
                  <c:v>2.5802372183772816E-5</c:v>
                </c:pt>
                <c:pt idx="39">
                  <c:v>2.6262693582313653E-5</c:v>
                </c:pt>
                <c:pt idx="40">
                  <c:v>3.1802522333452354E-5</c:v>
                </c:pt>
                <c:pt idx="41">
                  <c:v>3.5410630370122381E-5</c:v>
                </c:pt>
                <c:pt idx="42">
                  <c:v>3.5814680951531978E-5</c:v>
                </c:pt>
                <c:pt idx="43">
                  <c:v>3.6216192999837913E-5</c:v>
                </c:pt>
                <c:pt idx="44">
                  <c:v>3.6945705287143439E-5</c:v>
                </c:pt>
                <c:pt idx="45">
                  <c:v>6.3173986794685583E-5</c:v>
                </c:pt>
                <c:pt idx="46">
                  <c:v>4.2415085743945872E-5</c:v>
                </c:pt>
                <c:pt idx="47">
                  <c:v>4.2055037861152381E-5</c:v>
                </c:pt>
                <c:pt idx="48">
                  <c:v>2.0734604789478868E-5</c:v>
                </c:pt>
                <c:pt idx="49">
                  <c:v>-2.6713125401328245E-4</c:v>
                </c:pt>
                <c:pt idx="50">
                  <c:v>-8.7352891326889653E-4</c:v>
                </c:pt>
                <c:pt idx="51">
                  <c:v>-1.8250216287170715E-3</c:v>
                </c:pt>
                <c:pt idx="52">
                  <c:v>-2.9934586377492354E-3</c:v>
                </c:pt>
                <c:pt idx="53">
                  <c:v>-3.1162208421534644E-3</c:v>
                </c:pt>
                <c:pt idx="54">
                  <c:v>-4.6372847724198835E-3</c:v>
                </c:pt>
                <c:pt idx="55">
                  <c:v>-4.6421735633596153E-3</c:v>
                </c:pt>
                <c:pt idx="56">
                  <c:v>-4.6470648928324506E-3</c:v>
                </c:pt>
                <c:pt idx="57">
                  <c:v>-4.65195876083839E-3</c:v>
                </c:pt>
                <c:pt idx="58">
                  <c:v>-4.65195876083839E-3</c:v>
                </c:pt>
                <c:pt idx="59">
                  <c:v>-6.0652453010951058E-3</c:v>
                </c:pt>
                <c:pt idx="60">
                  <c:v>-6.6116636003540358E-3</c:v>
                </c:pt>
                <c:pt idx="61">
                  <c:v>-6.6398396571828479E-3</c:v>
                </c:pt>
                <c:pt idx="62">
                  <c:v>-6.6456765902367983E-3</c:v>
                </c:pt>
                <c:pt idx="63">
                  <c:v>-8.2191142232813375E-3</c:v>
                </c:pt>
                <c:pt idx="64">
                  <c:v>-8.220195320945348E-3</c:v>
                </c:pt>
                <c:pt idx="65">
                  <c:v>-8.2256018669875277E-3</c:v>
                </c:pt>
                <c:pt idx="66">
                  <c:v>-8.2450800293047185E-3</c:v>
                </c:pt>
                <c:pt idx="67">
                  <c:v>-8.4729158532381756E-3</c:v>
                </c:pt>
                <c:pt idx="68">
                  <c:v>-1.3551448976744294E-2</c:v>
                </c:pt>
                <c:pt idx="69">
                  <c:v>-1.4175155400159248E-2</c:v>
                </c:pt>
                <c:pt idx="70">
                  <c:v>-1.6254229881996117E-2</c:v>
                </c:pt>
                <c:pt idx="71">
                  <c:v>-1.7410389497106004E-2</c:v>
                </c:pt>
                <c:pt idx="72">
                  <c:v>-1.7416670109577655E-2</c:v>
                </c:pt>
                <c:pt idx="73">
                  <c:v>-1.996725692971511E-2</c:v>
                </c:pt>
                <c:pt idx="74">
                  <c:v>-2.0646980040238259E-2</c:v>
                </c:pt>
                <c:pt idx="75">
                  <c:v>-2.0802809963935916E-2</c:v>
                </c:pt>
                <c:pt idx="76">
                  <c:v>-2.4230485349084011E-2</c:v>
                </c:pt>
                <c:pt idx="77">
                  <c:v>-2.4232336538970941E-2</c:v>
                </c:pt>
                <c:pt idx="78">
                  <c:v>-2.4243445159103504E-2</c:v>
                </c:pt>
                <c:pt idx="79">
                  <c:v>-2.4271227815517233E-2</c:v>
                </c:pt>
                <c:pt idx="80">
                  <c:v>-2.4600261348824183E-2</c:v>
                </c:pt>
                <c:pt idx="81">
                  <c:v>-3.1634282119934493E-2</c:v>
                </c:pt>
                <c:pt idx="82">
                  <c:v>-3.2254709729120867E-2</c:v>
                </c:pt>
                <c:pt idx="83">
                  <c:v>-3.7003465496788769E-2</c:v>
                </c:pt>
                <c:pt idx="84">
                  <c:v>-4.6767591758106193E-2</c:v>
                </c:pt>
                <c:pt idx="85">
                  <c:v>-4.7187447167627031E-2</c:v>
                </c:pt>
                <c:pt idx="86">
                  <c:v>-5.4088052944000153E-2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6-4F72-A506-64928C434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437928"/>
        <c:axId val="1"/>
      </c:scatterChart>
      <c:valAx>
        <c:axId val="937437928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4379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594776388245586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3994189017784567"/>
          <c:w val="0.80719083051028662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16-435A-AD96-F9070691CB4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2'!$D$21:$D$961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2'!$I$21:$I$961</c:f>
              <c:numCache>
                <c:formatCode>General</c:formatCode>
                <c:ptCount val="941"/>
                <c:pt idx="0">
                  <c:v>-0.3344699999979639</c:v>
                </c:pt>
                <c:pt idx="1">
                  <c:v>-0.31828499999755877</c:v>
                </c:pt>
                <c:pt idx="2">
                  <c:v>-0.32294999999794527</c:v>
                </c:pt>
                <c:pt idx="3">
                  <c:v>-0.31588999999439693</c:v>
                </c:pt>
                <c:pt idx="4">
                  <c:v>-0.30372999999963213</c:v>
                </c:pt>
                <c:pt idx="5">
                  <c:v>-0.26554499999474501</c:v>
                </c:pt>
                <c:pt idx="6">
                  <c:v>-0.30199999999604188</c:v>
                </c:pt>
                <c:pt idx="7">
                  <c:v>-0.27646999999706168</c:v>
                </c:pt>
                <c:pt idx="8">
                  <c:v>-0.27549499999804539</c:v>
                </c:pt>
                <c:pt idx="9">
                  <c:v>-0.25007499999628635</c:v>
                </c:pt>
                <c:pt idx="10">
                  <c:v>-0.25751999999920372</c:v>
                </c:pt>
                <c:pt idx="11">
                  <c:v>-0.24635999999736669</c:v>
                </c:pt>
                <c:pt idx="12">
                  <c:v>-0.19907999999122694</c:v>
                </c:pt>
                <c:pt idx="13">
                  <c:v>-0.13856499999383232</c:v>
                </c:pt>
                <c:pt idx="14">
                  <c:v>-0.16070999999647029</c:v>
                </c:pt>
                <c:pt idx="15">
                  <c:v>-0.18357499999547144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  <c:pt idx="60">
                  <c:v>-6.3999999983934686E-3</c:v>
                </c:pt>
                <c:pt idx="61">
                  <c:v>-5.094999993161764E-3</c:v>
                </c:pt>
                <c:pt idx="79">
                  <c:v>-2.5149999994027894E-2</c:v>
                </c:pt>
                <c:pt idx="81">
                  <c:v>-3.2709999999497086E-2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16-435A-AD96-F9070691CB4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16-435A-AD96-F9070691CB4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2'!$D$21:$D$66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2'!$K$21:$K$961</c:f>
              <c:numCache>
                <c:formatCode>General</c:formatCode>
                <c:ptCount val="941"/>
                <c:pt idx="26">
                  <c:v>1.0405000000901055E-2</c:v>
                </c:pt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16-435A-AD96-F9070691CB48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2'!$O$21:$O$961</c:f>
              <c:numCache>
                <c:formatCode>General</c:formatCode>
                <c:ptCount val="941"/>
                <c:pt idx="0">
                  <c:v>0.20266640771445676</c:v>
                </c:pt>
                <c:pt idx="1">
                  <c:v>0.19187055066121586</c:v>
                </c:pt>
                <c:pt idx="2">
                  <c:v>0.19080228880443745</c:v>
                </c:pt>
                <c:pt idx="3">
                  <c:v>0.18890861389101671</c:v>
                </c:pt>
                <c:pt idx="4">
                  <c:v>0.18567790625774558</c:v>
                </c:pt>
                <c:pt idx="5">
                  <c:v>0.18470514673809935</c:v>
                </c:pt>
                <c:pt idx="6">
                  <c:v>0.18328489055303376</c:v>
                </c:pt>
                <c:pt idx="7">
                  <c:v>0.18274734882688984</c:v>
                </c:pt>
                <c:pt idx="8">
                  <c:v>0.18185371981515311</c:v>
                </c:pt>
                <c:pt idx="9">
                  <c:v>0.18169545879933408</c:v>
                </c:pt>
                <c:pt idx="10">
                  <c:v>0.17905004406077296</c:v>
                </c:pt>
                <c:pt idx="11">
                  <c:v>0.17636506406825711</c:v>
                </c:pt>
                <c:pt idx="12">
                  <c:v>0.13605762052207374</c:v>
                </c:pt>
                <c:pt idx="13">
                  <c:v>0.13558420179371855</c:v>
                </c:pt>
                <c:pt idx="14">
                  <c:v>0.1327477823808931</c:v>
                </c:pt>
                <c:pt idx="15">
                  <c:v>0.12971490101739575</c:v>
                </c:pt>
                <c:pt idx="16">
                  <c:v>9.5594644598275144E-2</c:v>
                </c:pt>
                <c:pt idx="17">
                  <c:v>4.8888544464236398E-2</c:v>
                </c:pt>
                <c:pt idx="18">
                  <c:v>4.6709726858521032E-2</c:v>
                </c:pt>
                <c:pt idx="19">
                  <c:v>3.7380512839809893E-2</c:v>
                </c:pt>
                <c:pt idx="20">
                  <c:v>3.5493659521898591E-2</c:v>
                </c:pt>
                <c:pt idx="21">
                  <c:v>3.5406343099377749E-2</c:v>
                </c:pt>
                <c:pt idx="22">
                  <c:v>3.1771797011947732E-2</c:v>
                </c:pt>
                <c:pt idx="23">
                  <c:v>3.1709038333260872E-2</c:v>
                </c:pt>
                <c:pt idx="24">
                  <c:v>2.6124880249232697E-2</c:v>
                </c:pt>
                <c:pt idx="25">
                  <c:v>2.610850842001004E-2</c:v>
                </c:pt>
                <c:pt idx="48">
                  <c:v>8.3368877988150639E-3</c:v>
                </c:pt>
                <c:pt idx="53">
                  <c:v>-3.05244806374717E-3</c:v>
                </c:pt>
                <c:pt idx="56">
                  <c:v>-5.864309732738637E-3</c:v>
                </c:pt>
                <c:pt idx="58">
                  <c:v>-5.8724956473499654E-3</c:v>
                </c:pt>
                <c:pt idx="63">
                  <c:v>-1.1003699789551279E-2</c:v>
                </c:pt>
                <c:pt idx="64">
                  <c:v>-1.1005064108653166E-2</c:v>
                </c:pt>
                <c:pt idx="65">
                  <c:v>-1.1011885704162607E-2</c:v>
                </c:pt>
                <c:pt idx="66">
                  <c:v>-1.1036443447996593E-2</c:v>
                </c:pt>
                <c:pt idx="67">
                  <c:v>-1.1321586140291216E-2</c:v>
                </c:pt>
                <c:pt idx="68">
                  <c:v>-1.6901651267013727E-2</c:v>
                </c:pt>
                <c:pt idx="69">
                  <c:v>-1.7508773267353957E-2</c:v>
                </c:pt>
                <c:pt idx="70">
                  <c:v>-1.9442013434729455E-2</c:v>
                </c:pt>
                <c:pt idx="71">
                  <c:v>-2.0463888442043672E-2</c:v>
                </c:pt>
                <c:pt idx="72">
                  <c:v>-2.0469345718451229E-2</c:v>
                </c:pt>
                <c:pt idx="73">
                  <c:v>-2.2609962389313724E-2</c:v>
                </c:pt>
                <c:pt idx="74">
                  <c:v>-2.3157054349170869E-2</c:v>
                </c:pt>
                <c:pt idx="75">
                  <c:v>-2.3281207387442694E-2</c:v>
                </c:pt>
                <c:pt idx="76">
                  <c:v>-2.5903428701271707E-2</c:v>
                </c:pt>
                <c:pt idx="77">
                  <c:v>-2.5904793020373594E-2</c:v>
                </c:pt>
                <c:pt idx="78">
                  <c:v>-2.5912978934984926E-2</c:v>
                </c:pt>
                <c:pt idx="79">
                  <c:v>-2.5933443721513245E-2</c:v>
                </c:pt>
                <c:pt idx="80">
                  <c:v>-2.6174928202547451E-2</c:v>
                </c:pt>
                <c:pt idx="81">
                  <c:v>-3.0997796227722044E-2</c:v>
                </c:pt>
                <c:pt idx="82">
                  <c:v>-3.1396177405473381E-2</c:v>
                </c:pt>
                <c:pt idx="83">
                  <c:v>-3.4326734836329115E-2</c:v>
                </c:pt>
                <c:pt idx="84">
                  <c:v>-3.9812661945021345E-2</c:v>
                </c:pt>
                <c:pt idx="85">
                  <c:v>-4.0035045958629112E-2</c:v>
                </c:pt>
                <c:pt idx="86">
                  <c:v>-4.3557717879704305E-2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16-435A-AD96-F9070691CB48}"/>
            </c:ext>
          </c:extLst>
        </c:ser>
        <c:ser>
          <c:idx val="8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2'!$P$21:$P$961</c:f>
              <c:numCache>
                <c:formatCode>General</c:formatCode>
                <c:ptCount val="941"/>
                <c:pt idx="0">
                  <c:v>-0.35962740291235262</c:v>
                </c:pt>
                <c:pt idx="1">
                  <c:v>-0.31806068550609118</c:v>
                </c:pt>
                <c:pt idx="2">
                  <c:v>-0.31408599057386055</c:v>
                </c:pt>
                <c:pt idx="3">
                  <c:v>-0.3071014108286203</c:v>
                </c:pt>
                <c:pt idx="4">
                  <c:v>-0.29536611054837603</c:v>
                </c:pt>
                <c:pt idx="5">
                  <c:v>-0.29187727956085541</c:v>
                </c:pt>
                <c:pt idx="6">
                  <c:v>-0.28682059611344773</c:v>
                </c:pt>
                <c:pt idx="7">
                  <c:v>-0.2849182215922707</c:v>
                </c:pt>
                <c:pt idx="8">
                  <c:v>-0.28176960834387083</c:v>
                </c:pt>
                <c:pt idx="9">
                  <c:v>-0.28121380892970704</c:v>
                </c:pt>
                <c:pt idx="10">
                  <c:v>-0.27200431332345443</c:v>
                </c:pt>
                <c:pt idx="11">
                  <c:v>-0.26281334040676119</c:v>
                </c:pt>
                <c:pt idx="12">
                  <c:v>-0.1437569820316793</c:v>
                </c:pt>
                <c:pt idx="13">
                  <c:v>-0.14256943357608784</c:v>
                </c:pt>
                <c:pt idx="14">
                  <c:v>-0.13555691092832223</c:v>
                </c:pt>
                <c:pt idx="15">
                  <c:v>-0.12825302625155752</c:v>
                </c:pt>
                <c:pt idx="16">
                  <c:v>-5.9924235190773681E-2</c:v>
                </c:pt>
                <c:pt idx="17">
                  <c:v>-7.6083394419689254E-3</c:v>
                </c:pt>
                <c:pt idx="18">
                  <c:v>-6.3307400913842488E-3</c:v>
                </c:pt>
                <c:pt idx="19">
                  <c:v>-2.0325312408843547E-3</c:v>
                </c:pt>
                <c:pt idx="20">
                  <c:v>-1.3942721976166811E-3</c:v>
                </c:pt>
                <c:pt idx="21">
                  <c:v>-1.3666180398520392E-3</c:v>
                </c:pt>
                <c:pt idx="22">
                  <c:v>-3.6320736859776076E-4</c:v>
                </c:pt>
                <c:pt idx="23">
                  <c:v>-3.4841464674630063E-4</c:v>
                </c:pt>
                <c:pt idx="24">
                  <c:v>6.2352919866820586E-4</c:v>
                </c:pt>
                <c:pt idx="25">
                  <c:v>6.2537767710370848E-4</c:v>
                </c:pt>
                <c:pt idx="26">
                  <c:v>3.9185408372040232E-4</c:v>
                </c:pt>
                <c:pt idx="27">
                  <c:v>7.4018711475294651E-7</c:v>
                </c:pt>
                <c:pt idx="28">
                  <c:v>-6.9147033774704666E-6</c:v>
                </c:pt>
                <c:pt idx="29">
                  <c:v>-7.188681684388586E-6</c:v>
                </c:pt>
                <c:pt idx="30">
                  <c:v>-1.0205125668118296E-5</c:v>
                </c:pt>
                <c:pt idx="31">
                  <c:v>-2.314896805617897E-5</c:v>
                </c:pt>
                <c:pt idx="32">
                  <c:v>-3.2846326014932061E-5</c:v>
                </c:pt>
                <c:pt idx="33">
                  <c:v>-5.5479735893789023E-5</c:v>
                </c:pt>
                <c:pt idx="34">
                  <c:v>-6.1955118702039489E-5</c:v>
                </c:pt>
                <c:pt idx="35">
                  <c:v>-6.5342114867381475E-5</c:v>
                </c:pt>
                <c:pt idx="36">
                  <c:v>-7.0150378567993127E-5</c:v>
                </c:pt>
                <c:pt idx="37">
                  <c:v>-7.667437347815192E-5</c:v>
                </c:pt>
                <c:pt idx="38">
                  <c:v>-7.8379821358449221E-5</c:v>
                </c:pt>
                <c:pt idx="39">
                  <c:v>-8.0086732479272202E-5</c:v>
                </c:pt>
                <c:pt idx="40">
                  <c:v>-1.0154658240891263E-4</c:v>
                </c:pt>
                <c:pt idx="41">
                  <c:v>-1.1655962336612336E-4</c:v>
                </c:pt>
                <c:pt idx="42">
                  <c:v>-1.1829896965193199E-4</c:v>
                </c:pt>
                <c:pt idx="43">
                  <c:v>-1.2003977917826629E-4</c:v>
                </c:pt>
                <c:pt idx="44">
                  <c:v>-1.2323506367068891E-4</c:v>
                </c:pt>
                <c:pt idx="45">
                  <c:v>-5.3412186956664886E-4</c:v>
                </c:pt>
                <c:pt idx="46">
                  <c:v>-7.0616816512849017E-4</c:v>
                </c:pt>
                <c:pt idx="47">
                  <c:v>-7.0834794681252521E-4</c:v>
                </c:pt>
                <c:pt idx="48">
                  <c:v>-8.1957829556238973E-4</c:v>
                </c:pt>
                <c:pt idx="49">
                  <c:v>-1.6189272004414551E-3</c:v>
                </c:pt>
                <c:pt idx="50">
                  <c:v>-2.653817411747058E-3</c:v>
                </c:pt>
                <c:pt idx="51">
                  <c:v>-3.912277570590368E-3</c:v>
                </c:pt>
                <c:pt idx="52">
                  <c:v>-5.2402353972090072E-3</c:v>
                </c:pt>
                <c:pt idx="53">
                  <c:v>-5.3718078976529001E-3</c:v>
                </c:pt>
                <c:pt idx="54">
                  <c:v>-6.9220890981303938E-3</c:v>
                </c:pt>
                <c:pt idx="55">
                  <c:v>-6.9268793009122235E-3</c:v>
                </c:pt>
                <c:pt idx="56">
                  <c:v>-6.9316709669345784E-3</c:v>
                </c:pt>
                <c:pt idx="57">
                  <c:v>-6.9364640961974587E-3</c:v>
                </c:pt>
                <c:pt idx="58">
                  <c:v>-6.9364640961974587E-3</c:v>
                </c:pt>
                <c:pt idx="59">
                  <c:v>-8.2832768494920436E-3</c:v>
                </c:pt>
                <c:pt idx="60">
                  <c:v>-8.7872457156754451E-3</c:v>
                </c:pt>
                <c:pt idx="61">
                  <c:v>-8.8130192497863948E-3</c:v>
                </c:pt>
                <c:pt idx="62">
                  <c:v>-8.8183559729045624E-3</c:v>
                </c:pt>
                <c:pt idx="63">
                  <c:v>-1.0228884147110165E-2</c:v>
                </c:pt>
                <c:pt idx="64">
                  <c:v>-1.022983601223617E-2</c:v>
                </c:pt>
                <c:pt idx="65">
                  <c:v>-1.0234595947549744E-2</c:v>
                </c:pt>
                <c:pt idx="66">
                  <c:v>-1.0251740128311638E-2</c:v>
                </c:pt>
                <c:pt idx="67">
                  <c:v>-1.0451767289939445E-2</c:v>
                </c:pt>
                <c:pt idx="68">
                  <c:v>-1.4723508125175769E-2</c:v>
                </c:pt>
                <c:pt idx="69">
                  <c:v>-1.5229294788030555E-2</c:v>
                </c:pt>
                <c:pt idx="70">
                  <c:v>-1.6893476648051419E-2</c:v>
                </c:pt>
                <c:pt idx="71">
                  <c:v>-1.7806102754131352E-2</c:v>
                </c:pt>
                <c:pt idx="72">
                  <c:v>-1.7811037804042678E-2</c:v>
                </c:pt>
                <c:pt idx="73">
                  <c:v>-1.9796968517278087E-2</c:v>
                </c:pt>
                <c:pt idx="74">
                  <c:v>-2.0320580725529749E-2</c:v>
                </c:pt>
                <c:pt idx="75">
                  <c:v>-2.0440315332851573E-2</c:v>
                </c:pt>
                <c:pt idx="76">
                  <c:v>-2.3047844071632469E-2</c:v>
                </c:pt>
                <c:pt idx="77">
                  <c:v>-2.3049239827030162E-2</c:v>
                </c:pt>
                <c:pt idx="78">
                  <c:v>-2.3057615212973302E-2</c:v>
                </c:pt>
                <c:pt idx="79">
                  <c:v>-2.307856007950845E-2</c:v>
                </c:pt>
                <c:pt idx="80">
                  <c:v>-2.3326400154151324E-2</c:v>
                </c:pt>
                <c:pt idx="81">
                  <c:v>-2.8542874474937162E-2</c:v>
                </c:pt>
                <c:pt idx="82">
                  <c:v>-2.89964789219763E-2</c:v>
                </c:pt>
                <c:pt idx="83">
                  <c:v>-3.2439781954842664E-2</c:v>
                </c:pt>
                <c:pt idx="84">
                  <c:v>-3.9389673303916614E-2</c:v>
                </c:pt>
                <c:pt idx="85">
                  <c:v>-3.9685262276007736E-2</c:v>
                </c:pt>
                <c:pt idx="86">
                  <c:v>-4.4511576236569476E-2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16-435A-AD96-F9070691C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155960"/>
        <c:axId val="1"/>
      </c:scatterChart>
      <c:valAx>
        <c:axId val="795155960"/>
        <c:scaling>
          <c:orientation val="minMax"/>
          <c:max val="1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15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41227934743451"/>
          <c:y val="0.92419947506561673"/>
          <c:w val="0.5310466093699072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7087134378472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723926380368099"/>
          <c:w val="0.81681801452528879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5-4575-9243-2AE9EB862C80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2'!$D$21:$D$961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2'!$I$21:$I$961</c:f>
              <c:numCache>
                <c:formatCode>General</c:formatCode>
                <c:ptCount val="941"/>
                <c:pt idx="0">
                  <c:v>-0.3344699999979639</c:v>
                </c:pt>
                <c:pt idx="1">
                  <c:v>-0.31828499999755877</c:v>
                </c:pt>
                <c:pt idx="2">
                  <c:v>-0.32294999999794527</c:v>
                </c:pt>
                <c:pt idx="3">
                  <c:v>-0.31588999999439693</c:v>
                </c:pt>
                <c:pt idx="4">
                  <c:v>-0.30372999999963213</c:v>
                </c:pt>
                <c:pt idx="5">
                  <c:v>-0.26554499999474501</c:v>
                </c:pt>
                <c:pt idx="6">
                  <c:v>-0.30199999999604188</c:v>
                </c:pt>
                <c:pt idx="7">
                  <c:v>-0.27646999999706168</c:v>
                </c:pt>
                <c:pt idx="8">
                  <c:v>-0.27549499999804539</c:v>
                </c:pt>
                <c:pt idx="9">
                  <c:v>-0.25007499999628635</c:v>
                </c:pt>
                <c:pt idx="10">
                  <c:v>-0.25751999999920372</c:v>
                </c:pt>
                <c:pt idx="11">
                  <c:v>-0.24635999999736669</c:v>
                </c:pt>
                <c:pt idx="12">
                  <c:v>-0.19907999999122694</c:v>
                </c:pt>
                <c:pt idx="13">
                  <c:v>-0.13856499999383232</c:v>
                </c:pt>
                <c:pt idx="14">
                  <c:v>-0.16070999999647029</c:v>
                </c:pt>
                <c:pt idx="15">
                  <c:v>-0.18357499999547144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  <c:pt idx="60">
                  <c:v>-6.3999999983934686E-3</c:v>
                </c:pt>
                <c:pt idx="61">
                  <c:v>-5.094999993161764E-3</c:v>
                </c:pt>
                <c:pt idx="79">
                  <c:v>-2.5149999994027894E-2</c:v>
                </c:pt>
                <c:pt idx="81">
                  <c:v>-3.2709999999497086E-2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5-4575-9243-2AE9EB862C80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75-4575-9243-2AE9EB862C80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2'!$D$21:$D$66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2'!$K$21:$K$961</c:f>
              <c:numCache>
                <c:formatCode>General</c:formatCode>
                <c:ptCount val="941"/>
                <c:pt idx="26">
                  <c:v>1.0405000000901055E-2</c:v>
                </c:pt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75-4575-9243-2AE9EB862C80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2'!$O$21:$O$961</c:f>
              <c:numCache>
                <c:formatCode>General</c:formatCode>
                <c:ptCount val="941"/>
                <c:pt idx="0">
                  <c:v>0.20266640771445676</c:v>
                </c:pt>
                <c:pt idx="1">
                  <c:v>0.19187055066121586</c:v>
                </c:pt>
                <c:pt idx="2">
                  <c:v>0.19080228880443745</c:v>
                </c:pt>
                <c:pt idx="3">
                  <c:v>0.18890861389101671</c:v>
                </c:pt>
                <c:pt idx="4">
                  <c:v>0.18567790625774558</c:v>
                </c:pt>
                <c:pt idx="5">
                  <c:v>0.18470514673809935</c:v>
                </c:pt>
                <c:pt idx="6">
                  <c:v>0.18328489055303376</c:v>
                </c:pt>
                <c:pt idx="7">
                  <c:v>0.18274734882688984</c:v>
                </c:pt>
                <c:pt idx="8">
                  <c:v>0.18185371981515311</c:v>
                </c:pt>
                <c:pt idx="9">
                  <c:v>0.18169545879933408</c:v>
                </c:pt>
                <c:pt idx="10">
                  <c:v>0.17905004406077296</c:v>
                </c:pt>
                <c:pt idx="11">
                  <c:v>0.17636506406825711</c:v>
                </c:pt>
                <c:pt idx="12">
                  <c:v>0.13605762052207374</c:v>
                </c:pt>
                <c:pt idx="13">
                  <c:v>0.13558420179371855</c:v>
                </c:pt>
                <c:pt idx="14">
                  <c:v>0.1327477823808931</c:v>
                </c:pt>
                <c:pt idx="15">
                  <c:v>0.12971490101739575</c:v>
                </c:pt>
                <c:pt idx="16">
                  <c:v>9.5594644598275144E-2</c:v>
                </c:pt>
                <c:pt idx="17">
                  <c:v>4.8888544464236398E-2</c:v>
                </c:pt>
                <c:pt idx="18">
                  <c:v>4.6709726858521032E-2</c:v>
                </c:pt>
                <c:pt idx="19">
                  <c:v>3.7380512839809893E-2</c:v>
                </c:pt>
                <c:pt idx="20">
                  <c:v>3.5493659521898591E-2</c:v>
                </c:pt>
                <c:pt idx="21">
                  <c:v>3.5406343099377749E-2</c:v>
                </c:pt>
                <c:pt idx="22">
                  <c:v>3.1771797011947732E-2</c:v>
                </c:pt>
                <c:pt idx="23">
                  <c:v>3.1709038333260872E-2</c:v>
                </c:pt>
                <c:pt idx="24">
                  <c:v>2.6124880249232697E-2</c:v>
                </c:pt>
                <c:pt idx="25">
                  <c:v>2.610850842001004E-2</c:v>
                </c:pt>
                <c:pt idx="48">
                  <c:v>8.3368877988150639E-3</c:v>
                </c:pt>
                <c:pt idx="53">
                  <c:v>-3.05244806374717E-3</c:v>
                </c:pt>
                <c:pt idx="56">
                  <c:v>-5.864309732738637E-3</c:v>
                </c:pt>
                <c:pt idx="58">
                  <c:v>-5.8724956473499654E-3</c:v>
                </c:pt>
                <c:pt idx="63">
                  <c:v>-1.1003699789551279E-2</c:v>
                </c:pt>
                <c:pt idx="64">
                  <c:v>-1.1005064108653166E-2</c:v>
                </c:pt>
                <c:pt idx="65">
                  <c:v>-1.1011885704162607E-2</c:v>
                </c:pt>
                <c:pt idx="66">
                  <c:v>-1.1036443447996593E-2</c:v>
                </c:pt>
                <c:pt idx="67">
                  <c:v>-1.1321586140291216E-2</c:v>
                </c:pt>
                <c:pt idx="68">
                  <c:v>-1.6901651267013727E-2</c:v>
                </c:pt>
                <c:pt idx="69">
                  <c:v>-1.7508773267353957E-2</c:v>
                </c:pt>
                <c:pt idx="70">
                  <c:v>-1.9442013434729455E-2</c:v>
                </c:pt>
                <c:pt idx="71">
                  <c:v>-2.0463888442043672E-2</c:v>
                </c:pt>
                <c:pt idx="72">
                  <c:v>-2.0469345718451229E-2</c:v>
                </c:pt>
                <c:pt idx="73">
                  <c:v>-2.2609962389313724E-2</c:v>
                </c:pt>
                <c:pt idx="74">
                  <c:v>-2.3157054349170869E-2</c:v>
                </c:pt>
                <c:pt idx="75">
                  <c:v>-2.3281207387442694E-2</c:v>
                </c:pt>
                <c:pt idx="76">
                  <c:v>-2.5903428701271707E-2</c:v>
                </c:pt>
                <c:pt idx="77">
                  <c:v>-2.5904793020373594E-2</c:v>
                </c:pt>
                <c:pt idx="78">
                  <c:v>-2.5912978934984926E-2</c:v>
                </c:pt>
                <c:pt idx="79">
                  <c:v>-2.5933443721513245E-2</c:v>
                </c:pt>
                <c:pt idx="80">
                  <c:v>-2.6174928202547451E-2</c:v>
                </c:pt>
                <c:pt idx="81">
                  <c:v>-3.0997796227722044E-2</c:v>
                </c:pt>
                <c:pt idx="82">
                  <c:v>-3.1396177405473381E-2</c:v>
                </c:pt>
                <c:pt idx="83">
                  <c:v>-3.4326734836329115E-2</c:v>
                </c:pt>
                <c:pt idx="84">
                  <c:v>-3.9812661945021345E-2</c:v>
                </c:pt>
                <c:pt idx="85">
                  <c:v>-4.0035045958629112E-2</c:v>
                </c:pt>
                <c:pt idx="86">
                  <c:v>-4.3557717879704305E-2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75-4575-9243-2AE9EB862C80}"/>
            </c:ext>
          </c:extLst>
        </c:ser>
        <c:ser>
          <c:idx val="8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2'!$W$2:$W$55</c:f>
              <c:numCache>
                <c:formatCode>General</c:formatCode>
                <c:ptCount val="54"/>
                <c:pt idx="0">
                  <c:v>-80000</c:v>
                </c:pt>
                <c:pt idx="1">
                  <c:v>-78000</c:v>
                </c:pt>
                <c:pt idx="2">
                  <c:v>-76000</c:v>
                </c:pt>
                <c:pt idx="3">
                  <c:v>-74000</c:v>
                </c:pt>
                <c:pt idx="4">
                  <c:v>-72000</c:v>
                </c:pt>
                <c:pt idx="5">
                  <c:v>-70000</c:v>
                </c:pt>
                <c:pt idx="6">
                  <c:v>-68000</c:v>
                </c:pt>
                <c:pt idx="7">
                  <c:v>-66000</c:v>
                </c:pt>
                <c:pt idx="8">
                  <c:v>-64000</c:v>
                </c:pt>
                <c:pt idx="9">
                  <c:v>-62000</c:v>
                </c:pt>
                <c:pt idx="10">
                  <c:v>-60000</c:v>
                </c:pt>
                <c:pt idx="11">
                  <c:v>-58000</c:v>
                </c:pt>
                <c:pt idx="12">
                  <c:v>-56000</c:v>
                </c:pt>
                <c:pt idx="13">
                  <c:v>-54000</c:v>
                </c:pt>
                <c:pt idx="14">
                  <c:v>-52000</c:v>
                </c:pt>
                <c:pt idx="15">
                  <c:v>-50000</c:v>
                </c:pt>
                <c:pt idx="16">
                  <c:v>-48000</c:v>
                </c:pt>
                <c:pt idx="17">
                  <c:v>-46000</c:v>
                </c:pt>
                <c:pt idx="18">
                  <c:v>-44000</c:v>
                </c:pt>
                <c:pt idx="19">
                  <c:v>-42000</c:v>
                </c:pt>
                <c:pt idx="20">
                  <c:v>-40000</c:v>
                </c:pt>
                <c:pt idx="21">
                  <c:v>-38000</c:v>
                </c:pt>
                <c:pt idx="22">
                  <c:v>-36000</c:v>
                </c:pt>
                <c:pt idx="23">
                  <c:v>-34000</c:v>
                </c:pt>
                <c:pt idx="24">
                  <c:v>-32000</c:v>
                </c:pt>
                <c:pt idx="25">
                  <c:v>-30000</c:v>
                </c:pt>
                <c:pt idx="26">
                  <c:v>-28000</c:v>
                </c:pt>
                <c:pt idx="27">
                  <c:v>-26000</c:v>
                </c:pt>
                <c:pt idx="28">
                  <c:v>-24000</c:v>
                </c:pt>
                <c:pt idx="29">
                  <c:v>-22000</c:v>
                </c:pt>
                <c:pt idx="30">
                  <c:v>-20000</c:v>
                </c:pt>
                <c:pt idx="31">
                  <c:v>-18000</c:v>
                </c:pt>
                <c:pt idx="32">
                  <c:v>-16000</c:v>
                </c:pt>
                <c:pt idx="33">
                  <c:v>-14000</c:v>
                </c:pt>
                <c:pt idx="34">
                  <c:v>-12000</c:v>
                </c:pt>
                <c:pt idx="35">
                  <c:v>-10000</c:v>
                </c:pt>
                <c:pt idx="36">
                  <c:v>-8000</c:v>
                </c:pt>
                <c:pt idx="37">
                  <c:v>-6000</c:v>
                </c:pt>
                <c:pt idx="38">
                  <c:v>-4000</c:v>
                </c:pt>
                <c:pt idx="39">
                  <c:v>-2000</c:v>
                </c:pt>
                <c:pt idx="40">
                  <c:v>0</c:v>
                </c:pt>
                <c:pt idx="41">
                  <c:v>2000</c:v>
                </c:pt>
                <c:pt idx="42">
                  <c:v>4000</c:v>
                </c:pt>
                <c:pt idx="43">
                  <c:v>6000</c:v>
                </c:pt>
                <c:pt idx="44">
                  <c:v>8000</c:v>
                </c:pt>
                <c:pt idx="45">
                  <c:v>10000</c:v>
                </c:pt>
                <c:pt idx="46">
                  <c:v>12000</c:v>
                </c:pt>
                <c:pt idx="47">
                  <c:v>14000</c:v>
                </c:pt>
                <c:pt idx="48">
                  <c:v>16000</c:v>
                </c:pt>
                <c:pt idx="49">
                  <c:v>18000</c:v>
                </c:pt>
                <c:pt idx="50">
                  <c:v>20000</c:v>
                </c:pt>
                <c:pt idx="51">
                  <c:v>22000</c:v>
                </c:pt>
                <c:pt idx="52">
                  <c:v>24000</c:v>
                </c:pt>
                <c:pt idx="53">
                  <c:v>26000</c:v>
                </c:pt>
              </c:numCache>
            </c:numRef>
          </c:xVal>
          <c:yVal>
            <c:numRef>
              <c:f>'Active 2'!$X$2:$X$55</c:f>
              <c:numCache>
                <c:formatCode>General</c:formatCode>
                <c:ptCount val="54"/>
                <c:pt idx="0">
                  <c:v>-0.47661760301328071</c:v>
                </c:pt>
                <c:pt idx="1">
                  <c:v>-0.45202071972414759</c:v>
                </c:pt>
                <c:pt idx="2">
                  <c:v>-0.42807416555753414</c:v>
                </c:pt>
                <c:pt idx="3">
                  <c:v>-0.40477794051344035</c:v>
                </c:pt>
                <c:pt idx="4">
                  <c:v>-0.38213204459186634</c:v>
                </c:pt>
                <c:pt idx="5">
                  <c:v>-0.36013647779281188</c:v>
                </c:pt>
                <c:pt idx="6">
                  <c:v>-0.33879124011627715</c:v>
                </c:pt>
                <c:pt idx="7">
                  <c:v>-0.31809633156226202</c:v>
                </c:pt>
                <c:pt idx="8">
                  <c:v>-0.29805175213076662</c:v>
                </c:pt>
                <c:pt idx="9">
                  <c:v>-0.27865750182179089</c:v>
                </c:pt>
                <c:pt idx="10">
                  <c:v>-0.25991358063533487</c:v>
                </c:pt>
                <c:pt idx="11">
                  <c:v>-0.24181998857139847</c:v>
                </c:pt>
                <c:pt idx="12">
                  <c:v>-0.22437672562998173</c:v>
                </c:pt>
                <c:pt idx="13">
                  <c:v>-0.20758379181108466</c:v>
                </c:pt>
                <c:pt idx="14">
                  <c:v>-0.19144118711470731</c:v>
                </c:pt>
                <c:pt idx="15">
                  <c:v>-0.1759489115408496</c:v>
                </c:pt>
                <c:pt idx="16">
                  <c:v>-0.16110696508951156</c:v>
                </c:pt>
                <c:pt idx="17">
                  <c:v>-0.1469153477606932</c:v>
                </c:pt>
                <c:pt idx="18">
                  <c:v>-0.13337405955439449</c:v>
                </c:pt>
                <c:pt idx="19">
                  <c:v>-0.12048310047061546</c:v>
                </c:pt>
                <c:pt idx="20">
                  <c:v>-0.10824247050935612</c:v>
                </c:pt>
                <c:pt idx="21">
                  <c:v>-9.665216967061642E-2</c:v>
                </c:pt>
                <c:pt idx="22">
                  <c:v>-8.5712197954396413E-2</c:v>
                </c:pt>
                <c:pt idx="23">
                  <c:v>-7.5422555360696059E-2</c:v>
                </c:pt>
                <c:pt idx="24">
                  <c:v>-6.5783241889515384E-2</c:v>
                </c:pt>
                <c:pt idx="25">
                  <c:v>-5.679425754085439E-2</c:v>
                </c:pt>
                <c:pt idx="26">
                  <c:v>-4.8455602314713062E-2</c:v>
                </c:pt>
                <c:pt idx="27">
                  <c:v>-4.0767276211091399E-2</c:v>
                </c:pt>
                <c:pt idx="28">
                  <c:v>-3.372927922998941E-2</c:v>
                </c:pt>
                <c:pt idx="29">
                  <c:v>-2.7341611371407094E-2</c:v>
                </c:pt>
                <c:pt idx="30">
                  <c:v>-2.1604272635344444E-2</c:v>
                </c:pt>
                <c:pt idx="31">
                  <c:v>-1.6517263021801468E-2</c:v>
                </c:pt>
                <c:pt idx="32">
                  <c:v>-1.208058253077816E-2</c:v>
                </c:pt>
                <c:pt idx="33">
                  <c:v>-8.2942311622745263E-3</c:v>
                </c:pt>
                <c:pt idx="34">
                  <c:v>-5.1582089162905626E-3</c:v>
                </c:pt>
                <c:pt idx="35">
                  <c:v>-2.6725157928262694E-3</c:v>
                </c:pt>
                <c:pt idx="36">
                  <c:v>-8.3715179188164571E-4</c:v>
                </c:pt>
                <c:pt idx="37">
                  <c:v>3.4788308654330573E-4</c:v>
                </c:pt>
                <c:pt idx="38">
                  <c:v>8.8258884244858692E-4</c:v>
                </c:pt>
                <c:pt idx="39">
                  <c:v>7.6696547583419701E-4</c:v>
                </c:pt>
                <c:pt idx="40">
                  <c:v>1.0129867001364993E-6</c:v>
                </c:pt>
                <c:pt idx="41">
                  <c:v>-1.4152686249535951E-3</c:v>
                </c:pt>
                <c:pt idx="42">
                  <c:v>-3.4818793591269975E-3</c:v>
                </c:pt>
                <c:pt idx="43">
                  <c:v>-6.1988192158200705E-3</c:v>
                </c:pt>
                <c:pt idx="44">
                  <c:v>-9.5660881950328132E-3</c:v>
                </c:pt>
                <c:pt idx="45">
                  <c:v>-1.3583686296765228E-2</c:v>
                </c:pt>
                <c:pt idx="46">
                  <c:v>-1.8251613521017316E-2</c:v>
                </c:pt>
                <c:pt idx="47">
                  <c:v>-2.356986986778907E-2</c:v>
                </c:pt>
                <c:pt idx="48">
                  <c:v>-2.9538455337080497E-2</c:v>
                </c:pt>
                <c:pt idx="49">
                  <c:v>-3.6157369928891597E-2</c:v>
                </c:pt>
                <c:pt idx="50">
                  <c:v>-4.3426613643222367E-2</c:v>
                </c:pt>
                <c:pt idx="51">
                  <c:v>-5.1346186480072803E-2</c:v>
                </c:pt>
                <c:pt idx="52">
                  <c:v>-5.9916088439442919E-2</c:v>
                </c:pt>
                <c:pt idx="53">
                  <c:v>-6.9136319521332701E-2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75-4575-9243-2AE9EB862C80}"/>
            </c:ext>
          </c:extLst>
        </c:ser>
        <c:ser>
          <c:idx val="9"/>
          <c:order val="6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2'!$R$21:$R$961</c:f>
              <c:numCache>
                <c:formatCode>General</c:formatCode>
                <c:ptCount val="941"/>
                <c:pt idx="26">
                  <c:v>1.0405000000901055E-2</c:v>
                </c:pt>
                <c:pt idx="58">
                  <c:v>7.8762407575244011E-6</c:v>
                </c:pt>
                <c:pt idx="64">
                  <c:v>5.9215000008407515E-2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75-4575-9243-2AE9EB862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256448"/>
        <c:axId val="1"/>
      </c:scatterChart>
      <c:valAx>
        <c:axId val="929256448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25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75406902965958"/>
          <c:y val="0.92024539877300615"/>
          <c:w val="0.57357436176333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71814407756751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678942920199375"/>
          <c:w val="0.82009055537457498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9D-4CA3-B5C7-4F8FB6D59E4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2'!$D$21:$D$961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2'!$I$21:$I$961</c:f>
              <c:numCache>
                <c:formatCode>General</c:formatCode>
                <c:ptCount val="941"/>
                <c:pt idx="0">
                  <c:v>-0.3344699999979639</c:v>
                </c:pt>
                <c:pt idx="1">
                  <c:v>-0.31828499999755877</c:v>
                </c:pt>
                <c:pt idx="2">
                  <c:v>-0.32294999999794527</c:v>
                </c:pt>
                <c:pt idx="3">
                  <c:v>-0.31588999999439693</c:v>
                </c:pt>
                <c:pt idx="4">
                  <c:v>-0.30372999999963213</c:v>
                </c:pt>
                <c:pt idx="5">
                  <c:v>-0.26554499999474501</c:v>
                </c:pt>
                <c:pt idx="6">
                  <c:v>-0.30199999999604188</c:v>
                </c:pt>
                <c:pt idx="7">
                  <c:v>-0.27646999999706168</c:v>
                </c:pt>
                <c:pt idx="8">
                  <c:v>-0.27549499999804539</c:v>
                </c:pt>
                <c:pt idx="9">
                  <c:v>-0.25007499999628635</c:v>
                </c:pt>
                <c:pt idx="10">
                  <c:v>-0.25751999999920372</c:v>
                </c:pt>
                <c:pt idx="11">
                  <c:v>-0.24635999999736669</c:v>
                </c:pt>
                <c:pt idx="12">
                  <c:v>-0.19907999999122694</c:v>
                </c:pt>
                <c:pt idx="13">
                  <c:v>-0.13856499999383232</c:v>
                </c:pt>
                <c:pt idx="14">
                  <c:v>-0.16070999999647029</c:v>
                </c:pt>
                <c:pt idx="15">
                  <c:v>-0.18357499999547144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  <c:pt idx="60">
                  <c:v>-6.3999999983934686E-3</c:v>
                </c:pt>
                <c:pt idx="61">
                  <c:v>-5.094999993161764E-3</c:v>
                </c:pt>
                <c:pt idx="79">
                  <c:v>-2.5149999994027894E-2</c:v>
                </c:pt>
                <c:pt idx="81">
                  <c:v>-3.2709999999497086E-2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D-4CA3-B5C7-4F8FB6D59E4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2'!$D$21:$D$41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9D-4CA3-B5C7-4F8FB6D59E4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2'!$D$21:$D$66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2'!$K$21:$K$961</c:f>
              <c:numCache>
                <c:formatCode>General</c:formatCode>
                <c:ptCount val="941"/>
                <c:pt idx="26">
                  <c:v>1.0405000000901055E-2</c:v>
                </c:pt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9D-4CA3-B5C7-4F8FB6D59E44}"/>
            </c:ext>
          </c:extLst>
        </c:ser>
        <c:ser>
          <c:idx val="7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2'!$O$21:$O$961</c:f>
              <c:numCache>
                <c:formatCode>General</c:formatCode>
                <c:ptCount val="941"/>
                <c:pt idx="0">
                  <c:v>0.20266640771445676</c:v>
                </c:pt>
                <c:pt idx="1">
                  <c:v>0.19187055066121586</c:v>
                </c:pt>
                <c:pt idx="2">
                  <c:v>0.19080228880443745</c:v>
                </c:pt>
                <c:pt idx="3">
                  <c:v>0.18890861389101671</c:v>
                </c:pt>
                <c:pt idx="4">
                  <c:v>0.18567790625774558</c:v>
                </c:pt>
                <c:pt idx="5">
                  <c:v>0.18470514673809935</c:v>
                </c:pt>
                <c:pt idx="6">
                  <c:v>0.18328489055303376</c:v>
                </c:pt>
                <c:pt idx="7">
                  <c:v>0.18274734882688984</c:v>
                </c:pt>
                <c:pt idx="8">
                  <c:v>0.18185371981515311</c:v>
                </c:pt>
                <c:pt idx="9">
                  <c:v>0.18169545879933408</c:v>
                </c:pt>
                <c:pt idx="10">
                  <c:v>0.17905004406077296</c:v>
                </c:pt>
                <c:pt idx="11">
                  <c:v>0.17636506406825711</c:v>
                </c:pt>
                <c:pt idx="12">
                  <c:v>0.13605762052207374</c:v>
                </c:pt>
                <c:pt idx="13">
                  <c:v>0.13558420179371855</c:v>
                </c:pt>
                <c:pt idx="14">
                  <c:v>0.1327477823808931</c:v>
                </c:pt>
                <c:pt idx="15">
                  <c:v>0.12971490101739575</c:v>
                </c:pt>
                <c:pt idx="16">
                  <c:v>9.5594644598275144E-2</c:v>
                </c:pt>
                <c:pt idx="17">
                  <c:v>4.8888544464236398E-2</c:v>
                </c:pt>
                <c:pt idx="18">
                  <c:v>4.6709726858521032E-2</c:v>
                </c:pt>
                <c:pt idx="19">
                  <c:v>3.7380512839809893E-2</c:v>
                </c:pt>
                <c:pt idx="20">
                  <c:v>3.5493659521898591E-2</c:v>
                </c:pt>
                <c:pt idx="21">
                  <c:v>3.5406343099377749E-2</c:v>
                </c:pt>
                <c:pt idx="22">
                  <c:v>3.1771797011947732E-2</c:v>
                </c:pt>
                <c:pt idx="23">
                  <c:v>3.1709038333260872E-2</c:v>
                </c:pt>
                <c:pt idx="24">
                  <c:v>2.6124880249232697E-2</c:v>
                </c:pt>
                <c:pt idx="25">
                  <c:v>2.610850842001004E-2</c:v>
                </c:pt>
                <c:pt idx="48">
                  <c:v>8.3368877988150639E-3</c:v>
                </c:pt>
                <c:pt idx="53">
                  <c:v>-3.05244806374717E-3</c:v>
                </c:pt>
                <c:pt idx="56">
                  <c:v>-5.864309732738637E-3</c:v>
                </c:pt>
                <c:pt idx="58">
                  <c:v>-5.8724956473499654E-3</c:v>
                </c:pt>
                <c:pt idx="63">
                  <c:v>-1.1003699789551279E-2</c:v>
                </c:pt>
                <c:pt idx="64">
                  <c:v>-1.1005064108653166E-2</c:v>
                </c:pt>
                <c:pt idx="65">
                  <c:v>-1.1011885704162607E-2</c:v>
                </c:pt>
                <c:pt idx="66">
                  <c:v>-1.1036443447996593E-2</c:v>
                </c:pt>
                <c:pt idx="67">
                  <c:v>-1.1321586140291216E-2</c:v>
                </c:pt>
                <c:pt idx="68">
                  <c:v>-1.6901651267013727E-2</c:v>
                </c:pt>
                <c:pt idx="69">
                  <c:v>-1.7508773267353957E-2</c:v>
                </c:pt>
                <c:pt idx="70">
                  <c:v>-1.9442013434729455E-2</c:v>
                </c:pt>
                <c:pt idx="71">
                  <c:v>-2.0463888442043672E-2</c:v>
                </c:pt>
                <c:pt idx="72">
                  <c:v>-2.0469345718451229E-2</c:v>
                </c:pt>
                <c:pt idx="73">
                  <c:v>-2.2609962389313724E-2</c:v>
                </c:pt>
                <c:pt idx="74">
                  <c:v>-2.3157054349170869E-2</c:v>
                </c:pt>
                <c:pt idx="75">
                  <c:v>-2.3281207387442694E-2</c:v>
                </c:pt>
                <c:pt idx="76">
                  <c:v>-2.5903428701271707E-2</c:v>
                </c:pt>
                <c:pt idx="77">
                  <c:v>-2.5904793020373594E-2</c:v>
                </c:pt>
                <c:pt idx="78">
                  <c:v>-2.5912978934984926E-2</c:v>
                </c:pt>
                <c:pt idx="79">
                  <c:v>-2.5933443721513245E-2</c:v>
                </c:pt>
                <c:pt idx="80">
                  <c:v>-2.6174928202547451E-2</c:v>
                </c:pt>
                <c:pt idx="81">
                  <c:v>-3.0997796227722044E-2</c:v>
                </c:pt>
                <c:pt idx="82">
                  <c:v>-3.1396177405473381E-2</c:v>
                </c:pt>
                <c:pt idx="83">
                  <c:v>-3.4326734836329115E-2</c:v>
                </c:pt>
                <c:pt idx="84">
                  <c:v>-3.9812661945021345E-2</c:v>
                </c:pt>
                <c:pt idx="85">
                  <c:v>-4.0035045958629112E-2</c:v>
                </c:pt>
                <c:pt idx="86">
                  <c:v>-4.3557717879704305E-2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9D-4CA3-B5C7-4F8FB6D59E44}"/>
            </c:ext>
          </c:extLst>
        </c:ser>
        <c:ser>
          <c:idx val="8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2'!$W$2:$W$55</c:f>
              <c:numCache>
                <c:formatCode>General</c:formatCode>
                <c:ptCount val="54"/>
                <c:pt idx="0">
                  <c:v>-80000</c:v>
                </c:pt>
                <c:pt idx="1">
                  <c:v>-78000</c:v>
                </c:pt>
                <c:pt idx="2">
                  <c:v>-76000</c:v>
                </c:pt>
                <c:pt idx="3">
                  <c:v>-74000</c:v>
                </c:pt>
                <c:pt idx="4">
                  <c:v>-72000</c:v>
                </c:pt>
                <c:pt idx="5">
                  <c:v>-70000</c:v>
                </c:pt>
                <c:pt idx="6">
                  <c:v>-68000</c:v>
                </c:pt>
                <c:pt idx="7">
                  <c:v>-66000</c:v>
                </c:pt>
                <c:pt idx="8">
                  <c:v>-64000</c:v>
                </c:pt>
                <c:pt idx="9">
                  <c:v>-62000</c:v>
                </c:pt>
                <c:pt idx="10">
                  <c:v>-60000</c:v>
                </c:pt>
                <c:pt idx="11">
                  <c:v>-58000</c:v>
                </c:pt>
                <c:pt idx="12">
                  <c:v>-56000</c:v>
                </c:pt>
                <c:pt idx="13">
                  <c:v>-54000</c:v>
                </c:pt>
                <c:pt idx="14">
                  <c:v>-52000</c:v>
                </c:pt>
                <c:pt idx="15">
                  <c:v>-50000</c:v>
                </c:pt>
                <c:pt idx="16">
                  <c:v>-48000</c:v>
                </c:pt>
                <c:pt idx="17">
                  <c:v>-46000</c:v>
                </c:pt>
                <c:pt idx="18">
                  <c:v>-44000</c:v>
                </c:pt>
                <c:pt idx="19">
                  <c:v>-42000</c:v>
                </c:pt>
                <c:pt idx="20">
                  <c:v>-40000</c:v>
                </c:pt>
                <c:pt idx="21">
                  <c:v>-38000</c:v>
                </c:pt>
                <c:pt idx="22">
                  <c:v>-36000</c:v>
                </c:pt>
                <c:pt idx="23">
                  <c:v>-34000</c:v>
                </c:pt>
                <c:pt idx="24">
                  <c:v>-32000</c:v>
                </c:pt>
                <c:pt idx="25">
                  <c:v>-30000</c:v>
                </c:pt>
                <c:pt idx="26">
                  <c:v>-28000</c:v>
                </c:pt>
                <c:pt idx="27">
                  <c:v>-26000</c:v>
                </c:pt>
                <c:pt idx="28">
                  <c:v>-24000</c:v>
                </c:pt>
                <c:pt idx="29">
                  <c:v>-22000</c:v>
                </c:pt>
                <c:pt idx="30">
                  <c:v>-20000</c:v>
                </c:pt>
                <c:pt idx="31">
                  <c:v>-18000</c:v>
                </c:pt>
                <c:pt idx="32">
                  <c:v>-16000</c:v>
                </c:pt>
                <c:pt idx="33">
                  <c:v>-14000</c:v>
                </c:pt>
                <c:pt idx="34">
                  <c:v>-12000</c:v>
                </c:pt>
                <c:pt idx="35">
                  <c:v>-10000</c:v>
                </c:pt>
                <c:pt idx="36">
                  <c:v>-8000</c:v>
                </c:pt>
                <c:pt idx="37">
                  <c:v>-6000</c:v>
                </c:pt>
                <c:pt idx="38">
                  <c:v>-4000</c:v>
                </c:pt>
                <c:pt idx="39">
                  <c:v>-2000</c:v>
                </c:pt>
                <c:pt idx="40">
                  <c:v>0</c:v>
                </c:pt>
                <c:pt idx="41">
                  <c:v>2000</c:v>
                </c:pt>
                <c:pt idx="42">
                  <c:v>4000</c:v>
                </c:pt>
                <c:pt idx="43">
                  <c:v>6000</c:v>
                </c:pt>
                <c:pt idx="44">
                  <c:v>8000</c:v>
                </c:pt>
                <c:pt idx="45">
                  <c:v>10000</c:v>
                </c:pt>
                <c:pt idx="46">
                  <c:v>12000</c:v>
                </c:pt>
                <c:pt idx="47">
                  <c:v>14000</c:v>
                </c:pt>
                <c:pt idx="48">
                  <c:v>16000</c:v>
                </c:pt>
                <c:pt idx="49">
                  <c:v>18000</c:v>
                </c:pt>
                <c:pt idx="50">
                  <c:v>20000</c:v>
                </c:pt>
                <c:pt idx="51">
                  <c:v>22000</c:v>
                </c:pt>
                <c:pt idx="52">
                  <c:v>24000</c:v>
                </c:pt>
                <c:pt idx="53">
                  <c:v>26000</c:v>
                </c:pt>
              </c:numCache>
            </c:numRef>
          </c:xVal>
          <c:yVal>
            <c:numRef>
              <c:f>'Active 2'!$X$2:$X$55</c:f>
              <c:numCache>
                <c:formatCode>General</c:formatCode>
                <c:ptCount val="54"/>
                <c:pt idx="0">
                  <c:v>-0.47661760301328071</c:v>
                </c:pt>
                <c:pt idx="1">
                  <c:v>-0.45202071972414759</c:v>
                </c:pt>
                <c:pt idx="2">
                  <c:v>-0.42807416555753414</c:v>
                </c:pt>
                <c:pt idx="3">
                  <c:v>-0.40477794051344035</c:v>
                </c:pt>
                <c:pt idx="4">
                  <c:v>-0.38213204459186634</c:v>
                </c:pt>
                <c:pt idx="5">
                  <c:v>-0.36013647779281188</c:v>
                </c:pt>
                <c:pt idx="6">
                  <c:v>-0.33879124011627715</c:v>
                </c:pt>
                <c:pt idx="7">
                  <c:v>-0.31809633156226202</c:v>
                </c:pt>
                <c:pt idx="8">
                  <c:v>-0.29805175213076662</c:v>
                </c:pt>
                <c:pt idx="9">
                  <c:v>-0.27865750182179089</c:v>
                </c:pt>
                <c:pt idx="10">
                  <c:v>-0.25991358063533487</c:v>
                </c:pt>
                <c:pt idx="11">
                  <c:v>-0.24181998857139847</c:v>
                </c:pt>
                <c:pt idx="12">
                  <c:v>-0.22437672562998173</c:v>
                </c:pt>
                <c:pt idx="13">
                  <c:v>-0.20758379181108466</c:v>
                </c:pt>
                <c:pt idx="14">
                  <c:v>-0.19144118711470731</c:v>
                </c:pt>
                <c:pt idx="15">
                  <c:v>-0.1759489115408496</c:v>
                </c:pt>
                <c:pt idx="16">
                  <c:v>-0.16110696508951156</c:v>
                </c:pt>
                <c:pt idx="17">
                  <c:v>-0.1469153477606932</c:v>
                </c:pt>
                <c:pt idx="18">
                  <c:v>-0.13337405955439449</c:v>
                </c:pt>
                <c:pt idx="19">
                  <c:v>-0.12048310047061546</c:v>
                </c:pt>
                <c:pt idx="20">
                  <c:v>-0.10824247050935612</c:v>
                </c:pt>
                <c:pt idx="21">
                  <c:v>-9.665216967061642E-2</c:v>
                </c:pt>
                <c:pt idx="22">
                  <c:v>-8.5712197954396413E-2</c:v>
                </c:pt>
                <c:pt idx="23">
                  <c:v>-7.5422555360696059E-2</c:v>
                </c:pt>
                <c:pt idx="24">
                  <c:v>-6.5783241889515384E-2</c:v>
                </c:pt>
                <c:pt idx="25">
                  <c:v>-5.679425754085439E-2</c:v>
                </c:pt>
                <c:pt idx="26">
                  <c:v>-4.8455602314713062E-2</c:v>
                </c:pt>
                <c:pt idx="27">
                  <c:v>-4.0767276211091399E-2</c:v>
                </c:pt>
                <c:pt idx="28">
                  <c:v>-3.372927922998941E-2</c:v>
                </c:pt>
                <c:pt idx="29">
                  <c:v>-2.7341611371407094E-2</c:v>
                </c:pt>
                <c:pt idx="30">
                  <c:v>-2.1604272635344444E-2</c:v>
                </c:pt>
                <c:pt idx="31">
                  <c:v>-1.6517263021801468E-2</c:v>
                </c:pt>
                <c:pt idx="32">
                  <c:v>-1.208058253077816E-2</c:v>
                </c:pt>
                <c:pt idx="33">
                  <c:v>-8.2942311622745263E-3</c:v>
                </c:pt>
                <c:pt idx="34">
                  <c:v>-5.1582089162905626E-3</c:v>
                </c:pt>
                <c:pt idx="35">
                  <c:v>-2.6725157928262694E-3</c:v>
                </c:pt>
                <c:pt idx="36">
                  <c:v>-8.3715179188164571E-4</c:v>
                </c:pt>
                <c:pt idx="37">
                  <c:v>3.4788308654330573E-4</c:v>
                </c:pt>
                <c:pt idx="38">
                  <c:v>8.8258884244858692E-4</c:v>
                </c:pt>
                <c:pt idx="39">
                  <c:v>7.6696547583419701E-4</c:v>
                </c:pt>
                <c:pt idx="40">
                  <c:v>1.0129867001364993E-6</c:v>
                </c:pt>
                <c:pt idx="41">
                  <c:v>-1.4152686249535951E-3</c:v>
                </c:pt>
                <c:pt idx="42">
                  <c:v>-3.4818793591269975E-3</c:v>
                </c:pt>
                <c:pt idx="43">
                  <c:v>-6.1988192158200705E-3</c:v>
                </c:pt>
                <c:pt idx="44">
                  <c:v>-9.5660881950328132E-3</c:v>
                </c:pt>
                <c:pt idx="45">
                  <c:v>-1.3583686296765228E-2</c:v>
                </c:pt>
                <c:pt idx="46">
                  <c:v>-1.8251613521017316E-2</c:v>
                </c:pt>
                <c:pt idx="47">
                  <c:v>-2.356986986778907E-2</c:v>
                </c:pt>
                <c:pt idx="48">
                  <c:v>-2.9538455337080497E-2</c:v>
                </c:pt>
                <c:pt idx="49">
                  <c:v>-3.6157369928891597E-2</c:v>
                </c:pt>
                <c:pt idx="50">
                  <c:v>-4.3426613643222367E-2</c:v>
                </c:pt>
                <c:pt idx="51">
                  <c:v>-5.1346186480072803E-2</c:v>
                </c:pt>
                <c:pt idx="52">
                  <c:v>-5.9916088439442919E-2</c:v>
                </c:pt>
                <c:pt idx="53">
                  <c:v>-6.9136319521332701E-2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9D-4CA3-B5C7-4F8FB6D59E44}"/>
            </c:ext>
          </c:extLst>
        </c:ser>
        <c:ser>
          <c:idx val="9"/>
          <c:order val="6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2'!$R$21:$R$961</c:f>
              <c:numCache>
                <c:formatCode>General</c:formatCode>
                <c:ptCount val="941"/>
                <c:pt idx="26">
                  <c:v>1.0405000000901055E-2</c:v>
                </c:pt>
                <c:pt idx="58">
                  <c:v>7.8762407575244011E-6</c:v>
                </c:pt>
                <c:pt idx="64">
                  <c:v>5.9215000008407515E-2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9D-4CA3-B5C7-4F8FB6D59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251408"/>
        <c:axId val="1"/>
      </c:scatterChart>
      <c:valAx>
        <c:axId val="929251408"/>
        <c:scaling>
          <c:orientation val="minMax"/>
          <c:max val="23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251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3719714945677"/>
          <c:y val="0.9204921861831491"/>
          <c:w val="0.5727141153832533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19.  V0714 Mon -- [50081.3665, 0.34451]</a:t>
            </a:r>
          </a:p>
        </c:rich>
      </c:tx>
      <c:layout>
        <c:manualLayout>
          <c:xMode val="edge"/>
          <c:yMode val="edge"/>
          <c:x val="0.18376113242254974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4809955950262"/>
          <c:y val="0.1507942351587114"/>
          <c:w val="0.83760858542122696"/>
          <c:h val="0.71032021298445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2'!$G$21:$G$961</c:f>
              <c:numCache>
                <c:formatCode>General</c:formatCode>
                <c:ptCount val="941"/>
                <c:pt idx="0">
                  <c:v>-0.3344699999979639</c:v>
                </c:pt>
                <c:pt idx="1">
                  <c:v>-0.31828499999755877</c:v>
                </c:pt>
                <c:pt idx="2">
                  <c:v>-0.32294999999794527</c:v>
                </c:pt>
                <c:pt idx="3">
                  <c:v>-0.31588999999439693</c:v>
                </c:pt>
                <c:pt idx="4">
                  <c:v>-0.30372999999963213</c:v>
                </c:pt>
                <c:pt idx="5">
                  <c:v>-0.26554499999474501</c:v>
                </c:pt>
                <c:pt idx="6">
                  <c:v>-0.30199999999604188</c:v>
                </c:pt>
                <c:pt idx="7">
                  <c:v>-0.27646999999706168</c:v>
                </c:pt>
                <c:pt idx="8">
                  <c:v>-0.27549499999804539</c:v>
                </c:pt>
                <c:pt idx="9">
                  <c:v>-0.25007499999628635</c:v>
                </c:pt>
                <c:pt idx="10">
                  <c:v>-0.25751999999920372</c:v>
                </c:pt>
                <c:pt idx="11">
                  <c:v>-0.24635999999736669</c:v>
                </c:pt>
                <c:pt idx="12">
                  <c:v>-0.19907999999122694</c:v>
                </c:pt>
                <c:pt idx="13">
                  <c:v>-0.13856499999383232</c:v>
                </c:pt>
                <c:pt idx="14">
                  <c:v>-0.16070999999647029</c:v>
                </c:pt>
                <c:pt idx="15">
                  <c:v>-0.18357499999547144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26">
                  <c:v>1.0405000000901055E-2</c:v>
                </c:pt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8">
                  <c:v>-1.9049999973503873E-3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3">
                  <c:v>-1.9449999963399023E-3</c:v>
                </c:pt>
                <c:pt idx="54">
                  <c:v>-5.7400000005145557E-3</c:v>
                </c:pt>
                <c:pt idx="55">
                  <c:v>-5.0699999992502853E-3</c:v>
                </c:pt>
                <c:pt idx="56">
                  <c:v>-4.6000000002095476E-3</c:v>
                </c:pt>
                <c:pt idx="57">
                  <c:v>-5.5299999949056655E-3</c:v>
                </c:pt>
                <c:pt idx="58">
                  <c:v>-4.1299999938928522E-3</c:v>
                </c:pt>
                <c:pt idx="59">
                  <c:v>-6.1749999949824996E-3</c:v>
                </c:pt>
                <c:pt idx="60">
                  <c:v>-6.3999999983934686E-3</c:v>
                </c:pt>
                <c:pt idx="61">
                  <c:v>-5.094999993161764E-3</c:v>
                </c:pt>
                <c:pt idx="62">
                  <c:v>-6.6249999945284799E-3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0">
                  <c:v>-1.6559999996388797E-2</c:v>
                </c:pt>
                <c:pt idx="71">
                  <c:v>-1.6954999999143183E-2</c:v>
                </c:pt>
                <c:pt idx="72">
                  <c:v>-1.7574999998032581E-2</c:v>
                </c:pt>
                <c:pt idx="73">
                  <c:v>-2.0069999991392251E-2</c:v>
                </c:pt>
                <c:pt idx="74">
                  <c:v>-2.052499999263091E-2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78">
                  <c:v>-2.4024999991524965E-2</c:v>
                </c:pt>
                <c:pt idx="79">
                  <c:v>-2.5149999994027894E-2</c:v>
                </c:pt>
                <c:pt idx="80">
                  <c:v>-2.4584999999206048E-2</c:v>
                </c:pt>
                <c:pt idx="81">
                  <c:v>-3.2709999999497086E-2</c:v>
                </c:pt>
                <c:pt idx="82">
                  <c:v>-3.2669999993231613E-2</c:v>
                </c:pt>
                <c:pt idx="83">
                  <c:v>-3.9209999995364342E-2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8-4F9E-9962-BC410A0AD564}"/>
            </c:ext>
          </c:extLst>
        </c:ser>
        <c:ser>
          <c:idx val="8"/>
          <c:order val="1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2'!$F$21:$F$961</c:f>
              <c:numCache>
                <c:formatCode>General</c:formatCode>
                <c:ptCount val="941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2'!$P$21:$P$961</c:f>
              <c:numCache>
                <c:formatCode>General</c:formatCode>
                <c:ptCount val="941"/>
                <c:pt idx="0">
                  <c:v>-0.35962740291235262</c:v>
                </c:pt>
                <c:pt idx="1">
                  <c:v>-0.31806068550609118</c:v>
                </c:pt>
                <c:pt idx="2">
                  <c:v>-0.31408599057386055</c:v>
                </c:pt>
                <c:pt idx="3">
                  <c:v>-0.3071014108286203</c:v>
                </c:pt>
                <c:pt idx="4">
                  <c:v>-0.29536611054837603</c:v>
                </c:pt>
                <c:pt idx="5">
                  <c:v>-0.29187727956085541</c:v>
                </c:pt>
                <c:pt idx="6">
                  <c:v>-0.28682059611344773</c:v>
                </c:pt>
                <c:pt idx="7">
                  <c:v>-0.2849182215922707</c:v>
                </c:pt>
                <c:pt idx="8">
                  <c:v>-0.28176960834387083</c:v>
                </c:pt>
                <c:pt idx="9">
                  <c:v>-0.28121380892970704</c:v>
                </c:pt>
                <c:pt idx="10">
                  <c:v>-0.27200431332345443</c:v>
                </c:pt>
                <c:pt idx="11">
                  <c:v>-0.26281334040676119</c:v>
                </c:pt>
                <c:pt idx="12">
                  <c:v>-0.1437569820316793</c:v>
                </c:pt>
                <c:pt idx="13">
                  <c:v>-0.14256943357608784</c:v>
                </c:pt>
                <c:pt idx="14">
                  <c:v>-0.13555691092832223</c:v>
                </c:pt>
                <c:pt idx="15">
                  <c:v>-0.12825302625155752</c:v>
                </c:pt>
                <c:pt idx="16">
                  <c:v>-5.9924235190773681E-2</c:v>
                </c:pt>
                <c:pt idx="17">
                  <c:v>-7.6083394419689254E-3</c:v>
                </c:pt>
                <c:pt idx="18">
                  <c:v>-6.3307400913842488E-3</c:v>
                </c:pt>
                <c:pt idx="19">
                  <c:v>-2.0325312408843547E-3</c:v>
                </c:pt>
                <c:pt idx="20">
                  <c:v>-1.3942721976166811E-3</c:v>
                </c:pt>
                <c:pt idx="21">
                  <c:v>-1.3666180398520392E-3</c:v>
                </c:pt>
                <c:pt idx="22">
                  <c:v>-3.6320736859776076E-4</c:v>
                </c:pt>
                <c:pt idx="23">
                  <c:v>-3.4841464674630063E-4</c:v>
                </c:pt>
                <c:pt idx="24">
                  <c:v>6.2352919866820586E-4</c:v>
                </c:pt>
                <c:pt idx="25">
                  <c:v>6.2537767710370848E-4</c:v>
                </c:pt>
                <c:pt idx="26">
                  <c:v>3.9185408372040232E-4</c:v>
                </c:pt>
                <c:pt idx="27">
                  <c:v>7.4018711475294651E-7</c:v>
                </c:pt>
                <c:pt idx="28">
                  <c:v>-6.9147033774704666E-6</c:v>
                </c:pt>
                <c:pt idx="29">
                  <c:v>-7.188681684388586E-6</c:v>
                </c:pt>
                <c:pt idx="30">
                  <c:v>-1.0205125668118296E-5</c:v>
                </c:pt>
                <c:pt idx="31">
                  <c:v>-2.314896805617897E-5</c:v>
                </c:pt>
                <c:pt idx="32">
                  <c:v>-3.2846326014932061E-5</c:v>
                </c:pt>
                <c:pt idx="33">
                  <c:v>-5.5479735893789023E-5</c:v>
                </c:pt>
                <c:pt idx="34">
                  <c:v>-6.1955118702039489E-5</c:v>
                </c:pt>
                <c:pt idx="35">
                  <c:v>-6.5342114867381475E-5</c:v>
                </c:pt>
                <c:pt idx="36">
                  <c:v>-7.0150378567993127E-5</c:v>
                </c:pt>
                <c:pt idx="37">
                  <c:v>-7.667437347815192E-5</c:v>
                </c:pt>
                <c:pt idx="38">
                  <c:v>-7.8379821358449221E-5</c:v>
                </c:pt>
                <c:pt idx="39">
                  <c:v>-8.0086732479272202E-5</c:v>
                </c:pt>
                <c:pt idx="40">
                  <c:v>-1.0154658240891263E-4</c:v>
                </c:pt>
                <c:pt idx="41">
                  <c:v>-1.1655962336612336E-4</c:v>
                </c:pt>
                <c:pt idx="42">
                  <c:v>-1.1829896965193199E-4</c:v>
                </c:pt>
                <c:pt idx="43">
                  <c:v>-1.2003977917826629E-4</c:v>
                </c:pt>
                <c:pt idx="44">
                  <c:v>-1.2323506367068891E-4</c:v>
                </c:pt>
                <c:pt idx="45">
                  <c:v>-5.3412186956664886E-4</c:v>
                </c:pt>
                <c:pt idx="46">
                  <c:v>-7.0616816512849017E-4</c:v>
                </c:pt>
                <c:pt idx="47">
                  <c:v>-7.0834794681252521E-4</c:v>
                </c:pt>
                <c:pt idx="48">
                  <c:v>-8.1957829556238973E-4</c:v>
                </c:pt>
                <c:pt idx="49">
                  <c:v>-1.6189272004414551E-3</c:v>
                </c:pt>
                <c:pt idx="50">
                  <c:v>-2.653817411747058E-3</c:v>
                </c:pt>
                <c:pt idx="51">
                  <c:v>-3.912277570590368E-3</c:v>
                </c:pt>
                <c:pt idx="52">
                  <c:v>-5.2402353972090072E-3</c:v>
                </c:pt>
                <c:pt idx="53">
                  <c:v>-5.3718078976529001E-3</c:v>
                </c:pt>
                <c:pt idx="54">
                  <c:v>-6.9220890981303938E-3</c:v>
                </c:pt>
                <c:pt idx="55">
                  <c:v>-6.9268793009122235E-3</c:v>
                </c:pt>
                <c:pt idx="56">
                  <c:v>-6.9316709669345784E-3</c:v>
                </c:pt>
                <c:pt idx="57">
                  <c:v>-6.9364640961974587E-3</c:v>
                </c:pt>
                <c:pt idx="58">
                  <c:v>-6.9364640961974587E-3</c:v>
                </c:pt>
                <c:pt idx="59">
                  <c:v>-8.2832768494920436E-3</c:v>
                </c:pt>
                <c:pt idx="60">
                  <c:v>-8.7872457156754451E-3</c:v>
                </c:pt>
                <c:pt idx="61">
                  <c:v>-8.8130192497863948E-3</c:v>
                </c:pt>
                <c:pt idx="62">
                  <c:v>-8.8183559729045624E-3</c:v>
                </c:pt>
                <c:pt idx="63">
                  <c:v>-1.0228884147110165E-2</c:v>
                </c:pt>
                <c:pt idx="64">
                  <c:v>-1.022983601223617E-2</c:v>
                </c:pt>
                <c:pt idx="65">
                  <c:v>-1.0234595947549744E-2</c:v>
                </c:pt>
                <c:pt idx="66">
                  <c:v>-1.0251740128311638E-2</c:v>
                </c:pt>
                <c:pt idx="67">
                  <c:v>-1.0451767289939445E-2</c:v>
                </c:pt>
                <c:pt idx="68">
                  <c:v>-1.4723508125175769E-2</c:v>
                </c:pt>
                <c:pt idx="69">
                  <c:v>-1.5229294788030555E-2</c:v>
                </c:pt>
                <c:pt idx="70">
                  <c:v>-1.6893476648051419E-2</c:v>
                </c:pt>
                <c:pt idx="71">
                  <c:v>-1.7806102754131352E-2</c:v>
                </c:pt>
                <c:pt idx="72">
                  <c:v>-1.7811037804042678E-2</c:v>
                </c:pt>
                <c:pt idx="73">
                  <c:v>-1.9796968517278087E-2</c:v>
                </c:pt>
                <c:pt idx="74">
                  <c:v>-2.0320580725529749E-2</c:v>
                </c:pt>
                <c:pt idx="75">
                  <c:v>-2.0440315332851573E-2</c:v>
                </c:pt>
                <c:pt idx="76">
                  <c:v>-2.3047844071632469E-2</c:v>
                </c:pt>
                <c:pt idx="77">
                  <c:v>-2.3049239827030162E-2</c:v>
                </c:pt>
                <c:pt idx="78">
                  <c:v>-2.3057615212973302E-2</c:v>
                </c:pt>
                <c:pt idx="79">
                  <c:v>-2.307856007950845E-2</c:v>
                </c:pt>
                <c:pt idx="80">
                  <c:v>-2.3326400154151324E-2</c:v>
                </c:pt>
                <c:pt idx="81">
                  <c:v>-2.8542874474937162E-2</c:v>
                </c:pt>
                <c:pt idx="82">
                  <c:v>-2.89964789219763E-2</c:v>
                </c:pt>
                <c:pt idx="83">
                  <c:v>-3.2439781954842664E-2</c:v>
                </c:pt>
                <c:pt idx="84">
                  <c:v>-3.9389673303916614E-2</c:v>
                </c:pt>
                <c:pt idx="85">
                  <c:v>-3.9685262276007736E-2</c:v>
                </c:pt>
                <c:pt idx="86">
                  <c:v>-4.4511576236569476E-2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B8-4F9E-9962-BC410A0AD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252128"/>
        <c:axId val="1"/>
      </c:scatterChart>
      <c:valAx>
        <c:axId val="929252128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2521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594776388245586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3994189017784567"/>
          <c:w val="0.80719083051028662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9-4A8E-AF40-2DC473002375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3'!$I$21:$I$961</c:f>
              <c:numCache>
                <c:formatCode>General</c:formatCode>
                <c:ptCount val="941"/>
                <c:pt idx="0">
                  <c:v>-0.67897999999695458</c:v>
                </c:pt>
                <c:pt idx="1">
                  <c:v>-0.66279499999654945</c:v>
                </c:pt>
                <c:pt idx="2">
                  <c:v>-0.66745999999693595</c:v>
                </c:pt>
                <c:pt idx="3">
                  <c:v>-0.66039999999702559</c:v>
                </c:pt>
                <c:pt idx="4">
                  <c:v>-0.64823999999862281</c:v>
                </c:pt>
                <c:pt idx="5">
                  <c:v>-0.61005499999737367</c:v>
                </c:pt>
                <c:pt idx="6">
                  <c:v>-0.64650999999503256</c:v>
                </c:pt>
                <c:pt idx="7">
                  <c:v>-0.62097999999605236</c:v>
                </c:pt>
                <c:pt idx="8">
                  <c:v>-0.62000499999703607</c:v>
                </c:pt>
                <c:pt idx="9">
                  <c:v>-0.59458499999891501</c:v>
                </c:pt>
                <c:pt idx="10">
                  <c:v>-0.6020299999981944</c:v>
                </c:pt>
                <c:pt idx="11">
                  <c:v>-0.59086999999635736</c:v>
                </c:pt>
                <c:pt idx="12">
                  <c:v>-0.37133499999617925</c:v>
                </c:pt>
                <c:pt idx="13">
                  <c:v>-0.31081999999878462</c:v>
                </c:pt>
                <c:pt idx="14">
                  <c:v>-0.3329650000014226</c:v>
                </c:pt>
                <c:pt idx="15">
                  <c:v>-0.35583000000042375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  <c:pt idx="60">
                  <c:v>-6.3999999983934686E-3</c:v>
                </c:pt>
                <c:pt idx="61">
                  <c:v>-5.094999993161764E-3</c:v>
                </c:pt>
                <c:pt idx="79">
                  <c:v>-2.5149999994027894E-2</c:v>
                </c:pt>
                <c:pt idx="81">
                  <c:v>-3.2709999999497086E-2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D9-4A8E-AF40-2DC473002375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84">
                  <c:v>-4.5464999995601829E-2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9-4A8E-AF40-2DC473002375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3'!$K$21:$K$961</c:f>
              <c:numCache>
                <c:formatCode>General</c:formatCode>
                <c:ptCount val="941"/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  <c:pt idx="85">
                  <c:v>-4.6829999992041849E-2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D9-4A8E-AF40-2DC473002375}"/>
            </c:ext>
          </c:extLst>
        </c:ser>
        <c:ser>
          <c:idx val="7"/>
          <c:order val="4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3'!$O$21:$O$961</c:f>
              <c:numCache>
                <c:formatCode>General</c:formatCode>
                <c:ptCount val="941"/>
                <c:pt idx="0">
                  <c:v>0.20266367907625299</c:v>
                </c:pt>
                <c:pt idx="1">
                  <c:v>0.19186782202301209</c:v>
                </c:pt>
                <c:pt idx="2">
                  <c:v>0.19079956016623367</c:v>
                </c:pt>
                <c:pt idx="3">
                  <c:v>0.18890588525281293</c:v>
                </c:pt>
                <c:pt idx="4">
                  <c:v>0.1856751776195418</c:v>
                </c:pt>
                <c:pt idx="5">
                  <c:v>0.18470241809989557</c:v>
                </c:pt>
                <c:pt idx="6">
                  <c:v>0.18328216191482999</c:v>
                </c:pt>
                <c:pt idx="7">
                  <c:v>0.18274462018868606</c:v>
                </c:pt>
                <c:pt idx="8">
                  <c:v>0.18185099117694933</c:v>
                </c:pt>
                <c:pt idx="9">
                  <c:v>0.1816927301611303</c:v>
                </c:pt>
                <c:pt idx="10">
                  <c:v>0.17904731542256919</c:v>
                </c:pt>
                <c:pt idx="11">
                  <c:v>0.17636233543005334</c:v>
                </c:pt>
                <c:pt idx="12">
                  <c:v>0.13605625620297185</c:v>
                </c:pt>
                <c:pt idx="13">
                  <c:v>0.13558283747461666</c:v>
                </c:pt>
                <c:pt idx="14">
                  <c:v>0.13274641806179122</c:v>
                </c:pt>
                <c:pt idx="15">
                  <c:v>0.12971353669829386</c:v>
                </c:pt>
                <c:pt idx="16">
                  <c:v>9.5594644598275144E-2</c:v>
                </c:pt>
                <c:pt idx="17">
                  <c:v>4.8888544464236398E-2</c:v>
                </c:pt>
                <c:pt idx="18">
                  <c:v>4.6709726858521032E-2</c:v>
                </c:pt>
                <c:pt idx="19">
                  <c:v>3.7380512839809893E-2</c:v>
                </c:pt>
                <c:pt idx="20">
                  <c:v>3.5493659521898591E-2</c:v>
                </c:pt>
                <c:pt idx="21">
                  <c:v>3.5406343099377749E-2</c:v>
                </c:pt>
                <c:pt idx="22">
                  <c:v>3.1771797011947732E-2</c:v>
                </c:pt>
                <c:pt idx="23">
                  <c:v>3.1709038333260872E-2</c:v>
                </c:pt>
                <c:pt idx="24">
                  <c:v>2.6124880249232697E-2</c:v>
                </c:pt>
                <c:pt idx="25">
                  <c:v>2.610850842001004E-2</c:v>
                </c:pt>
                <c:pt idx="48">
                  <c:v>8.3368877988150639E-3</c:v>
                </c:pt>
                <c:pt idx="53">
                  <c:v>-3.05244806374717E-3</c:v>
                </c:pt>
                <c:pt idx="56">
                  <c:v>-5.864309732738637E-3</c:v>
                </c:pt>
                <c:pt idx="58">
                  <c:v>-5.8724956473499654E-3</c:v>
                </c:pt>
                <c:pt idx="63">
                  <c:v>-1.1003699789551279E-2</c:v>
                </c:pt>
                <c:pt idx="64">
                  <c:v>-1.1005064108653166E-2</c:v>
                </c:pt>
                <c:pt idx="65">
                  <c:v>-1.1011885704162607E-2</c:v>
                </c:pt>
                <c:pt idx="66">
                  <c:v>-1.1036443447996593E-2</c:v>
                </c:pt>
                <c:pt idx="67">
                  <c:v>-1.1321586140291216E-2</c:v>
                </c:pt>
                <c:pt idx="68">
                  <c:v>-1.6901651267013727E-2</c:v>
                </c:pt>
                <c:pt idx="69">
                  <c:v>-1.7508773267353957E-2</c:v>
                </c:pt>
                <c:pt idx="70">
                  <c:v>-1.9442013434729455E-2</c:v>
                </c:pt>
                <c:pt idx="71">
                  <c:v>-2.0463888442043672E-2</c:v>
                </c:pt>
                <c:pt idx="72">
                  <c:v>-2.0469345718451229E-2</c:v>
                </c:pt>
                <c:pt idx="73">
                  <c:v>-2.2609962389313724E-2</c:v>
                </c:pt>
                <c:pt idx="74">
                  <c:v>-2.3157054349170869E-2</c:v>
                </c:pt>
                <c:pt idx="75">
                  <c:v>-2.3281207387442694E-2</c:v>
                </c:pt>
                <c:pt idx="76">
                  <c:v>-2.5903428701271707E-2</c:v>
                </c:pt>
                <c:pt idx="77">
                  <c:v>-2.5904793020373594E-2</c:v>
                </c:pt>
                <c:pt idx="78">
                  <c:v>-2.5912978934984926E-2</c:v>
                </c:pt>
                <c:pt idx="79">
                  <c:v>-2.5933443721513245E-2</c:v>
                </c:pt>
                <c:pt idx="80">
                  <c:v>-2.6174928202547451E-2</c:v>
                </c:pt>
                <c:pt idx="81">
                  <c:v>-3.0997796227722044E-2</c:v>
                </c:pt>
                <c:pt idx="82">
                  <c:v>-3.1396177405473381E-2</c:v>
                </c:pt>
                <c:pt idx="83">
                  <c:v>-3.4326734836329115E-2</c:v>
                </c:pt>
                <c:pt idx="84">
                  <c:v>-3.9812661945021345E-2</c:v>
                </c:pt>
                <c:pt idx="85">
                  <c:v>-4.0035045958629112E-2</c:v>
                </c:pt>
                <c:pt idx="86">
                  <c:v>-4.3557717879704305E-2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D9-4A8E-AF40-2DC473002375}"/>
            </c:ext>
          </c:extLst>
        </c:ser>
        <c:ser>
          <c:idx val="8"/>
          <c:order val="5"/>
          <c:tx>
            <c:strRef>
              <c:f>'Active 3'!$P$20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3'!$P$21:$P$961</c:f>
              <c:numCache>
                <c:formatCode>General</c:formatCode>
                <c:ptCount val="941"/>
                <c:pt idx="0">
                  <c:v>-0.76050531075743644</c:v>
                </c:pt>
                <c:pt idx="1">
                  <c:v>-0.67819240949294246</c:v>
                </c:pt>
                <c:pt idx="2">
                  <c:v>-0.6703036536133955</c:v>
                </c:pt>
                <c:pt idx="3">
                  <c:v>-0.65643287974770781</c:v>
                </c:pt>
                <c:pt idx="4">
                  <c:v>-0.63310327537564604</c:v>
                </c:pt>
                <c:pt idx="5">
                  <c:v>-0.62616143428512916</c:v>
                </c:pt>
                <c:pt idx="6">
                  <c:v>-0.61609485379991313</c:v>
                </c:pt>
                <c:pt idx="7">
                  <c:v>-0.6123061054677611</c:v>
                </c:pt>
                <c:pt idx="8">
                  <c:v>-0.60603340455115684</c:v>
                </c:pt>
                <c:pt idx="9">
                  <c:v>-0.60492587914512874</c:v>
                </c:pt>
                <c:pt idx="10">
                  <c:v>-0.58656294622669325</c:v>
                </c:pt>
                <c:pt idx="11">
                  <c:v>-0.56821468133923991</c:v>
                </c:pt>
                <c:pt idx="12">
                  <c:v>-0.32780362259561391</c:v>
                </c:pt>
                <c:pt idx="13">
                  <c:v>-0.32537010527057925</c:v>
                </c:pt>
                <c:pt idx="14">
                  <c:v>-0.31097981397449509</c:v>
                </c:pt>
                <c:pt idx="15">
                  <c:v>-0.295952625038441</c:v>
                </c:pt>
                <c:pt idx="16">
                  <c:v>-0.15252500132459848</c:v>
                </c:pt>
                <c:pt idx="17">
                  <c:v>-3.2493149553858042E-2</c:v>
                </c:pt>
                <c:pt idx="18">
                  <c:v>-2.9046771302175339E-2</c:v>
                </c:pt>
                <c:pt idx="19">
                  <c:v>-1.6460368224364485E-2</c:v>
                </c:pt>
                <c:pt idx="20">
                  <c:v>-1.4342538121032481E-2</c:v>
                </c:pt>
                <c:pt idx="21">
                  <c:v>-1.4248017456350875E-2</c:v>
                </c:pt>
                <c:pt idx="22">
                  <c:v>-1.0587039227948155E-2</c:v>
                </c:pt>
                <c:pt idx="23">
                  <c:v>-1.0528514622124785E-2</c:v>
                </c:pt>
                <c:pt idx="24">
                  <c:v>-5.9585199047244262E-3</c:v>
                </c:pt>
                <c:pt idx="25">
                  <c:v>-5.9469749022432912E-3</c:v>
                </c:pt>
                <c:pt idx="26">
                  <c:v>-3.7937884179659249E-4</c:v>
                </c:pt>
                <c:pt idx="27">
                  <c:v>1.1848601580040183E-6</c:v>
                </c:pt>
                <c:pt idx="28">
                  <c:v>5.9652729803787653E-6</c:v>
                </c:pt>
                <c:pt idx="29">
                  <c:v>6.1349108495737973E-6</c:v>
                </c:pt>
                <c:pt idx="30">
                  <c:v>7.995960750610008E-6</c:v>
                </c:pt>
                <c:pt idx="31">
                  <c:v>1.5845150362177358E-5</c:v>
                </c:pt>
                <c:pt idx="32">
                  <c:v>2.1582304331119717E-5</c:v>
                </c:pt>
                <c:pt idx="33">
                  <c:v>3.4506181905240462E-5</c:v>
                </c:pt>
                <c:pt idx="34">
                  <c:v>3.8085923018742458E-5</c:v>
                </c:pt>
                <c:pt idx="35">
                  <c:v>3.9937811025044439E-5</c:v>
                </c:pt>
                <c:pt idx="36">
                  <c:v>4.2542769310988828E-5</c:v>
                </c:pt>
                <c:pt idx="37">
                  <c:v>4.6032508523119016E-5</c:v>
                </c:pt>
                <c:pt idx="38">
                  <c:v>4.6936328313056536E-5</c:v>
                </c:pt>
                <c:pt idx="39">
                  <c:v>4.7837439015661792E-5</c:v>
                </c:pt>
                <c:pt idx="40">
                  <c:v>5.8872743554567928E-5</c:v>
                </c:pt>
                <c:pt idx="41">
                  <c:v>6.6275404524567067E-5</c:v>
                </c:pt>
                <c:pt idx="42">
                  <c:v>6.7116463791307198E-5</c:v>
                </c:pt>
                <c:pt idx="43">
                  <c:v>6.7954813970715056E-5</c:v>
                </c:pt>
                <c:pt idx="44">
                  <c:v>6.9484753197808188E-5</c:v>
                </c:pt>
                <c:pt idx="45">
                  <c:v>1.8600542264744774E-4</c:v>
                </c:pt>
                <c:pt idx="46">
                  <c:v>1.9711895076173267E-4</c:v>
                </c:pt>
                <c:pt idx="47">
                  <c:v>1.9714457474146203E-4</c:v>
                </c:pt>
                <c:pt idx="48">
                  <c:v>1.949531189313262E-4</c:v>
                </c:pt>
                <c:pt idx="49">
                  <c:v>1.9380706278096494E-5</c:v>
                </c:pt>
                <c:pt idx="50">
                  <c:v>-4.8533139248261767E-4</c:v>
                </c:pt>
                <c:pt idx="51">
                  <c:v>-1.353200874473061E-3</c:v>
                </c:pt>
                <c:pt idx="52">
                  <c:v>-2.4641347475317047E-3</c:v>
                </c:pt>
                <c:pt idx="53">
                  <c:v>-2.5825074556231399E-3</c:v>
                </c:pt>
                <c:pt idx="54">
                  <c:v>-4.065797889773886E-3</c:v>
                </c:pt>
                <c:pt idx="55">
                  <c:v>-4.0706052775949103E-3</c:v>
                </c:pt>
                <c:pt idx="56">
                  <c:v>-4.0754153745032684E-3</c:v>
                </c:pt>
                <c:pt idx="57">
                  <c:v>-4.0802281804989578E-3</c:v>
                </c:pt>
                <c:pt idx="58">
                  <c:v>-4.0802281804989578E-3</c:v>
                </c:pt>
                <c:pt idx="59">
                  <c:v>-5.477873527992381E-3</c:v>
                </c:pt>
                <c:pt idx="60">
                  <c:v>-6.0217251109139997E-3</c:v>
                </c:pt>
                <c:pt idx="61">
                  <c:v>-6.0498132080160447E-3</c:v>
                </c:pt>
                <c:pt idx="62">
                  <c:v>-6.0556324399556709E-3</c:v>
                </c:pt>
                <c:pt idx="63">
                  <c:v>-7.6301318135076016E-3</c:v>
                </c:pt>
                <c:pt idx="64">
                  <c:v>-7.6312172355975033E-3</c:v>
                </c:pt>
                <c:pt idx="65">
                  <c:v>-7.6366454748333958E-3</c:v>
                </c:pt>
                <c:pt idx="66">
                  <c:v>-7.6562027133347758E-3</c:v>
                </c:pt>
                <c:pt idx="67">
                  <c:v>-7.8850690830216692E-3</c:v>
                </c:pt>
                <c:pt idx="68">
                  <c:v>-1.3025419896629033E-2</c:v>
                </c:pt>
                <c:pt idx="69">
                  <c:v>-1.3660632639320623E-2</c:v>
                </c:pt>
                <c:pt idx="70">
                  <c:v>-1.5782596337432234E-2</c:v>
                </c:pt>
                <c:pt idx="71">
                  <c:v>-1.6965269398196339E-2</c:v>
                </c:pt>
                <c:pt idx="72">
                  <c:v>-1.6971698739355154E-2</c:v>
                </c:pt>
                <c:pt idx="73">
                  <c:v>-1.9586470694626223E-2</c:v>
                </c:pt>
                <c:pt idx="74">
                  <c:v>-2.0284469324459951E-2</c:v>
                </c:pt>
                <c:pt idx="75">
                  <c:v>-2.0444552616824346E-2</c:v>
                </c:pt>
                <c:pt idx="76">
                  <c:v>-2.3971227775254109E-2</c:v>
                </c:pt>
                <c:pt idx="77">
                  <c:v>-2.3973135029087222E-2</c:v>
                </c:pt>
                <c:pt idx="78">
                  <c:v>-2.3984580132386843E-2</c:v>
                </c:pt>
                <c:pt idx="79">
                  <c:v>-2.4013204742892973E-2</c:v>
                </c:pt>
                <c:pt idx="80">
                  <c:v>-2.435225383608617E-2</c:v>
                </c:pt>
                <c:pt idx="81">
                  <c:v>-3.1617386198157897E-2</c:v>
                </c:pt>
                <c:pt idx="82">
                  <c:v>-3.2259551319016019E-2</c:v>
                </c:pt>
                <c:pt idx="83">
                  <c:v>-3.7180627006644477E-2</c:v>
                </c:pt>
                <c:pt idx="84">
                  <c:v>-4.7326091266652527E-2</c:v>
                </c:pt>
                <c:pt idx="85">
                  <c:v>-4.7763020551796889E-2</c:v>
                </c:pt>
                <c:pt idx="86">
                  <c:v>-5.4950874042933237E-2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D9-4A8E-AF40-2DC473002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629864"/>
        <c:axId val="1"/>
      </c:scatterChart>
      <c:valAx>
        <c:axId val="895629864"/>
        <c:scaling>
          <c:orientation val="minMax"/>
          <c:max val="18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9067116610423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629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41227934743451"/>
          <c:y val="0.92419947506561673"/>
          <c:w val="0.5310466093699072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70871343784729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723926380368099"/>
          <c:w val="0.82582703674431768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C-4D8E-A379-57078B6B88E0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3'!$I$21:$I$961</c:f>
              <c:numCache>
                <c:formatCode>General</c:formatCode>
                <c:ptCount val="941"/>
                <c:pt idx="0">
                  <c:v>-0.67897999999695458</c:v>
                </c:pt>
                <c:pt idx="1">
                  <c:v>-0.66279499999654945</c:v>
                </c:pt>
                <c:pt idx="2">
                  <c:v>-0.66745999999693595</c:v>
                </c:pt>
                <c:pt idx="3">
                  <c:v>-0.66039999999702559</c:v>
                </c:pt>
                <c:pt idx="4">
                  <c:v>-0.64823999999862281</c:v>
                </c:pt>
                <c:pt idx="5">
                  <c:v>-0.61005499999737367</c:v>
                </c:pt>
                <c:pt idx="6">
                  <c:v>-0.64650999999503256</c:v>
                </c:pt>
                <c:pt idx="7">
                  <c:v>-0.62097999999605236</c:v>
                </c:pt>
                <c:pt idx="8">
                  <c:v>-0.62000499999703607</c:v>
                </c:pt>
                <c:pt idx="9">
                  <c:v>-0.59458499999891501</c:v>
                </c:pt>
                <c:pt idx="10">
                  <c:v>-0.6020299999981944</c:v>
                </c:pt>
                <c:pt idx="11">
                  <c:v>-0.59086999999635736</c:v>
                </c:pt>
                <c:pt idx="12">
                  <c:v>-0.37133499999617925</c:v>
                </c:pt>
                <c:pt idx="13">
                  <c:v>-0.31081999999878462</c:v>
                </c:pt>
                <c:pt idx="14">
                  <c:v>-0.3329650000014226</c:v>
                </c:pt>
                <c:pt idx="15">
                  <c:v>-0.35583000000042375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  <c:pt idx="60">
                  <c:v>-6.3999999983934686E-3</c:v>
                </c:pt>
                <c:pt idx="61">
                  <c:v>-5.094999993161764E-3</c:v>
                </c:pt>
                <c:pt idx="79">
                  <c:v>-2.5149999994027894E-2</c:v>
                </c:pt>
                <c:pt idx="81">
                  <c:v>-3.2709999999497086E-2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C-4D8E-A379-57078B6B88E0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84">
                  <c:v>-4.5464999995601829E-2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C-4D8E-A379-57078B6B88E0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3'!$K$21:$K$961</c:f>
              <c:numCache>
                <c:formatCode>General</c:formatCode>
                <c:ptCount val="941"/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  <c:pt idx="85">
                  <c:v>-4.6829999992041849E-2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C-4D8E-A379-57078B6B88E0}"/>
            </c:ext>
          </c:extLst>
        </c:ser>
        <c:ser>
          <c:idx val="7"/>
          <c:order val="4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3'!$O$21:$O$961</c:f>
              <c:numCache>
                <c:formatCode>General</c:formatCode>
                <c:ptCount val="941"/>
                <c:pt idx="0">
                  <c:v>0.20266367907625299</c:v>
                </c:pt>
                <c:pt idx="1">
                  <c:v>0.19186782202301209</c:v>
                </c:pt>
                <c:pt idx="2">
                  <c:v>0.19079956016623367</c:v>
                </c:pt>
                <c:pt idx="3">
                  <c:v>0.18890588525281293</c:v>
                </c:pt>
                <c:pt idx="4">
                  <c:v>0.1856751776195418</c:v>
                </c:pt>
                <c:pt idx="5">
                  <c:v>0.18470241809989557</c:v>
                </c:pt>
                <c:pt idx="6">
                  <c:v>0.18328216191482999</c:v>
                </c:pt>
                <c:pt idx="7">
                  <c:v>0.18274462018868606</c:v>
                </c:pt>
                <c:pt idx="8">
                  <c:v>0.18185099117694933</c:v>
                </c:pt>
                <c:pt idx="9">
                  <c:v>0.1816927301611303</c:v>
                </c:pt>
                <c:pt idx="10">
                  <c:v>0.17904731542256919</c:v>
                </c:pt>
                <c:pt idx="11">
                  <c:v>0.17636233543005334</c:v>
                </c:pt>
                <c:pt idx="12">
                  <c:v>0.13605625620297185</c:v>
                </c:pt>
                <c:pt idx="13">
                  <c:v>0.13558283747461666</c:v>
                </c:pt>
                <c:pt idx="14">
                  <c:v>0.13274641806179122</c:v>
                </c:pt>
                <c:pt idx="15">
                  <c:v>0.12971353669829386</c:v>
                </c:pt>
                <c:pt idx="16">
                  <c:v>9.5594644598275144E-2</c:v>
                </c:pt>
                <c:pt idx="17">
                  <c:v>4.8888544464236398E-2</c:v>
                </c:pt>
                <c:pt idx="18">
                  <c:v>4.6709726858521032E-2</c:v>
                </c:pt>
                <c:pt idx="19">
                  <c:v>3.7380512839809893E-2</c:v>
                </c:pt>
                <c:pt idx="20">
                  <c:v>3.5493659521898591E-2</c:v>
                </c:pt>
                <c:pt idx="21">
                  <c:v>3.5406343099377749E-2</c:v>
                </c:pt>
                <c:pt idx="22">
                  <c:v>3.1771797011947732E-2</c:v>
                </c:pt>
                <c:pt idx="23">
                  <c:v>3.1709038333260872E-2</c:v>
                </c:pt>
                <c:pt idx="24">
                  <c:v>2.6124880249232697E-2</c:v>
                </c:pt>
                <c:pt idx="25">
                  <c:v>2.610850842001004E-2</c:v>
                </c:pt>
                <c:pt idx="48">
                  <c:v>8.3368877988150639E-3</c:v>
                </c:pt>
                <c:pt idx="53">
                  <c:v>-3.05244806374717E-3</c:v>
                </c:pt>
                <c:pt idx="56">
                  <c:v>-5.864309732738637E-3</c:v>
                </c:pt>
                <c:pt idx="58">
                  <c:v>-5.8724956473499654E-3</c:v>
                </c:pt>
                <c:pt idx="63">
                  <c:v>-1.1003699789551279E-2</c:v>
                </c:pt>
                <c:pt idx="64">
                  <c:v>-1.1005064108653166E-2</c:v>
                </c:pt>
                <c:pt idx="65">
                  <c:v>-1.1011885704162607E-2</c:v>
                </c:pt>
                <c:pt idx="66">
                  <c:v>-1.1036443447996593E-2</c:v>
                </c:pt>
                <c:pt idx="67">
                  <c:v>-1.1321586140291216E-2</c:v>
                </c:pt>
                <c:pt idx="68">
                  <c:v>-1.6901651267013727E-2</c:v>
                </c:pt>
                <c:pt idx="69">
                  <c:v>-1.7508773267353957E-2</c:v>
                </c:pt>
                <c:pt idx="70">
                  <c:v>-1.9442013434729455E-2</c:v>
                </c:pt>
                <c:pt idx="71">
                  <c:v>-2.0463888442043672E-2</c:v>
                </c:pt>
                <c:pt idx="72">
                  <c:v>-2.0469345718451229E-2</c:v>
                </c:pt>
                <c:pt idx="73">
                  <c:v>-2.2609962389313724E-2</c:v>
                </c:pt>
                <c:pt idx="74">
                  <c:v>-2.3157054349170869E-2</c:v>
                </c:pt>
                <c:pt idx="75">
                  <c:v>-2.3281207387442694E-2</c:v>
                </c:pt>
                <c:pt idx="76">
                  <c:v>-2.5903428701271707E-2</c:v>
                </c:pt>
                <c:pt idx="77">
                  <c:v>-2.5904793020373594E-2</c:v>
                </c:pt>
                <c:pt idx="78">
                  <c:v>-2.5912978934984926E-2</c:v>
                </c:pt>
                <c:pt idx="79">
                  <c:v>-2.5933443721513245E-2</c:v>
                </c:pt>
                <c:pt idx="80">
                  <c:v>-2.6174928202547451E-2</c:v>
                </c:pt>
                <c:pt idx="81">
                  <c:v>-3.0997796227722044E-2</c:v>
                </c:pt>
                <c:pt idx="82">
                  <c:v>-3.1396177405473381E-2</c:v>
                </c:pt>
                <c:pt idx="83">
                  <c:v>-3.4326734836329115E-2</c:v>
                </c:pt>
                <c:pt idx="84">
                  <c:v>-3.9812661945021345E-2</c:v>
                </c:pt>
                <c:pt idx="85">
                  <c:v>-4.0035045958629112E-2</c:v>
                </c:pt>
                <c:pt idx="86">
                  <c:v>-4.3557717879704305E-2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C-4D8E-A379-57078B6B88E0}"/>
            </c:ext>
          </c:extLst>
        </c:ser>
        <c:ser>
          <c:idx val="8"/>
          <c:order val="5"/>
          <c:tx>
            <c:strRef>
              <c:f>'Active 3'!$P$20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3'!$W$2:$W$55</c:f>
              <c:numCache>
                <c:formatCode>General</c:formatCode>
                <c:ptCount val="54"/>
                <c:pt idx="0">
                  <c:v>-80000</c:v>
                </c:pt>
                <c:pt idx="1">
                  <c:v>-78000</c:v>
                </c:pt>
                <c:pt idx="2">
                  <c:v>-76000</c:v>
                </c:pt>
                <c:pt idx="3">
                  <c:v>-74000</c:v>
                </c:pt>
                <c:pt idx="4">
                  <c:v>-72000</c:v>
                </c:pt>
                <c:pt idx="5">
                  <c:v>-70000</c:v>
                </c:pt>
                <c:pt idx="6">
                  <c:v>-68000</c:v>
                </c:pt>
                <c:pt idx="7">
                  <c:v>-66000</c:v>
                </c:pt>
                <c:pt idx="8">
                  <c:v>-64000</c:v>
                </c:pt>
                <c:pt idx="9">
                  <c:v>-62000</c:v>
                </c:pt>
                <c:pt idx="10">
                  <c:v>-60000</c:v>
                </c:pt>
                <c:pt idx="11">
                  <c:v>-58000</c:v>
                </c:pt>
                <c:pt idx="12">
                  <c:v>-56000</c:v>
                </c:pt>
                <c:pt idx="13">
                  <c:v>-54000</c:v>
                </c:pt>
                <c:pt idx="14">
                  <c:v>-52000</c:v>
                </c:pt>
                <c:pt idx="15">
                  <c:v>-50000</c:v>
                </c:pt>
                <c:pt idx="16">
                  <c:v>-48000</c:v>
                </c:pt>
                <c:pt idx="17">
                  <c:v>-46000</c:v>
                </c:pt>
                <c:pt idx="18">
                  <c:v>-44000</c:v>
                </c:pt>
                <c:pt idx="19">
                  <c:v>-42000</c:v>
                </c:pt>
                <c:pt idx="20">
                  <c:v>-40000</c:v>
                </c:pt>
                <c:pt idx="21">
                  <c:v>-38000</c:v>
                </c:pt>
                <c:pt idx="22">
                  <c:v>-36000</c:v>
                </c:pt>
                <c:pt idx="23">
                  <c:v>-34000</c:v>
                </c:pt>
                <c:pt idx="24">
                  <c:v>-32000</c:v>
                </c:pt>
                <c:pt idx="25">
                  <c:v>-30000</c:v>
                </c:pt>
                <c:pt idx="26">
                  <c:v>-28000</c:v>
                </c:pt>
                <c:pt idx="27">
                  <c:v>-26000</c:v>
                </c:pt>
                <c:pt idx="28">
                  <c:v>-24000</c:v>
                </c:pt>
                <c:pt idx="29">
                  <c:v>-22000</c:v>
                </c:pt>
                <c:pt idx="30">
                  <c:v>-20000</c:v>
                </c:pt>
                <c:pt idx="31">
                  <c:v>-18000</c:v>
                </c:pt>
                <c:pt idx="32">
                  <c:v>-16000</c:v>
                </c:pt>
                <c:pt idx="33">
                  <c:v>-14000</c:v>
                </c:pt>
                <c:pt idx="34">
                  <c:v>-12000</c:v>
                </c:pt>
                <c:pt idx="35">
                  <c:v>-10000</c:v>
                </c:pt>
                <c:pt idx="36">
                  <c:v>-8000</c:v>
                </c:pt>
                <c:pt idx="37">
                  <c:v>-6000</c:v>
                </c:pt>
                <c:pt idx="38">
                  <c:v>-4000</c:v>
                </c:pt>
                <c:pt idx="39">
                  <c:v>-2000</c:v>
                </c:pt>
                <c:pt idx="40">
                  <c:v>0</c:v>
                </c:pt>
                <c:pt idx="41">
                  <c:v>2000</c:v>
                </c:pt>
                <c:pt idx="42">
                  <c:v>4000</c:v>
                </c:pt>
                <c:pt idx="43">
                  <c:v>6000</c:v>
                </c:pt>
                <c:pt idx="44">
                  <c:v>8000</c:v>
                </c:pt>
                <c:pt idx="45">
                  <c:v>10000</c:v>
                </c:pt>
                <c:pt idx="46">
                  <c:v>12000</c:v>
                </c:pt>
                <c:pt idx="47">
                  <c:v>14000</c:v>
                </c:pt>
                <c:pt idx="48">
                  <c:v>16000</c:v>
                </c:pt>
                <c:pt idx="49">
                  <c:v>18000</c:v>
                </c:pt>
                <c:pt idx="50">
                  <c:v>20000</c:v>
                </c:pt>
                <c:pt idx="51">
                  <c:v>22000</c:v>
                </c:pt>
                <c:pt idx="52">
                  <c:v>24000</c:v>
                </c:pt>
                <c:pt idx="53">
                  <c:v>26000</c:v>
                </c:pt>
              </c:numCache>
            </c:numRef>
          </c:xVal>
          <c:yVal>
            <c:numRef>
              <c:f>'Active 3'!$X$2:$X$55</c:f>
              <c:numCache>
                <c:formatCode>General</c:formatCode>
                <c:ptCount val="54"/>
                <c:pt idx="0">
                  <c:v>-0.99072728895226214</c:v>
                </c:pt>
                <c:pt idx="1">
                  <c:v>-0.94248032452285579</c:v>
                </c:pt>
                <c:pt idx="2">
                  <c:v>-0.89543739890778784</c:v>
                </c:pt>
                <c:pt idx="3">
                  <c:v>-0.84959851210705839</c:v>
                </c:pt>
                <c:pt idx="4">
                  <c:v>-0.80496366412066755</c:v>
                </c:pt>
                <c:pt idx="5">
                  <c:v>-0.761532854948615</c:v>
                </c:pt>
                <c:pt idx="6">
                  <c:v>-0.71930608459090117</c:v>
                </c:pt>
                <c:pt idx="7">
                  <c:v>-0.67828335304752563</c:v>
                </c:pt>
                <c:pt idx="8">
                  <c:v>-0.6384646603184887</c:v>
                </c:pt>
                <c:pt idx="9">
                  <c:v>-0.59985000640379038</c:v>
                </c:pt>
                <c:pt idx="10">
                  <c:v>-0.56243939130343035</c:v>
                </c:pt>
                <c:pt idx="11">
                  <c:v>-0.52623281501740893</c:v>
                </c:pt>
                <c:pt idx="12">
                  <c:v>-0.4912302775457259</c:v>
                </c:pt>
                <c:pt idx="13">
                  <c:v>-0.45743177888838144</c:v>
                </c:pt>
                <c:pt idx="14">
                  <c:v>-0.42483731904537547</c:v>
                </c:pt>
                <c:pt idx="15">
                  <c:v>-0.39344689801670796</c:v>
                </c:pt>
                <c:pt idx="16">
                  <c:v>-0.36326051580237895</c:v>
                </c:pt>
                <c:pt idx="17">
                  <c:v>-0.3342781724023885</c:v>
                </c:pt>
                <c:pt idx="18">
                  <c:v>-0.30649986781673649</c:v>
                </c:pt>
                <c:pt idx="19">
                  <c:v>-0.27992560204542299</c:v>
                </c:pt>
                <c:pt idx="20">
                  <c:v>-0.25455537508844794</c:v>
                </c:pt>
                <c:pt idx="21">
                  <c:v>-0.23038918694581145</c:v>
                </c:pt>
                <c:pt idx="22">
                  <c:v>-0.20742703761751341</c:v>
                </c:pt>
                <c:pt idx="23">
                  <c:v>-0.1856689271035539</c:v>
                </c:pt>
                <c:pt idx="24">
                  <c:v>-0.16511485540393284</c:v>
                </c:pt>
                <c:pt idx="25">
                  <c:v>-0.14576482251865031</c:v>
                </c:pt>
                <c:pt idx="26">
                  <c:v>-0.12761882844770625</c:v>
                </c:pt>
                <c:pt idx="27">
                  <c:v>-0.11067687319110071</c:v>
                </c:pt>
                <c:pt idx="28">
                  <c:v>-9.4938956748833653E-2</c:v>
                </c:pt>
                <c:pt idx="29">
                  <c:v>-8.0405079120905096E-2</c:v>
                </c:pt>
                <c:pt idx="30">
                  <c:v>-6.7075240307315029E-2</c:v>
                </c:pt>
                <c:pt idx="31">
                  <c:v>-5.4949440308063452E-2</c:v>
                </c:pt>
                <c:pt idx="32">
                  <c:v>-4.4027679123150372E-2</c:v>
                </c:pt>
                <c:pt idx="33">
                  <c:v>-3.4309956752575789E-2</c:v>
                </c:pt>
                <c:pt idx="34">
                  <c:v>-2.5796273196339699E-2</c:v>
                </c:pt>
                <c:pt idx="35">
                  <c:v>-1.8486628454442103E-2</c:v>
                </c:pt>
                <c:pt idx="36">
                  <c:v>-1.2381022526883001E-2</c:v>
                </c:pt>
                <c:pt idx="37">
                  <c:v>-7.4794554136623954E-3</c:v>
                </c:pt>
                <c:pt idx="38">
                  <c:v>-3.7819271147802825E-3</c:v>
                </c:pt>
                <c:pt idx="39">
                  <c:v>-1.2884376302366653E-3</c:v>
                </c:pt>
                <c:pt idx="40">
                  <c:v>1.0130399684579973E-6</c:v>
                </c:pt>
                <c:pt idx="41">
                  <c:v>8.6424895835086868E-5</c:v>
                </c:pt>
                <c:pt idx="42">
                  <c:v>-1.0322020626367787E-3</c:v>
                </c:pt>
                <c:pt idx="43">
                  <c:v>-3.3548678354471386E-3</c:v>
                </c:pt>
                <c:pt idx="44">
                  <c:v>-6.8815724225959928E-3</c:v>
                </c:pt>
                <c:pt idx="45">
                  <c:v>-1.1612315824083343E-2</c:v>
                </c:pt>
                <c:pt idx="46">
                  <c:v>-1.7547098039909184E-2</c:v>
                </c:pt>
                <c:pt idx="47">
                  <c:v>-2.4685919070073524E-2</c:v>
                </c:pt>
                <c:pt idx="48">
                  <c:v>-3.3028778914576354E-2</c:v>
                </c:pt>
                <c:pt idx="49">
                  <c:v>-4.2575677573417681E-2</c:v>
                </c:pt>
                <c:pt idx="50">
                  <c:v>-5.3326615046597504E-2</c:v>
                </c:pt>
                <c:pt idx="51">
                  <c:v>-6.5281591334115818E-2</c:v>
                </c:pt>
                <c:pt idx="52">
                  <c:v>-7.8440606435972629E-2</c:v>
                </c:pt>
                <c:pt idx="53">
                  <c:v>-9.2803660352167944E-2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C-4D8E-A379-57078B6B88E0}"/>
            </c:ext>
          </c:extLst>
        </c:ser>
        <c:ser>
          <c:idx val="9"/>
          <c:order val="6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3'!$R$21:$R$961</c:f>
              <c:numCache>
                <c:formatCode>General</c:formatCode>
                <c:ptCount val="941"/>
                <c:pt idx="26">
                  <c:v>1.0405000000901055E-2</c:v>
                </c:pt>
                <c:pt idx="64">
                  <c:v>5.9215000008407515E-2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C-4D8E-A379-57078B6B8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634904"/>
        <c:axId val="1"/>
      </c:scatterChart>
      <c:valAx>
        <c:axId val="895634904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2030770928415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63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24956452515507"/>
          <c:y val="0.92024539877300615"/>
          <c:w val="0.57357436176333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718144077567515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4678942920199375"/>
          <c:w val="0.82009055537457498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0B-4FEC-B3D1-F0DDA6BC8F6A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3'!$I$21:$I$961</c:f>
              <c:numCache>
                <c:formatCode>General</c:formatCode>
                <c:ptCount val="941"/>
                <c:pt idx="0">
                  <c:v>-0.67897999999695458</c:v>
                </c:pt>
                <c:pt idx="1">
                  <c:v>-0.66279499999654945</c:v>
                </c:pt>
                <c:pt idx="2">
                  <c:v>-0.66745999999693595</c:v>
                </c:pt>
                <c:pt idx="3">
                  <c:v>-0.66039999999702559</c:v>
                </c:pt>
                <c:pt idx="4">
                  <c:v>-0.64823999999862281</c:v>
                </c:pt>
                <c:pt idx="5">
                  <c:v>-0.61005499999737367</c:v>
                </c:pt>
                <c:pt idx="6">
                  <c:v>-0.64650999999503256</c:v>
                </c:pt>
                <c:pt idx="7">
                  <c:v>-0.62097999999605236</c:v>
                </c:pt>
                <c:pt idx="8">
                  <c:v>-0.62000499999703607</c:v>
                </c:pt>
                <c:pt idx="9">
                  <c:v>-0.59458499999891501</c:v>
                </c:pt>
                <c:pt idx="10">
                  <c:v>-0.6020299999981944</c:v>
                </c:pt>
                <c:pt idx="11">
                  <c:v>-0.59086999999635736</c:v>
                </c:pt>
                <c:pt idx="12">
                  <c:v>-0.37133499999617925</c:v>
                </c:pt>
                <c:pt idx="13">
                  <c:v>-0.31081999999878462</c:v>
                </c:pt>
                <c:pt idx="14">
                  <c:v>-0.3329650000014226</c:v>
                </c:pt>
                <c:pt idx="15">
                  <c:v>-0.35583000000042375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  <c:pt idx="60">
                  <c:v>-6.3999999983934686E-3</c:v>
                </c:pt>
                <c:pt idx="61">
                  <c:v>-5.094999993161764E-3</c:v>
                </c:pt>
                <c:pt idx="79">
                  <c:v>-2.5149999994027894E-2</c:v>
                </c:pt>
                <c:pt idx="81">
                  <c:v>-3.2709999999497086E-2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0B-4FEC-B3D1-F0DDA6BC8F6A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84">
                  <c:v>-4.5464999995601829E-2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0B-4FEC-B3D1-F0DDA6BC8F6A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3'!$K$21:$K$961</c:f>
              <c:numCache>
                <c:formatCode>General</c:formatCode>
                <c:ptCount val="941"/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  <c:pt idx="85">
                  <c:v>-4.6829999992041849E-2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0B-4FEC-B3D1-F0DDA6BC8F6A}"/>
            </c:ext>
          </c:extLst>
        </c:ser>
        <c:ser>
          <c:idx val="7"/>
          <c:order val="4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3'!$O$21:$O$961</c:f>
              <c:numCache>
                <c:formatCode>General</c:formatCode>
                <c:ptCount val="941"/>
                <c:pt idx="0">
                  <c:v>0.20266367907625299</c:v>
                </c:pt>
                <c:pt idx="1">
                  <c:v>0.19186782202301209</c:v>
                </c:pt>
                <c:pt idx="2">
                  <c:v>0.19079956016623367</c:v>
                </c:pt>
                <c:pt idx="3">
                  <c:v>0.18890588525281293</c:v>
                </c:pt>
                <c:pt idx="4">
                  <c:v>0.1856751776195418</c:v>
                </c:pt>
                <c:pt idx="5">
                  <c:v>0.18470241809989557</c:v>
                </c:pt>
                <c:pt idx="6">
                  <c:v>0.18328216191482999</c:v>
                </c:pt>
                <c:pt idx="7">
                  <c:v>0.18274462018868606</c:v>
                </c:pt>
                <c:pt idx="8">
                  <c:v>0.18185099117694933</c:v>
                </c:pt>
                <c:pt idx="9">
                  <c:v>0.1816927301611303</c:v>
                </c:pt>
                <c:pt idx="10">
                  <c:v>0.17904731542256919</c:v>
                </c:pt>
                <c:pt idx="11">
                  <c:v>0.17636233543005334</c:v>
                </c:pt>
                <c:pt idx="12">
                  <c:v>0.13605625620297185</c:v>
                </c:pt>
                <c:pt idx="13">
                  <c:v>0.13558283747461666</c:v>
                </c:pt>
                <c:pt idx="14">
                  <c:v>0.13274641806179122</c:v>
                </c:pt>
                <c:pt idx="15">
                  <c:v>0.12971353669829386</c:v>
                </c:pt>
                <c:pt idx="16">
                  <c:v>9.5594644598275144E-2</c:v>
                </c:pt>
                <c:pt idx="17">
                  <c:v>4.8888544464236398E-2</c:v>
                </c:pt>
                <c:pt idx="18">
                  <c:v>4.6709726858521032E-2</c:v>
                </c:pt>
                <c:pt idx="19">
                  <c:v>3.7380512839809893E-2</c:v>
                </c:pt>
                <c:pt idx="20">
                  <c:v>3.5493659521898591E-2</c:v>
                </c:pt>
                <c:pt idx="21">
                  <c:v>3.5406343099377749E-2</c:v>
                </c:pt>
                <c:pt idx="22">
                  <c:v>3.1771797011947732E-2</c:v>
                </c:pt>
                <c:pt idx="23">
                  <c:v>3.1709038333260872E-2</c:v>
                </c:pt>
                <c:pt idx="24">
                  <c:v>2.6124880249232697E-2</c:v>
                </c:pt>
                <c:pt idx="25">
                  <c:v>2.610850842001004E-2</c:v>
                </c:pt>
                <c:pt idx="48">
                  <c:v>8.3368877988150639E-3</c:v>
                </c:pt>
                <c:pt idx="53">
                  <c:v>-3.05244806374717E-3</c:v>
                </c:pt>
                <c:pt idx="56">
                  <c:v>-5.864309732738637E-3</c:v>
                </c:pt>
                <c:pt idx="58">
                  <c:v>-5.8724956473499654E-3</c:v>
                </c:pt>
                <c:pt idx="63">
                  <c:v>-1.1003699789551279E-2</c:v>
                </c:pt>
                <c:pt idx="64">
                  <c:v>-1.1005064108653166E-2</c:v>
                </c:pt>
                <c:pt idx="65">
                  <c:v>-1.1011885704162607E-2</c:v>
                </c:pt>
                <c:pt idx="66">
                  <c:v>-1.1036443447996593E-2</c:v>
                </c:pt>
                <c:pt idx="67">
                  <c:v>-1.1321586140291216E-2</c:v>
                </c:pt>
                <c:pt idx="68">
                  <c:v>-1.6901651267013727E-2</c:v>
                </c:pt>
                <c:pt idx="69">
                  <c:v>-1.7508773267353957E-2</c:v>
                </c:pt>
                <c:pt idx="70">
                  <c:v>-1.9442013434729455E-2</c:v>
                </c:pt>
                <c:pt idx="71">
                  <c:v>-2.0463888442043672E-2</c:v>
                </c:pt>
                <c:pt idx="72">
                  <c:v>-2.0469345718451229E-2</c:v>
                </c:pt>
                <c:pt idx="73">
                  <c:v>-2.2609962389313724E-2</c:v>
                </c:pt>
                <c:pt idx="74">
                  <c:v>-2.3157054349170869E-2</c:v>
                </c:pt>
                <c:pt idx="75">
                  <c:v>-2.3281207387442694E-2</c:v>
                </c:pt>
                <c:pt idx="76">
                  <c:v>-2.5903428701271707E-2</c:v>
                </c:pt>
                <c:pt idx="77">
                  <c:v>-2.5904793020373594E-2</c:v>
                </c:pt>
                <c:pt idx="78">
                  <c:v>-2.5912978934984926E-2</c:v>
                </c:pt>
                <c:pt idx="79">
                  <c:v>-2.5933443721513245E-2</c:v>
                </c:pt>
                <c:pt idx="80">
                  <c:v>-2.6174928202547451E-2</c:v>
                </c:pt>
                <c:pt idx="81">
                  <c:v>-3.0997796227722044E-2</c:v>
                </c:pt>
                <c:pt idx="82">
                  <c:v>-3.1396177405473381E-2</c:v>
                </c:pt>
                <c:pt idx="83">
                  <c:v>-3.4326734836329115E-2</c:v>
                </c:pt>
                <c:pt idx="84">
                  <c:v>-3.9812661945021345E-2</c:v>
                </c:pt>
                <c:pt idx="85">
                  <c:v>-4.0035045958629112E-2</c:v>
                </c:pt>
                <c:pt idx="86">
                  <c:v>-4.3557717879704305E-2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0B-4FEC-B3D1-F0DDA6BC8F6A}"/>
            </c:ext>
          </c:extLst>
        </c:ser>
        <c:ser>
          <c:idx val="8"/>
          <c:order val="5"/>
          <c:tx>
            <c:strRef>
              <c:f>'Active 3'!$P$20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3'!$W$2:$W$55</c:f>
              <c:numCache>
                <c:formatCode>General</c:formatCode>
                <c:ptCount val="54"/>
                <c:pt idx="0">
                  <c:v>-80000</c:v>
                </c:pt>
                <c:pt idx="1">
                  <c:v>-78000</c:v>
                </c:pt>
                <c:pt idx="2">
                  <c:v>-76000</c:v>
                </c:pt>
                <c:pt idx="3">
                  <c:v>-74000</c:v>
                </c:pt>
                <c:pt idx="4">
                  <c:v>-72000</c:v>
                </c:pt>
                <c:pt idx="5">
                  <c:v>-70000</c:v>
                </c:pt>
                <c:pt idx="6">
                  <c:v>-68000</c:v>
                </c:pt>
                <c:pt idx="7">
                  <c:v>-66000</c:v>
                </c:pt>
                <c:pt idx="8">
                  <c:v>-64000</c:v>
                </c:pt>
                <c:pt idx="9">
                  <c:v>-62000</c:v>
                </c:pt>
                <c:pt idx="10">
                  <c:v>-60000</c:v>
                </c:pt>
                <c:pt idx="11">
                  <c:v>-58000</c:v>
                </c:pt>
                <c:pt idx="12">
                  <c:v>-56000</c:v>
                </c:pt>
                <c:pt idx="13">
                  <c:v>-54000</c:v>
                </c:pt>
                <c:pt idx="14">
                  <c:v>-52000</c:v>
                </c:pt>
                <c:pt idx="15">
                  <c:v>-50000</c:v>
                </c:pt>
                <c:pt idx="16">
                  <c:v>-48000</c:v>
                </c:pt>
                <c:pt idx="17">
                  <c:v>-46000</c:v>
                </c:pt>
                <c:pt idx="18">
                  <c:v>-44000</c:v>
                </c:pt>
                <c:pt idx="19">
                  <c:v>-42000</c:v>
                </c:pt>
                <c:pt idx="20">
                  <c:v>-40000</c:v>
                </c:pt>
                <c:pt idx="21">
                  <c:v>-38000</c:v>
                </c:pt>
                <c:pt idx="22">
                  <c:v>-36000</c:v>
                </c:pt>
                <c:pt idx="23">
                  <c:v>-34000</c:v>
                </c:pt>
                <c:pt idx="24">
                  <c:v>-32000</c:v>
                </c:pt>
                <c:pt idx="25">
                  <c:v>-30000</c:v>
                </c:pt>
                <c:pt idx="26">
                  <c:v>-28000</c:v>
                </c:pt>
                <c:pt idx="27">
                  <c:v>-26000</c:v>
                </c:pt>
                <c:pt idx="28">
                  <c:v>-24000</c:v>
                </c:pt>
                <c:pt idx="29">
                  <c:v>-22000</c:v>
                </c:pt>
                <c:pt idx="30">
                  <c:v>-20000</c:v>
                </c:pt>
                <c:pt idx="31">
                  <c:v>-18000</c:v>
                </c:pt>
                <c:pt idx="32">
                  <c:v>-16000</c:v>
                </c:pt>
                <c:pt idx="33">
                  <c:v>-14000</c:v>
                </c:pt>
                <c:pt idx="34">
                  <c:v>-12000</c:v>
                </c:pt>
                <c:pt idx="35">
                  <c:v>-10000</c:v>
                </c:pt>
                <c:pt idx="36">
                  <c:v>-8000</c:v>
                </c:pt>
                <c:pt idx="37">
                  <c:v>-6000</c:v>
                </c:pt>
                <c:pt idx="38">
                  <c:v>-4000</c:v>
                </c:pt>
                <c:pt idx="39">
                  <c:v>-2000</c:v>
                </c:pt>
                <c:pt idx="40">
                  <c:v>0</c:v>
                </c:pt>
                <c:pt idx="41">
                  <c:v>2000</c:v>
                </c:pt>
                <c:pt idx="42">
                  <c:v>4000</c:v>
                </c:pt>
                <c:pt idx="43">
                  <c:v>6000</c:v>
                </c:pt>
                <c:pt idx="44">
                  <c:v>8000</c:v>
                </c:pt>
                <c:pt idx="45">
                  <c:v>10000</c:v>
                </c:pt>
                <c:pt idx="46">
                  <c:v>12000</c:v>
                </c:pt>
                <c:pt idx="47">
                  <c:v>14000</c:v>
                </c:pt>
                <c:pt idx="48">
                  <c:v>16000</c:v>
                </c:pt>
                <c:pt idx="49">
                  <c:v>18000</c:v>
                </c:pt>
                <c:pt idx="50">
                  <c:v>20000</c:v>
                </c:pt>
                <c:pt idx="51">
                  <c:v>22000</c:v>
                </c:pt>
                <c:pt idx="52">
                  <c:v>24000</c:v>
                </c:pt>
                <c:pt idx="53">
                  <c:v>26000</c:v>
                </c:pt>
              </c:numCache>
            </c:numRef>
          </c:xVal>
          <c:yVal>
            <c:numRef>
              <c:f>'Active 3'!$X$2:$X$55</c:f>
              <c:numCache>
                <c:formatCode>General</c:formatCode>
                <c:ptCount val="54"/>
                <c:pt idx="0">
                  <c:v>-0.99072728895226214</c:v>
                </c:pt>
                <c:pt idx="1">
                  <c:v>-0.94248032452285579</c:v>
                </c:pt>
                <c:pt idx="2">
                  <c:v>-0.89543739890778784</c:v>
                </c:pt>
                <c:pt idx="3">
                  <c:v>-0.84959851210705839</c:v>
                </c:pt>
                <c:pt idx="4">
                  <c:v>-0.80496366412066755</c:v>
                </c:pt>
                <c:pt idx="5">
                  <c:v>-0.761532854948615</c:v>
                </c:pt>
                <c:pt idx="6">
                  <c:v>-0.71930608459090117</c:v>
                </c:pt>
                <c:pt idx="7">
                  <c:v>-0.67828335304752563</c:v>
                </c:pt>
                <c:pt idx="8">
                  <c:v>-0.6384646603184887</c:v>
                </c:pt>
                <c:pt idx="9">
                  <c:v>-0.59985000640379038</c:v>
                </c:pt>
                <c:pt idx="10">
                  <c:v>-0.56243939130343035</c:v>
                </c:pt>
                <c:pt idx="11">
                  <c:v>-0.52623281501740893</c:v>
                </c:pt>
                <c:pt idx="12">
                  <c:v>-0.4912302775457259</c:v>
                </c:pt>
                <c:pt idx="13">
                  <c:v>-0.45743177888838144</c:v>
                </c:pt>
                <c:pt idx="14">
                  <c:v>-0.42483731904537547</c:v>
                </c:pt>
                <c:pt idx="15">
                  <c:v>-0.39344689801670796</c:v>
                </c:pt>
                <c:pt idx="16">
                  <c:v>-0.36326051580237895</c:v>
                </c:pt>
                <c:pt idx="17">
                  <c:v>-0.3342781724023885</c:v>
                </c:pt>
                <c:pt idx="18">
                  <c:v>-0.30649986781673649</c:v>
                </c:pt>
                <c:pt idx="19">
                  <c:v>-0.27992560204542299</c:v>
                </c:pt>
                <c:pt idx="20">
                  <c:v>-0.25455537508844794</c:v>
                </c:pt>
                <c:pt idx="21">
                  <c:v>-0.23038918694581145</c:v>
                </c:pt>
                <c:pt idx="22">
                  <c:v>-0.20742703761751341</c:v>
                </c:pt>
                <c:pt idx="23">
                  <c:v>-0.1856689271035539</c:v>
                </c:pt>
                <c:pt idx="24">
                  <c:v>-0.16511485540393284</c:v>
                </c:pt>
                <c:pt idx="25">
                  <c:v>-0.14576482251865031</c:v>
                </c:pt>
                <c:pt idx="26">
                  <c:v>-0.12761882844770625</c:v>
                </c:pt>
                <c:pt idx="27">
                  <c:v>-0.11067687319110071</c:v>
                </c:pt>
                <c:pt idx="28">
                  <c:v>-9.4938956748833653E-2</c:v>
                </c:pt>
                <c:pt idx="29">
                  <c:v>-8.0405079120905096E-2</c:v>
                </c:pt>
                <c:pt idx="30">
                  <c:v>-6.7075240307315029E-2</c:v>
                </c:pt>
                <c:pt idx="31">
                  <c:v>-5.4949440308063452E-2</c:v>
                </c:pt>
                <c:pt idx="32">
                  <c:v>-4.4027679123150372E-2</c:v>
                </c:pt>
                <c:pt idx="33">
                  <c:v>-3.4309956752575789E-2</c:v>
                </c:pt>
                <c:pt idx="34">
                  <c:v>-2.5796273196339699E-2</c:v>
                </c:pt>
                <c:pt idx="35">
                  <c:v>-1.8486628454442103E-2</c:v>
                </c:pt>
                <c:pt idx="36">
                  <c:v>-1.2381022526883001E-2</c:v>
                </c:pt>
                <c:pt idx="37">
                  <c:v>-7.4794554136623954E-3</c:v>
                </c:pt>
                <c:pt idx="38">
                  <c:v>-3.7819271147802825E-3</c:v>
                </c:pt>
                <c:pt idx="39">
                  <c:v>-1.2884376302366653E-3</c:v>
                </c:pt>
                <c:pt idx="40">
                  <c:v>1.0130399684579973E-6</c:v>
                </c:pt>
                <c:pt idx="41">
                  <c:v>8.6424895835086868E-5</c:v>
                </c:pt>
                <c:pt idx="42">
                  <c:v>-1.0322020626367787E-3</c:v>
                </c:pt>
                <c:pt idx="43">
                  <c:v>-3.3548678354471386E-3</c:v>
                </c:pt>
                <c:pt idx="44">
                  <c:v>-6.8815724225959928E-3</c:v>
                </c:pt>
                <c:pt idx="45">
                  <c:v>-1.1612315824083343E-2</c:v>
                </c:pt>
                <c:pt idx="46">
                  <c:v>-1.7547098039909184E-2</c:v>
                </c:pt>
                <c:pt idx="47">
                  <c:v>-2.4685919070073524E-2</c:v>
                </c:pt>
                <c:pt idx="48">
                  <c:v>-3.3028778914576354E-2</c:v>
                </c:pt>
                <c:pt idx="49">
                  <c:v>-4.2575677573417681E-2</c:v>
                </c:pt>
                <c:pt idx="50">
                  <c:v>-5.3326615046597504E-2</c:v>
                </c:pt>
                <c:pt idx="51">
                  <c:v>-6.5281591334115818E-2</c:v>
                </c:pt>
                <c:pt idx="52">
                  <c:v>-7.8440606435972629E-2</c:v>
                </c:pt>
                <c:pt idx="53">
                  <c:v>-9.2803660352167944E-2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0B-4FEC-B3D1-F0DDA6BC8F6A}"/>
            </c:ext>
          </c:extLst>
        </c:ser>
        <c:ser>
          <c:idx val="9"/>
          <c:order val="6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3'!$R$21:$R$961</c:f>
              <c:numCache>
                <c:formatCode>General</c:formatCode>
                <c:ptCount val="941"/>
                <c:pt idx="26">
                  <c:v>1.0405000000901055E-2</c:v>
                </c:pt>
                <c:pt idx="64">
                  <c:v>5.9215000008407515E-2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0B-4FEC-B3D1-F0DDA6BC8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156872"/>
        <c:axId val="1"/>
      </c:scatterChart>
      <c:valAx>
        <c:axId val="796156872"/>
        <c:scaling>
          <c:orientation val="minMax"/>
          <c:max val="23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869561282355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15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63719714945677"/>
          <c:y val="0.9204921861831491"/>
          <c:w val="0.5727141153832533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19b.  V714 Mon -- [50081.3665, 0.34451]</a:t>
            </a:r>
          </a:p>
        </c:rich>
      </c:tx>
      <c:layout>
        <c:manualLayout>
          <c:xMode val="edge"/>
          <c:yMode val="edge"/>
          <c:x val="0.17316062764881662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15762851230328E-2"/>
          <c:y val="0.15600030468809509"/>
          <c:w val="0.86147368243050437"/>
          <c:h val="0.70400137500268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AE-4ACC-907D-13089E380013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plus>
            <c:minus>
              <c:numRef>
                <c:f>'Active 3'!$D$21:$D$961</c:f>
                <c:numCache>
                  <c:formatCode>General</c:formatCode>
                  <c:ptCount val="94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  <c:pt idx="46">
                    <c:v>2.0000000000000001E-4</c:v>
                  </c:pt>
                  <c:pt idx="47">
                    <c:v>1E-3</c:v>
                  </c:pt>
                  <c:pt idx="48">
                    <c:v>0</c:v>
                  </c:pt>
                  <c:pt idx="49">
                    <c:v>4.0000000000000002E-4</c:v>
                  </c:pt>
                  <c:pt idx="50">
                    <c:v>5.0000000000000001E-4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0</c:v>
                  </c:pt>
                  <c:pt idx="59">
                    <c:v>5.0000000000000001E-4</c:v>
                  </c:pt>
                  <c:pt idx="60">
                    <c:v>1.4E-3</c:v>
                  </c:pt>
                  <c:pt idx="61">
                    <c:v>1E-3</c:v>
                  </c:pt>
                  <c:pt idx="62">
                    <c:v>1.1000000000000001E-3</c:v>
                  </c:pt>
                  <c:pt idx="63">
                    <c:v>5.9999999999999995E-4</c:v>
                  </c:pt>
                  <c:pt idx="64">
                    <c:v>1.1000000000000001E-3</c:v>
                  </c:pt>
                  <c:pt idx="65">
                    <c:v>5.0000000000000001E-4</c:v>
                  </c:pt>
                  <c:pt idx="66">
                    <c:v>6.9999999999999999E-4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2.9999999999999997E-4</c:v>
                  </c:pt>
                  <c:pt idx="72">
                    <c:v>1.1999999999999999E-3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1.6000000000000001E-3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5.0000000000000001E-4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3'!$I$21:$I$961</c:f>
              <c:numCache>
                <c:formatCode>General</c:formatCode>
                <c:ptCount val="941"/>
                <c:pt idx="0">
                  <c:v>-0.67897999999695458</c:v>
                </c:pt>
                <c:pt idx="1">
                  <c:v>-0.66279499999654945</c:v>
                </c:pt>
                <c:pt idx="2">
                  <c:v>-0.66745999999693595</c:v>
                </c:pt>
                <c:pt idx="3">
                  <c:v>-0.66039999999702559</c:v>
                </c:pt>
                <c:pt idx="4">
                  <c:v>-0.64823999999862281</c:v>
                </c:pt>
                <c:pt idx="5">
                  <c:v>-0.61005499999737367</c:v>
                </c:pt>
                <c:pt idx="6">
                  <c:v>-0.64650999999503256</c:v>
                </c:pt>
                <c:pt idx="7">
                  <c:v>-0.62097999999605236</c:v>
                </c:pt>
                <c:pt idx="8">
                  <c:v>-0.62000499999703607</c:v>
                </c:pt>
                <c:pt idx="9">
                  <c:v>-0.59458499999891501</c:v>
                </c:pt>
                <c:pt idx="10">
                  <c:v>-0.6020299999981944</c:v>
                </c:pt>
                <c:pt idx="11">
                  <c:v>-0.59086999999635736</c:v>
                </c:pt>
                <c:pt idx="12">
                  <c:v>-0.37133499999617925</c:v>
                </c:pt>
                <c:pt idx="13">
                  <c:v>-0.31081999999878462</c:v>
                </c:pt>
                <c:pt idx="14">
                  <c:v>-0.3329650000014226</c:v>
                </c:pt>
                <c:pt idx="15">
                  <c:v>-0.35583000000042375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48">
                  <c:v>-1.9049999973503873E-3</c:v>
                </c:pt>
                <c:pt idx="60">
                  <c:v>-6.3999999983934686E-3</c:v>
                </c:pt>
                <c:pt idx="61">
                  <c:v>-5.094999993161764E-3</c:v>
                </c:pt>
                <c:pt idx="79">
                  <c:v>-2.5149999994027894E-2</c:v>
                </c:pt>
                <c:pt idx="81">
                  <c:v>-3.2709999999497086E-2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AE-4ACC-907D-13089E380013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'Active 3'!$D$21:$D$41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3'!$J$21:$J$961</c:f>
              <c:numCache>
                <c:formatCode>General</c:formatCode>
                <c:ptCount val="941"/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4">
                  <c:v>-5.7400000005145557E-3</c:v>
                </c:pt>
                <c:pt idx="55">
                  <c:v>-5.0699999992502853E-3</c:v>
                </c:pt>
                <c:pt idx="57">
                  <c:v>-5.5299999949056655E-3</c:v>
                </c:pt>
                <c:pt idx="62">
                  <c:v>-6.6249999945284799E-3</c:v>
                </c:pt>
                <c:pt idx="70">
                  <c:v>-1.6559999996388797E-2</c:v>
                </c:pt>
                <c:pt idx="72">
                  <c:v>-1.7574999998032581E-2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84">
                  <c:v>-4.5464999995601829E-2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AE-4ACC-907D-13089E380013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plus>
            <c:minus>
              <c:numRef>
                <c:f>'Active 3'!$D$21:$D$66</c:f>
                <c:numCache>
                  <c:formatCode>General</c:formatCode>
                  <c:ptCount val="4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45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3'!$K$21:$K$961</c:f>
              <c:numCache>
                <c:formatCode>General</c:formatCode>
                <c:ptCount val="941"/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53">
                  <c:v>-1.9449999963399023E-3</c:v>
                </c:pt>
                <c:pt idx="56">
                  <c:v>-4.6000000002095476E-3</c:v>
                </c:pt>
                <c:pt idx="58">
                  <c:v>-4.1299999938928522E-3</c:v>
                </c:pt>
                <c:pt idx="59">
                  <c:v>-6.1749999949824996E-3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1">
                  <c:v>-1.6954999999143183E-2</c:v>
                </c:pt>
                <c:pt idx="73">
                  <c:v>-2.0069999991392251E-2</c:v>
                </c:pt>
                <c:pt idx="74">
                  <c:v>-2.052499999263091E-2</c:v>
                </c:pt>
                <c:pt idx="78">
                  <c:v>-2.4024999991524965E-2</c:v>
                </c:pt>
                <c:pt idx="80">
                  <c:v>-2.4584999999206048E-2</c:v>
                </c:pt>
                <c:pt idx="82">
                  <c:v>-3.2669999993231613E-2</c:v>
                </c:pt>
                <c:pt idx="83">
                  <c:v>-3.9209999995364342E-2</c:v>
                </c:pt>
                <c:pt idx="85">
                  <c:v>-4.6829999992041849E-2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AE-4ACC-907D-13089E380013}"/>
            </c:ext>
          </c:extLst>
        </c:ser>
        <c:ser>
          <c:idx val="8"/>
          <c:order val="4"/>
          <c:tx>
            <c:strRef>
              <c:f>'Active 3'!$P$20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3'!$W$2:$W$55</c:f>
              <c:numCache>
                <c:formatCode>General</c:formatCode>
                <c:ptCount val="54"/>
                <c:pt idx="0">
                  <c:v>-80000</c:v>
                </c:pt>
                <c:pt idx="1">
                  <c:v>-78000</c:v>
                </c:pt>
                <c:pt idx="2">
                  <c:v>-76000</c:v>
                </c:pt>
                <c:pt idx="3">
                  <c:v>-74000</c:v>
                </c:pt>
                <c:pt idx="4">
                  <c:v>-72000</c:v>
                </c:pt>
                <c:pt idx="5">
                  <c:v>-70000</c:v>
                </c:pt>
                <c:pt idx="6">
                  <c:v>-68000</c:v>
                </c:pt>
                <c:pt idx="7">
                  <c:v>-66000</c:v>
                </c:pt>
                <c:pt idx="8">
                  <c:v>-64000</c:v>
                </c:pt>
                <c:pt idx="9">
                  <c:v>-62000</c:v>
                </c:pt>
                <c:pt idx="10">
                  <c:v>-60000</c:v>
                </c:pt>
                <c:pt idx="11">
                  <c:v>-58000</c:v>
                </c:pt>
                <c:pt idx="12">
                  <c:v>-56000</c:v>
                </c:pt>
                <c:pt idx="13">
                  <c:v>-54000</c:v>
                </c:pt>
                <c:pt idx="14">
                  <c:v>-52000</c:v>
                </c:pt>
                <c:pt idx="15">
                  <c:v>-50000</c:v>
                </c:pt>
                <c:pt idx="16">
                  <c:v>-48000</c:v>
                </c:pt>
                <c:pt idx="17">
                  <c:v>-46000</c:v>
                </c:pt>
                <c:pt idx="18">
                  <c:v>-44000</c:v>
                </c:pt>
                <c:pt idx="19">
                  <c:v>-42000</c:v>
                </c:pt>
                <c:pt idx="20">
                  <c:v>-40000</c:v>
                </c:pt>
                <c:pt idx="21">
                  <c:v>-38000</c:v>
                </c:pt>
                <c:pt idx="22">
                  <c:v>-36000</c:v>
                </c:pt>
                <c:pt idx="23">
                  <c:v>-34000</c:v>
                </c:pt>
                <c:pt idx="24">
                  <c:v>-32000</c:v>
                </c:pt>
                <c:pt idx="25">
                  <c:v>-30000</c:v>
                </c:pt>
                <c:pt idx="26">
                  <c:v>-28000</c:v>
                </c:pt>
                <c:pt idx="27">
                  <c:v>-26000</c:v>
                </c:pt>
                <c:pt idx="28">
                  <c:v>-24000</c:v>
                </c:pt>
                <c:pt idx="29">
                  <c:v>-22000</c:v>
                </c:pt>
                <c:pt idx="30">
                  <c:v>-20000</c:v>
                </c:pt>
                <c:pt idx="31">
                  <c:v>-18000</c:v>
                </c:pt>
                <c:pt idx="32">
                  <c:v>-16000</c:v>
                </c:pt>
                <c:pt idx="33">
                  <c:v>-14000</c:v>
                </c:pt>
                <c:pt idx="34">
                  <c:v>-12000</c:v>
                </c:pt>
                <c:pt idx="35">
                  <c:v>-10000</c:v>
                </c:pt>
                <c:pt idx="36">
                  <c:v>-8000</c:v>
                </c:pt>
                <c:pt idx="37">
                  <c:v>-6000</c:v>
                </c:pt>
                <c:pt idx="38">
                  <c:v>-4000</c:v>
                </c:pt>
                <c:pt idx="39">
                  <c:v>-2000</c:v>
                </c:pt>
                <c:pt idx="40">
                  <c:v>0</c:v>
                </c:pt>
                <c:pt idx="41">
                  <c:v>2000</c:v>
                </c:pt>
                <c:pt idx="42">
                  <c:v>4000</c:v>
                </c:pt>
                <c:pt idx="43">
                  <c:v>6000</c:v>
                </c:pt>
                <c:pt idx="44">
                  <c:v>8000</c:v>
                </c:pt>
                <c:pt idx="45">
                  <c:v>10000</c:v>
                </c:pt>
                <c:pt idx="46">
                  <c:v>12000</c:v>
                </c:pt>
                <c:pt idx="47">
                  <c:v>14000</c:v>
                </c:pt>
                <c:pt idx="48">
                  <c:v>16000</c:v>
                </c:pt>
                <c:pt idx="49">
                  <c:v>18000</c:v>
                </c:pt>
                <c:pt idx="50">
                  <c:v>20000</c:v>
                </c:pt>
                <c:pt idx="51">
                  <c:v>22000</c:v>
                </c:pt>
                <c:pt idx="52">
                  <c:v>24000</c:v>
                </c:pt>
                <c:pt idx="53">
                  <c:v>26000</c:v>
                </c:pt>
              </c:numCache>
            </c:numRef>
          </c:xVal>
          <c:yVal>
            <c:numRef>
              <c:f>'Active 3'!$X$2:$X$55</c:f>
              <c:numCache>
                <c:formatCode>General</c:formatCode>
                <c:ptCount val="54"/>
                <c:pt idx="0">
                  <c:v>-0.99072728895226214</c:v>
                </c:pt>
                <c:pt idx="1">
                  <c:v>-0.94248032452285579</c:v>
                </c:pt>
                <c:pt idx="2">
                  <c:v>-0.89543739890778784</c:v>
                </c:pt>
                <c:pt idx="3">
                  <c:v>-0.84959851210705839</c:v>
                </c:pt>
                <c:pt idx="4">
                  <c:v>-0.80496366412066755</c:v>
                </c:pt>
                <c:pt idx="5">
                  <c:v>-0.761532854948615</c:v>
                </c:pt>
                <c:pt idx="6">
                  <c:v>-0.71930608459090117</c:v>
                </c:pt>
                <c:pt idx="7">
                  <c:v>-0.67828335304752563</c:v>
                </c:pt>
                <c:pt idx="8">
                  <c:v>-0.6384646603184887</c:v>
                </c:pt>
                <c:pt idx="9">
                  <c:v>-0.59985000640379038</c:v>
                </c:pt>
                <c:pt idx="10">
                  <c:v>-0.56243939130343035</c:v>
                </c:pt>
                <c:pt idx="11">
                  <c:v>-0.52623281501740893</c:v>
                </c:pt>
                <c:pt idx="12">
                  <c:v>-0.4912302775457259</c:v>
                </c:pt>
                <c:pt idx="13">
                  <c:v>-0.45743177888838144</c:v>
                </c:pt>
                <c:pt idx="14">
                  <c:v>-0.42483731904537547</c:v>
                </c:pt>
                <c:pt idx="15">
                  <c:v>-0.39344689801670796</c:v>
                </c:pt>
                <c:pt idx="16">
                  <c:v>-0.36326051580237895</c:v>
                </c:pt>
                <c:pt idx="17">
                  <c:v>-0.3342781724023885</c:v>
                </c:pt>
                <c:pt idx="18">
                  <c:v>-0.30649986781673649</c:v>
                </c:pt>
                <c:pt idx="19">
                  <c:v>-0.27992560204542299</c:v>
                </c:pt>
                <c:pt idx="20">
                  <c:v>-0.25455537508844794</c:v>
                </c:pt>
                <c:pt idx="21">
                  <c:v>-0.23038918694581145</c:v>
                </c:pt>
                <c:pt idx="22">
                  <c:v>-0.20742703761751341</c:v>
                </c:pt>
                <c:pt idx="23">
                  <c:v>-0.1856689271035539</c:v>
                </c:pt>
                <c:pt idx="24">
                  <c:v>-0.16511485540393284</c:v>
                </c:pt>
                <c:pt idx="25">
                  <c:v>-0.14576482251865031</c:v>
                </c:pt>
                <c:pt idx="26">
                  <c:v>-0.12761882844770625</c:v>
                </c:pt>
                <c:pt idx="27">
                  <c:v>-0.11067687319110071</c:v>
                </c:pt>
                <c:pt idx="28">
                  <c:v>-9.4938956748833653E-2</c:v>
                </c:pt>
                <c:pt idx="29">
                  <c:v>-8.0405079120905096E-2</c:v>
                </c:pt>
                <c:pt idx="30">
                  <c:v>-6.7075240307315029E-2</c:v>
                </c:pt>
                <c:pt idx="31">
                  <c:v>-5.4949440308063452E-2</c:v>
                </c:pt>
                <c:pt idx="32">
                  <c:v>-4.4027679123150372E-2</c:v>
                </c:pt>
                <c:pt idx="33">
                  <c:v>-3.4309956752575789E-2</c:v>
                </c:pt>
                <c:pt idx="34">
                  <c:v>-2.5796273196339699E-2</c:v>
                </c:pt>
                <c:pt idx="35">
                  <c:v>-1.8486628454442103E-2</c:v>
                </c:pt>
                <c:pt idx="36">
                  <c:v>-1.2381022526883001E-2</c:v>
                </c:pt>
                <c:pt idx="37">
                  <c:v>-7.4794554136623954E-3</c:v>
                </c:pt>
                <c:pt idx="38">
                  <c:v>-3.7819271147802825E-3</c:v>
                </c:pt>
                <c:pt idx="39">
                  <c:v>-1.2884376302366653E-3</c:v>
                </c:pt>
                <c:pt idx="40">
                  <c:v>1.0130399684579973E-6</c:v>
                </c:pt>
                <c:pt idx="41">
                  <c:v>8.6424895835086868E-5</c:v>
                </c:pt>
                <c:pt idx="42">
                  <c:v>-1.0322020626367787E-3</c:v>
                </c:pt>
                <c:pt idx="43">
                  <c:v>-3.3548678354471386E-3</c:v>
                </c:pt>
                <c:pt idx="44">
                  <c:v>-6.8815724225959928E-3</c:v>
                </c:pt>
                <c:pt idx="45">
                  <c:v>-1.1612315824083343E-2</c:v>
                </c:pt>
                <c:pt idx="46">
                  <c:v>-1.7547098039909184E-2</c:v>
                </c:pt>
                <c:pt idx="47">
                  <c:v>-2.4685919070073524E-2</c:v>
                </c:pt>
                <c:pt idx="48">
                  <c:v>-3.3028778914576354E-2</c:v>
                </c:pt>
                <c:pt idx="49">
                  <c:v>-4.2575677573417681E-2</c:v>
                </c:pt>
                <c:pt idx="50">
                  <c:v>-5.3326615046597504E-2</c:v>
                </c:pt>
                <c:pt idx="51">
                  <c:v>-6.5281591334115818E-2</c:v>
                </c:pt>
                <c:pt idx="52">
                  <c:v>-7.8440606435972629E-2</c:v>
                </c:pt>
                <c:pt idx="53">
                  <c:v>-9.2803660352167944E-2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AE-4ACC-907D-13089E380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42736"/>
        <c:axId val="1"/>
      </c:scatterChart>
      <c:valAx>
        <c:axId val="89834273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3427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19.  V0714 Mon -- [50081.3665, 0.34451]</a:t>
            </a:r>
          </a:p>
        </c:rich>
      </c:tx>
      <c:layout>
        <c:manualLayout>
          <c:xMode val="edge"/>
          <c:yMode val="edge"/>
          <c:x val="0.18376113242254974"/>
          <c:y val="1.984126984126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4809955950262"/>
          <c:y val="0.1507942351587114"/>
          <c:w val="0.83760858542122696"/>
          <c:h val="0.71032021298445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3'!$G$21:$G$961</c:f>
              <c:numCache>
                <c:formatCode>General</c:formatCode>
                <c:ptCount val="941"/>
                <c:pt idx="0">
                  <c:v>-0.67897999999695458</c:v>
                </c:pt>
                <c:pt idx="1">
                  <c:v>-0.66279499999654945</c:v>
                </c:pt>
                <c:pt idx="2">
                  <c:v>-0.66745999999693595</c:v>
                </c:pt>
                <c:pt idx="3">
                  <c:v>-0.66039999999702559</c:v>
                </c:pt>
                <c:pt idx="4">
                  <c:v>-0.64823999999862281</c:v>
                </c:pt>
                <c:pt idx="5">
                  <c:v>-0.61005499999737367</c:v>
                </c:pt>
                <c:pt idx="6">
                  <c:v>-0.64650999999503256</c:v>
                </c:pt>
                <c:pt idx="7">
                  <c:v>-0.62097999999605236</c:v>
                </c:pt>
                <c:pt idx="8">
                  <c:v>-0.62000499999703607</c:v>
                </c:pt>
                <c:pt idx="9">
                  <c:v>-0.59458499999891501</c:v>
                </c:pt>
                <c:pt idx="10">
                  <c:v>-0.6020299999981944</c:v>
                </c:pt>
                <c:pt idx="11">
                  <c:v>-0.59086999999635736</c:v>
                </c:pt>
                <c:pt idx="12">
                  <c:v>-0.37133499999617925</c:v>
                </c:pt>
                <c:pt idx="13">
                  <c:v>-0.31081999999878462</c:v>
                </c:pt>
                <c:pt idx="14">
                  <c:v>-0.3329650000014226</c:v>
                </c:pt>
                <c:pt idx="15">
                  <c:v>-0.35583000000042375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27">
                  <c:v>6.4500013104407117E-4</c:v>
                </c:pt>
                <c:pt idx="28">
                  <c:v>-2.9500004893634468E-4</c:v>
                </c:pt>
                <c:pt idx="29">
                  <c:v>-1.0499998825252987E-3</c:v>
                </c:pt>
                <c:pt idx="30">
                  <c:v>-2.5499994808342308E-4</c:v>
                </c:pt>
                <c:pt idx="31">
                  <c:v>-6.3999983103713021E-4</c:v>
                </c:pt>
                <c:pt idx="32">
                  <c:v>3.3500013523735106E-4</c:v>
                </c:pt>
                <c:pt idx="33">
                  <c:v>-8.1999989924952388E-4</c:v>
                </c:pt>
                <c:pt idx="34">
                  <c:v>1.8149998722947203E-3</c:v>
                </c:pt>
                <c:pt idx="35">
                  <c:v>8.5499980923486874E-4</c:v>
                </c:pt>
                <c:pt idx="36">
                  <c:v>-1.6799998775240965E-3</c:v>
                </c:pt>
                <c:pt idx="37">
                  <c:v>1.2549998500617221E-3</c:v>
                </c:pt>
                <c:pt idx="38">
                  <c:v>1.3250000483822078E-3</c:v>
                </c:pt>
                <c:pt idx="39">
                  <c:v>3.9500008278992027E-4</c:v>
                </c:pt>
                <c:pt idx="40">
                  <c:v>1.7000001389533281E-4</c:v>
                </c:pt>
                <c:pt idx="41">
                  <c:v>-1.1900000390596688E-3</c:v>
                </c:pt>
                <c:pt idx="42">
                  <c:v>6.7999989551026374E-4</c:v>
                </c:pt>
                <c:pt idx="43">
                  <c:v>-1.2499997683335096E-3</c:v>
                </c:pt>
                <c:pt idx="44">
                  <c:v>1.4500007091555744E-4</c:v>
                </c:pt>
                <c:pt idx="45">
                  <c:v>2.6500000240048394E-4</c:v>
                </c:pt>
                <c:pt idx="46">
                  <c:v>8.0000005254987627E-5</c:v>
                </c:pt>
                <c:pt idx="47">
                  <c:v>1.2500000084401108E-3</c:v>
                </c:pt>
                <c:pt idx="48">
                  <c:v>-1.9049999973503873E-3</c:v>
                </c:pt>
                <c:pt idx="49">
                  <c:v>-8.8999999570660293E-4</c:v>
                </c:pt>
                <c:pt idx="50">
                  <c:v>-1.2649999989662319E-3</c:v>
                </c:pt>
                <c:pt idx="51">
                  <c:v>-3.3649999968474731E-3</c:v>
                </c:pt>
                <c:pt idx="52">
                  <c:v>-3.4699999960139394E-3</c:v>
                </c:pt>
                <c:pt idx="53">
                  <c:v>-1.9449999963399023E-3</c:v>
                </c:pt>
                <c:pt idx="54">
                  <c:v>-5.7400000005145557E-3</c:v>
                </c:pt>
                <c:pt idx="55">
                  <c:v>-5.0699999992502853E-3</c:v>
                </c:pt>
                <c:pt idx="56">
                  <c:v>-4.6000000002095476E-3</c:v>
                </c:pt>
                <c:pt idx="57">
                  <c:v>-5.5299999949056655E-3</c:v>
                </c:pt>
                <c:pt idx="58">
                  <c:v>-4.1299999938928522E-3</c:v>
                </c:pt>
                <c:pt idx="59">
                  <c:v>-6.1749999949824996E-3</c:v>
                </c:pt>
                <c:pt idx="60">
                  <c:v>-6.3999999983934686E-3</c:v>
                </c:pt>
                <c:pt idx="61">
                  <c:v>-5.094999993161764E-3</c:v>
                </c:pt>
                <c:pt idx="62">
                  <c:v>-6.6249999945284799E-3</c:v>
                </c:pt>
                <c:pt idx="63">
                  <c:v>-7.4849999946309254E-3</c:v>
                </c:pt>
                <c:pt idx="65">
                  <c:v>-8.1149999896297231E-3</c:v>
                </c:pt>
                <c:pt idx="66">
                  <c:v>-6.7049999925075099E-3</c:v>
                </c:pt>
                <c:pt idx="67">
                  <c:v>-8.1999999965773895E-3</c:v>
                </c:pt>
                <c:pt idx="68">
                  <c:v>-1.2803327743313275E-2</c:v>
                </c:pt>
                <c:pt idx="69">
                  <c:v>-1.3324999992619269E-2</c:v>
                </c:pt>
                <c:pt idx="70">
                  <c:v>-1.6559999996388797E-2</c:v>
                </c:pt>
                <c:pt idx="71">
                  <c:v>-1.6954999999143183E-2</c:v>
                </c:pt>
                <c:pt idx="72">
                  <c:v>-1.7574999998032581E-2</c:v>
                </c:pt>
                <c:pt idx="73">
                  <c:v>-2.0069999991392251E-2</c:v>
                </c:pt>
                <c:pt idx="74">
                  <c:v>-2.052499999263091E-2</c:v>
                </c:pt>
                <c:pt idx="75">
                  <c:v>-2.1429999993415549E-2</c:v>
                </c:pt>
                <c:pt idx="76">
                  <c:v>-2.4039999996603001E-2</c:v>
                </c:pt>
                <c:pt idx="77">
                  <c:v>-2.419499999814434E-2</c:v>
                </c:pt>
                <c:pt idx="78">
                  <c:v>-2.4024999991524965E-2</c:v>
                </c:pt>
                <c:pt idx="79">
                  <c:v>-2.5149999994027894E-2</c:v>
                </c:pt>
                <c:pt idx="80">
                  <c:v>-2.4584999999206048E-2</c:v>
                </c:pt>
                <c:pt idx="81">
                  <c:v>-3.2709999999497086E-2</c:v>
                </c:pt>
                <c:pt idx="82">
                  <c:v>-3.2669999993231613E-2</c:v>
                </c:pt>
                <c:pt idx="83">
                  <c:v>-3.9209999995364342E-2</c:v>
                </c:pt>
                <c:pt idx="84">
                  <c:v>-4.5464999995601829E-2</c:v>
                </c:pt>
                <c:pt idx="85">
                  <c:v>-4.6829999992041849E-2</c:v>
                </c:pt>
                <c:pt idx="86">
                  <c:v>-5.2940000001399312E-2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04-475E-9C2E-2658C9AF67E2}"/>
            </c:ext>
          </c:extLst>
        </c:ser>
        <c:ser>
          <c:idx val="8"/>
          <c:order val="1"/>
          <c:tx>
            <c:strRef>
              <c:f>'Active 3'!$P$20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3'!$F$21:$F$961</c:f>
              <c:numCache>
                <c:formatCode>General</c:formatCode>
                <c:ptCount val="941"/>
                <c:pt idx="0">
                  <c:v>-69952</c:v>
                </c:pt>
                <c:pt idx="1">
                  <c:v>-65995.5</c:v>
                </c:pt>
                <c:pt idx="2">
                  <c:v>-65604</c:v>
                </c:pt>
                <c:pt idx="3">
                  <c:v>-64910</c:v>
                </c:pt>
                <c:pt idx="4">
                  <c:v>-63726</c:v>
                </c:pt>
                <c:pt idx="5">
                  <c:v>-63369.5</c:v>
                </c:pt>
                <c:pt idx="6">
                  <c:v>-62849</c:v>
                </c:pt>
                <c:pt idx="7">
                  <c:v>-62652</c:v>
                </c:pt>
                <c:pt idx="8">
                  <c:v>-62324.5</c:v>
                </c:pt>
                <c:pt idx="9">
                  <c:v>-62266.5</c:v>
                </c:pt>
                <c:pt idx="10">
                  <c:v>-61297</c:v>
                </c:pt>
                <c:pt idx="11">
                  <c:v>-60313</c:v>
                </c:pt>
                <c:pt idx="12">
                  <c:v>-45541.5</c:v>
                </c:pt>
                <c:pt idx="13">
                  <c:v>-45368</c:v>
                </c:pt>
                <c:pt idx="14">
                  <c:v>-44328.5</c:v>
                </c:pt>
                <c:pt idx="15">
                  <c:v>-43217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1265.5</c:v>
                </c:pt>
                <c:pt idx="49">
                  <c:v>2229</c:v>
                </c:pt>
                <c:pt idx="50">
                  <c:v>3271.5</c:v>
                </c:pt>
                <c:pt idx="51">
                  <c:v>4351.5</c:v>
                </c:pt>
                <c:pt idx="52">
                  <c:v>5347</c:v>
                </c:pt>
                <c:pt idx="53">
                  <c:v>5439.5</c:v>
                </c:pt>
                <c:pt idx="54">
                  <c:v>6464</c:v>
                </c:pt>
                <c:pt idx="55">
                  <c:v>6467</c:v>
                </c:pt>
                <c:pt idx="56">
                  <c:v>6470</c:v>
                </c:pt>
                <c:pt idx="57">
                  <c:v>6473</c:v>
                </c:pt>
                <c:pt idx="58">
                  <c:v>6473</c:v>
                </c:pt>
                <c:pt idx="59">
                  <c:v>7282.5</c:v>
                </c:pt>
                <c:pt idx="60">
                  <c:v>7570</c:v>
                </c:pt>
                <c:pt idx="61">
                  <c:v>7584.5</c:v>
                </c:pt>
                <c:pt idx="62">
                  <c:v>7587.5</c:v>
                </c:pt>
                <c:pt idx="63">
                  <c:v>8353.5</c:v>
                </c:pt>
                <c:pt idx="64">
                  <c:v>8354</c:v>
                </c:pt>
                <c:pt idx="65">
                  <c:v>8356.5</c:v>
                </c:pt>
                <c:pt idx="66">
                  <c:v>8365.5</c:v>
                </c:pt>
                <c:pt idx="67">
                  <c:v>8470</c:v>
                </c:pt>
                <c:pt idx="68">
                  <c:v>10515</c:v>
                </c:pt>
                <c:pt idx="69">
                  <c:v>10737.5</c:v>
                </c:pt>
                <c:pt idx="70">
                  <c:v>11446</c:v>
                </c:pt>
                <c:pt idx="71">
                  <c:v>11820.5</c:v>
                </c:pt>
                <c:pt idx="72">
                  <c:v>11822.5</c:v>
                </c:pt>
                <c:pt idx="73">
                  <c:v>12607</c:v>
                </c:pt>
                <c:pt idx="74">
                  <c:v>12807.5</c:v>
                </c:pt>
                <c:pt idx="75">
                  <c:v>12853</c:v>
                </c:pt>
                <c:pt idx="76">
                  <c:v>13814</c:v>
                </c:pt>
                <c:pt idx="77">
                  <c:v>13814.5</c:v>
                </c:pt>
                <c:pt idx="78">
                  <c:v>13817.5</c:v>
                </c:pt>
                <c:pt idx="79">
                  <c:v>13825</c:v>
                </c:pt>
                <c:pt idx="80">
                  <c:v>13913.5</c:v>
                </c:pt>
                <c:pt idx="81">
                  <c:v>15681</c:v>
                </c:pt>
                <c:pt idx="82">
                  <c:v>15827</c:v>
                </c:pt>
                <c:pt idx="83">
                  <c:v>16901</c:v>
                </c:pt>
                <c:pt idx="84">
                  <c:v>18911.5</c:v>
                </c:pt>
                <c:pt idx="85">
                  <c:v>18993</c:v>
                </c:pt>
                <c:pt idx="86">
                  <c:v>20284</c:v>
                </c:pt>
              </c:numCache>
            </c:numRef>
          </c:xVal>
          <c:yVal>
            <c:numRef>
              <c:f>'Active 3'!$P$21:$P$961</c:f>
              <c:numCache>
                <c:formatCode>General</c:formatCode>
                <c:ptCount val="941"/>
                <c:pt idx="0">
                  <c:v>-0.76050531075743644</c:v>
                </c:pt>
                <c:pt idx="1">
                  <c:v>-0.67819240949294246</c:v>
                </c:pt>
                <c:pt idx="2">
                  <c:v>-0.6703036536133955</c:v>
                </c:pt>
                <c:pt idx="3">
                  <c:v>-0.65643287974770781</c:v>
                </c:pt>
                <c:pt idx="4">
                  <c:v>-0.63310327537564604</c:v>
                </c:pt>
                <c:pt idx="5">
                  <c:v>-0.62616143428512916</c:v>
                </c:pt>
                <c:pt idx="6">
                  <c:v>-0.61609485379991313</c:v>
                </c:pt>
                <c:pt idx="7">
                  <c:v>-0.6123061054677611</c:v>
                </c:pt>
                <c:pt idx="8">
                  <c:v>-0.60603340455115684</c:v>
                </c:pt>
                <c:pt idx="9">
                  <c:v>-0.60492587914512874</c:v>
                </c:pt>
                <c:pt idx="10">
                  <c:v>-0.58656294622669325</c:v>
                </c:pt>
                <c:pt idx="11">
                  <c:v>-0.56821468133923991</c:v>
                </c:pt>
                <c:pt idx="12">
                  <c:v>-0.32780362259561391</c:v>
                </c:pt>
                <c:pt idx="13">
                  <c:v>-0.32537010527057925</c:v>
                </c:pt>
                <c:pt idx="14">
                  <c:v>-0.31097981397449509</c:v>
                </c:pt>
                <c:pt idx="15">
                  <c:v>-0.295952625038441</c:v>
                </c:pt>
                <c:pt idx="16">
                  <c:v>-0.15252500132459848</c:v>
                </c:pt>
                <c:pt idx="17">
                  <c:v>-3.2493149553858042E-2</c:v>
                </c:pt>
                <c:pt idx="18">
                  <c:v>-2.9046771302175339E-2</c:v>
                </c:pt>
                <c:pt idx="19">
                  <c:v>-1.6460368224364485E-2</c:v>
                </c:pt>
                <c:pt idx="20">
                  <c:v>-1.4342538121032481E-2</c:v>
                </c:pt>
                <c:pt idx="21">
                  <c:v>-1.4248017456350875E-2</c:v>
                </c:pt>
                <c:pt idx="22">
                  <c:v>-1.0587039227948155E-2</c:v>
                </c:pt>
                <c:pt idx="23">
                  <c:v>-1.0528514622124785E-2</c:v>
                </c:pt>
                <c:pt idx="24">
                  <c:v>-5.9585199047244262E-3</c:v>
                </c:pt>
                <c:pt idx="25">
                  <c:v>-5.9469749022432912E-3</c:v>
                </c:pt>
                <c:pt idx="26">
                  <c:v>-3.7937884179659249E-4</c:v>
                </c:pt>
                <c:pt idx="27">
                  <c:v>1.1848601580040183E-6</c:v>
                </c:pt>
                <c:pt idx="28">
                  <c:v>5.9652729803787653E-6</c:v>
                </c:pt>
                <c:pt idx="29">
                  <c:v>6.1349108495737973E-6</c:v>
                </c:pt>
                <c:pt idx="30">
                  <c:v>7.995960750610008E-6</c:v>
                </c:pt>
                <c:pt idx="31">
                  <c:v>1.5845150362177358E-5</c:v>
                </c:pt>
                <c:pt idx="32">
                  <c:v>2.1582304331119717E-5</c:v>
                </c:pt>
                <c:pt idx="33">
                  <c:v>3.4506181905240462E-5</c:v>
                </c:pt>
                <c:pt idx="34">
                  <c:v>3.8085923018742458E-5</c:v>
                </c:pt>
                <c:pt idx="35">
                  <c:v>3.9937811025044439E-5</c:v>
                </c:pt>
                <c:pt idx="36">
                  <c:v>4.2542769310988828E-5</c:v>
                </c:pt>
                <c:pt idx="37">
                  <c:v>4.6032508523119016E-5</c:v>
                </c:pt>
                <c:pt idx="38">
                  <c:v>4.6936328313056536E-5</c:v>
                </c:pt>
                <c:pt idx="39">
                  <c:v>4.7837439015661792E-5</c:v>
                </c:pt>
                <c:pt idx="40">
                  <c:v>5.8872743554567928E-5</c:v>
                </c:pt>
                <c:pt idx="41">
                  <c:v>6.6275404524567067E-5</c:v>
                </c:pt>
                <c:pt idx="42">
                  <c:v>6.7116463791307198E-5</c:v>
                </c:pt>
                <c:pt idx="43">
                  <c:v>6.7954813970715056E-5</c:v>
                </c:pt>
                <c:pt idx="44">
                  <c:v>6.9484753197808188E-5</c:v>
                </c:pt>
                <c:pt idx="45">
                  <c:v>1.8600542264744774E-4</c:v>
                </c:pt>
                <c:pt idx="46">
                  <c:v>1.9711895076173267E-4</c:v>
                </c:pt>
                <c:pt idx="47">
                  <c:v>1.9714457474146203E-4</c:v>
                </c:pt>
                <c:pt idx="48">
                  <c:v>1.949531189313262E-4</c:v>
                </c:pt>
                <c:pt idx="49">
                  <c:v>1.9380706278096494E-5</c:v>
                </c:pt>
                <c:pt idx="50">
                  <c:v>-4.8533139248261767E-4</c:v>
                </c:pt>
                <c:pt idx="51">
                  <c:v>-1.353200874473061E-3</c:v>
                </c:pt>
                <c:pt idx="52">
                  <c:v>-2.4641347475317047E-3</c:v>
                </c:pt>
                <c:pt idx="53">
                  <c:v>-2.5825074556231399E-3</c:v>
                </c:pt>
                <c:pt idx="54">
                  <c:v>-4.065797889773886E-3</c:v>
                </c:pt>
                <c:pt idx="55">
                  <c:v>-4.0706052775949103E-3</c:v>
                </c:pt>
                <c:pt idx="56">
                  <c:v>-4.0754153745032684E-3</c:v>
                </c:pt>
                <c:pt idx="57">
                  <c:v>-4.0802281804989578E-3</c:v>
                </c:pt>
                <c:pt idx="58">
                  <c:v>-4.0802281804989578E-3</c:v>
                </c:pt>
                <c:pt idx="59">
                  <c:v>-5.477873527992381E-3</c:v>
                </c:pt>
                <c:pt idx="60">
                  <c:v>-6.0217251109139997E-3</c:v>
                </c:pt>
                <c:pt idx="61">
                  <c:v>-6.0498132080160447E-3</c:v>
                </c:pt>
                <c:pt idx="62">
                  <c:v>-6.0556324399556709E-3</c:v>
                </c:pt>
                <c:pt idx="63">
                  <c:v>-7.6301318135076016E-3</c:v>
                </c:pt>
                <c:pt idx="64">
                  <c:v>-7.6312172355975033E-3</c:v>
                </c:pt>
                <c:pt idx="65">
                  <c:v>-7.6366454748333958E-3</c:v>
                </c:pt>
                <c:pt idx="66">
                  <c:v>-7.6562027133347758E-3</c:v>
                </c:pt>
                <c:pt idx="67">
                  <c:v>-7.8850690830216692E-3</c:v>
                </c:pt>
                <c:pt idx="68">
                  <c:v>-1.3025419896629033E-2</c:v>
                </c:pt>
                <c:pt idx="69">
                  <c:v>-1.3660632639320623E-2</c:v>
                </c:pt>
                <c:pt idx="70">
                  <c:v>-1.5782596337432234E-2</c:v>
                </c:pt>
                <c:pt idx="71">
                  <c:v>-1.6965269398196339E-2</c:v>
                </c:pt>
                <c:pt idx="72">
                  <c:v>-1.6971698739355154E-2</c:v>
                </c:pt>
                <c:pt idx="73">
                  <c:v>-1.9586470694626223E-2</c:v>
                </c:pt>
                <c:pt idx="74">
                  <c:v>-2.0284469324459951E-2</c:v>
                </c:pt>
                <c:pt idx="75">
                  <c:v>-2.0444552616824346E-2</c:v>
                </c:pt>
                <c:pt idx="76">
                  <c:v>-2.3971227775254109E-2</c:v>
                </c:pt>
                <c:pt idx="77">
                  <c:v>-2.3973135029087222E-2</c:v>
                </c:pt>
                <c:pt idx="78">
                  <c:v>-2.3984580132386843E-2</c:v>
                </c:pt>
                <c:pt idx="79">
                  <c:v>-2.4013204742892973E-2</c:v>
                </c:pt>
                <c:pt idx="80">
                  <c:v>-2.435225383608617E-2</c:v>
                </c:pt>
                <c:pt idx="81">
                  <c:v>-3.1617386198157897E-2</c:v>
                </c:pt>
                <c:pt idx="82">
                  <c:v>-3.2259551319016019E-2</c:v>
                </c:pt>
                <c:pt idx="83">
                  <c:v>-3.7180627006644477E-2</c:v>
                </c:pt>
                <c:pt idx="84">
                  <c:v>-4.7326091266652527E-2</c:v>
                </c:pt>
                <c:pt idx="85">
                  <c:v>-4.7763020551796889E-2</c:v>
                </c:pt>
                <c:pt idx="86">
                  <c:v>-5.4950874042933237E-2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04-475E-9C2E-2658C9AF6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157592"/>
        <c:axId val="1"/>
      </c:scatterChart>
      <c:valAx>
        <c:axId val="796157592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1575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-- O-C Diagram</a:t>
            </a:r>
          </a:p>
        </c:rich>
      </c:tx>
      <c:layout>
        <c:manualLayout>
          <c:xMode val="edge"/>
          <c:yMode val="edge"/>
          <c:x val="0.38569778425996865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57017658847487E-2"/>
          <c:y val="9.7505884853947108E-2"/>
          <c:w val="0.89683521442886227"/>
          <c:h val="0.76417402780884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Q_fit!$D$21:$D$65</c:f>
              <c:numCache>
                <c:formatCode>General</c:formatCode>
                <c:ptCount val="45"/>
                <c:pt idx="0">
                  <c:v>5.0000000000000002E-5</c:v>
                </c:pt>
                <c:pt idx="1">
                  <c:v>1.4499999999999999E-3</c:v>
                </c:pt>
                <c:pt idx="2">
                  <c:v>1.5E-3</c:v>
                </c:pt>
                <c:pt idx="3">
                  <c:v>2.0500000000000002E-3</c:v>
                </c:pt>
                <c:pt idx="4">
                  <c:v>4.4000000000000003E-3</c:v>
                </c:pt>
                <c:pt idx="5">
                  <c:v>6.1500000000000001E-3</c:v>
                </c:pt>
                <c:pt idx="6">
                  <c:v>1.0200000000000001E-2</c:v>
                </c:pt>
                <c:pt idx="7">
                  <c:v>1.1350000000000001E-2</c:v>
                </c:pt>
                <c:pt idx="8">
                  <c:v>1.1950000000000001E-2</c:v>
                </c:pt>
                <c:pt idx="9">
                  <c:v>1.2800000000000001E-2</c:v>
                </c:pt>
                <c:pt idx="10">
                  <c:v>1.3950000000000001E-2</c:v>
                </c:pt>
                <c:pt idx="11">
                  <c:v>1.4250000000000001E-2</c:v>
                </c:pt>
                <c:pt idx="12">
                  <c:v>1.455E-2</c:v>
                </c:pt>
                <c:pt idx="13">
                  <c:v>1.83E-2</c:v>
                </c:pt>
                <c:pt idx="14">
                  <c:v>2.0899999999999998E-2</c:v>
                </c:pt>
                <c:pt idx="15">
                  <c:v>2.12E-2</c:v>
                </c:pt>
                <c:pt idx="16">
                  <c:v>2.1499999999999998E-2</c:v>
                </c:pt>
                <c:pt idx="17">
                  <c:v>2.205E-2</c:v>
                </c:pt>
                <c:pt idx="18">
                  <c:v>8.6849999999999997E-2</c:v>
                </c:pt>
                <c:pt idx="19">
                  <c:v>0.11119999999999999</c:v>
                </c:pt>
                <c:pt idx="20">
                  <c:v>0.1115</c:v>
                </c:pt>
                <c:pt idx="21">
                  <c:v>0.12655</c:v>
                </c:pt>
                <c:pt idx="22">
                  <c:v>0.22289999999999999</c:v>
                </c:pt>
                <c:pt idx="23">
                  <c:v>0.32715</c:v>
                </c:pt>
                <c:pt idx="24">
                  <c:v>0.43514999999999998</c:v>
                </c:pt>
                <c:pt idx="25">
                  <c:v>0.53469999999999995</c:v>
                </c:pt>
                <c:pt idx="26">
                  <c:v>0.54395000000000004</c:v>
                </c:pt>
                <c:pt idx="27">
                  <c:v>0.64639999999999997</c:v>
                </c:pt>
                <c:pt idx="28">
                  <c:v>0.64670000000000005</c:v>
                </c:pt>
                <c:pt idx="29">
                  <c:v>0.64700000000000002</c:v>
                </c:pt>
                <c:pt idx="30">
                  <c:v>0.64729999999999999</c:v>
                </c:pt>
                <c:pt idx="31">
                  <c:v>0.64729999999999999</c:v>
                </c:pt>
                <c:pt idx="32">
                  <c:v>0.72824999999999995</c:v>
                </c:pt>
                <c:pt idx="33">
                  <c:v>0.75700000000000001</c:v>
                </c:pt>
                <c:pt idx="34">
                  <c:v>0.75844999999999996</c:v>
                </c:pt>
                <c:pt idx="35">
                  <c:v>0.75875000000000004</c:v>
                </c:pt>
                <c:pt idx="36">
                  <c:v>0.83535000000000004</c:v>
                </c:pt>
                <c:pt idx="37">
                  <c:v>0.83565</c:v>
                </c:pt>
                <c:pt idx="38">
                  <c:v>0.83655000000000002</c:v>
                </c:pt>
                <c:pt idx="39">
                  <c:v>0.84699999999999998</c:v>
                </c:pt>
                <c:pt idx="40">
                  <c:v>1.0515000000000001</c:v>
                </c:pt>
                <c:pt idx="41">
                  <c:v>1.07375</c:v>
                </c:pt>
                <c:pt idx="42">
                  <c:v>1.1446000000000001</c:v>
                </c:pt>
                <c:pt idx="43">
                  <c:v>1.18205</c:v>
                </c:pt>
                <c:pt idx="44">
                  <c:v>1.18225</c:v>
                </c:pt>
              </c:numCache>
            </c:numRef>
          </c:xVal>
          <c:yVal>
            <c:numRef>
              <c:f>Q_fit!$B$21:$B$65</c:f>
              <c:numCache>
                <c:formatCode>General</c:formatCode>
                <c:ptCount val="45"/>
                <c:pt idx="0">
                  <c:v>6.4500013104407117E-4</c:v>
                </c:pt>
                <c:pt idx="1">
                  <c:v>-2.9500004893634468E-4</c:v>
                </c:pt>
                <c:pt idx="2">
                  <c:v>-1.0499998825252987E-3</c:v>
                </c:pt>
                <c:pt idx="3">
                  <c:v>-2.5499994808342308E-4</c:v>
                </c:pt>
                <c:pt idx="4">
                  <c:v>-6.3999983103713021E-4</c:v>
                </c:pt>
                <c:pt idx="5">
                  <c:v>3.3500013523735106E-4</c:v>
                </c:pt>
                <c:pt idx="6">
                  <c:v>-8.1999989924952388E-4</c:v>
                </c:pt>
                <c:pt idx="7">
                  <c:v>1.8149998722947203E-3</c:v>
                </c:pt>
                <c:pt idx="8">
                  <c:v>8.5499980923486874E-4</c:v>
                </c:pt>
                <c:pt idx="9">
                  <c:v>-1.6799998775240965E-3</c:v>
                </c:pt>
                <c:pt idx="10">
                  <c:v>1.2549998500617221E-3</c:v>
                </c:pt>
                <c:pt idx="11">
                  <c:v>1.3250000483822078E-3</c:v>
                </c:pt>
                <c:pt idx="12">
                  <c:v>3.9500008278992027E-4</c:v>
                </c:pt>
                <c:pt idx="13">
                  <c:v>1.7000001389533281E-4</c:v>
                </c:pt>
                <c:pt idx="14">
                  <c:v>-1.1900000390596688E-3</c:v>
                </c:pt>
                <c:pt idx="15">
                  <c:v>6.7999989551026374E-4</c:v>
                </c:pt>
                <c:pt idx="16">
                  <c:v>-1.2499997683335096E-3</c:v>
                </c:pt>
                <c:pt idx="17">
                  <c:v>1.4500007091555744E-4</c:v>
                </c:pt>
                <c:pt idx="18">
                  <c:v>2.6500000240048394E-4</c:v>
                </c:pt>
                <c:pt idx="19">
                  <c:v>8.0000005254987627E-5</c:v>
                </c:pt>
                <c:pt idx="20">
                  <c:v>1.2500000084401108E-3</c:v>
                </c:pt>
                <c:pt idx="21">
                  <c:v>-1.9049999973503873E-3</c:v>
                </c:pt>
                <c:pt idx="22">
                  <c:v>-8.8999999570660293E-4</c:v>
                </c:pt>
                <c:pt idx="23">
                  <c:v>-1.2649999989662319E-3</c:v>
                </c:pt>
                <c:pt idx="24">
                  <c:v>-3.3649999968474731E-3</c:v>
                </c:pt>
                <c:pt idx="25">
                  <c:v>-3.4699999960139394E-3</c:v>
                </c:pt>
                <c:pt idx="26">
                  <c:v>-1.9449999963399023E-3</c:v>
                </c:pt>
                <c:pt idx="27">
                  <c:v>-5.7400000005145557E-3</c:v>
                </c:pt>
                <c:pt idx="28">
                  <c:v>-5.0699999992502853E-3</c:v>
                </c:pt>
                <c:pt idx="29">
                  <c:v>-4.6000000002095476E-3</c:v>
                </c:pt>
                <c:pt idx="30">
                  <c:v>-5.5299999949056655E-3</c:v>
                </c:pt>
                <c:pt idx="31">
                  <c:v>-4.1299999938928522E-3</c:v>
                </c:pt>
                <c:pt idx="32">
                  <c:v>-6.1749999949824996E-3</c:v>
                </c:pt>
                <c:pt idx="33">
                  <c:v>-6.3999999983934686E-3</c:v>
                </c:pt>
                <c:pt idx="34">
                  <c:v>-5.094999993161764E-3</c:v>
                </c:pt>
                <c:pt idx="35">
                  <c:v>-6.6249999945284799E-3</c:v>
                </c:pt>
                <c:pt idx="36">
                  <c:v>-7.4849999946309254E-3</c:v>
                </c:pt>
                <c:pt idx="37">
                  <c:v>-8.1149999896297231E-3</c:v>
                </c:pt>
                <c:pt idx="38">
                  <c:v>-6.7049999925075099E-3</c:v>
                </c:pt>
                <c:pt idx="39">
                  <c:v>-8.1999999965773895E-3</c:v>
                </c:pt>
                <c:pt idx="40">
                  <c:v>-1.2803327743313275E-2</c:v>
                </c:pt>
                <c:pt idx="41">
                  <c:v>-1.3324999992619269E-2</c:v>
                </c:pt>
                <c:pt idx="42">
                  <c:v>-1.6559999996388797E-2</c:v>
                </c:pt>
                <c:pt idx="43">
                  <c:v>-1.6954999999143183E-2</c:v>
                </c:pt>
                <c:pt idx="44">
                  <c:v>-1.7574999998032581E-2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D-4C19-B614-8314A40656A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Q_fit!$U$2:$U$115</c:f>
              <c:numCache>
                <c:formatCode>General</c:formatCode>
                <c:ptCount val="114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Q_fit!$V$2:$V$115</c:f>
              <c:numCache>
                <c:formatCode>General</c:formatCode>
                <c:ptCount val="114"/>
                <c:pt idx="0">
                  <c:v>-1.1870062973427178E-5</c:v>
                </c:pt>
                <c:pt idx="1">
                  <c:v>7.719808066184686E-5</c:v>
                </c:pt>
                <c:pt idx="2">
                  <c:v>-1.2224979416846526E-4</c:v>
                </c:pt>
                <c:pt idx="3">
                  <c:v>-6.102136874643634E-4</c:v>
                </c:pt>
                <c:pt idx="4">
                  <c:v>-1.3866935992258478E-3</c:v>
                </c:pt>
                <c:pt idx="5">
                  <c:v>-2.4516895294529181E-3</c:v>
                </c:pt>
                <c:pt idx="6">
                  <c:v>-3.8052014781455746E-3</c:v>
                </c:pt>
                <c:pt idx="7">
                  <c:v>-5.4472294453038169E-3</c:v>
                </c:pt>
                <c:pt idx="8">
                  <c:v>-7.3777734309276475E-3</c:v>
                </c:pt>
                <c:pt idx="9">
                  <c:v>-9.5968334350170631E-3</c:v>
                </c:pt>
                <c:pt idx="10">
                  <c:v>-1.2104409457572062E-2</c:v>
                </c:pt>
                <c:pt idx="11">
                  <c:v>-1.4900501498592653E-2</c:v>
                </c:pt>
                <c:pt idx="12">
                  <c:v>-1.7985109558078822E-2</c:v>
                </c:pt>
                <c:pt idx="13">
                  <c:v>-2.1358233636030583E-2</c:v>
                </c:pt>
                <c:pt idx="14">
                  <c:v>-2.5019873732447927E-2</c:v>
                </c:pt>
                <c:pt idx="15">
                  <c:v>-2.897002984733086E-2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D-4C19-B614-8314A4065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44536"/>
        <c:axId val="1"/>
      </c:scatterChart>
      <c:valAx>
        <c:axId val="89834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3445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486542787075412"/>
          <c:y val="0.92970735800882032"/>
          <c:w val="0.58733917345912068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-- O-C Diagram</a:t>
            </a:r>
          </a:p>
        </c:rich>
      </c:tx>
      <c:layout>
        <c:manualLayout>
          <c:xMode val="edge"/>
          <c:yMode val="edge"/>
          <c:x val="0.3863111484614307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844579763506334E-2"/>
          <c:y val="9.7505884853947108E-2"/>
          <c:w val="0.91879402393259224"/>
          <c:h val="0.76417402780884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(2)'!$D$21:$D$65</c:f>
              <c:numCache>
                <c:formatCode>General</c:formatCode>
                <c:ptCount val="45"/>
                <c:pt idx="0">
                  <c:v>-6.9951999999999996</c:v>
                </c:pt>
                <c:pt idx="1">
                  <c:v>-6.5995499999999998</c:v>
                </c:pt>
                <c:pt idx="2">
                  <c:v>-6.5603999999999996</c:v>
                </c:pt>
                <c:pt idx="3">
                  <c:v>-6.4909999999999997</c:v>
                </c:pt>
                <c:pt idx="4">
                  <c:v>-6.3726000000000003</c:v>
                </c:pt>
                <c:pt idx="5">
                  <c:v>-6.3369499999999999</c:v>
                </c:pt>
                <c:pt idx="6">
                  <c:v>-6.2849000000000004</c:v>
                </c:pt>
                <c:pt idx="7">
                  <c:v>-6.2652000000000001</c:v>
                </c:pt>
                <c:pt idx="8">
                  <c:v>-6.23245</c:v>
                </c:pt>
                <c:pt idx="9">
                  <c:v>-6.2266500000000002</c:v>
                </c:pt>
                <c:pt idx="10">
                  <c:v>-6.1296999999999997</c:v>
                </c:pt>
                <c:pt idx="11">
                  <c:v>-6.0312999999999999</c:v>
                </c:pt>
                <c:pt idx="12">
                  <c:v>-4.5541499999999999</c:v>
                </c:pt>
                <c:pt idx="13">
                  <c:v>-4.5368000000000004</c:v>
                </c:pt>
                <c:pt idx="14">
                  <c:v>-4.4328500000000002</c:v>
                </c:pt>
                <c:pt idx="15">
                  <c:v>-4.3216999999999999</c:v>
                </c:pt>
                <c:pt idx="16">
                  <c:v>-3.0712999999999999</c:v>
                </c:pt>
                <c:pt idx="17">
                  <c:v>-1.3595999999999999</c:v>
                </c:pt>
                <c:pt idx="18">
                  <c:v>-1.2797499999999999</c:v>
                </c:pt>
                <c:pt idx="19">
                  <c:v>-0.93784999999999996</c:v>
                </c:pt>
                <c:pt idx="20">
                  <c:v>-0.86870000000000003</c:v>
                </c:pt>
                <c:pt idx="21">
                  <c:v>-0.86550000000000005</c:v>
                </c:pt>
                <c:pt idx="22">
                  <c:v>-0.73229999999999995</c:v>
                </c:pt>
                <c:pt idx="23">
                  <c:v>-0.73</c:v>
                </c:pt>
                <c:pt idx="24">
                  <c:v>-0.52534999999999998</c:v>
                </c:pt>
                <c:pt idx="25">
                  <c:v>-0.52475000000000005</c:v>
                </c:pt>
                <c:pt idx="26">
                  <c:v>5.0000000000000002E-5</c:v>
                </c:pt>
                <c:pt idx="27">
                  <c:v>1.4499999999999999E-3</c:v>
                </c:pt>
                <c:pt idx="28">
                  <c:v>1.5E-3</c:v>
                </c:pt>
                <c:pt idx="29">
                  <c:v>2.0500000000000002E-3</c:v>
                </c:pt>
                <c:pt idx="30">
                  <c:v>4.4000000000000003E-3</c:v>
                </c:pt>
                <c:pt idx="31">
                  <c:v>6.1500000000000001E-3</c:v>
                </c:pt>
                <c:pt idx="32">
                  <c:v>1.0200000000000001E-2</c:v>
                </c:pt>
                <c:pt idx="33">
                  <c:v>1.1350000000000001E-2</c:v>
                </c:pt>
                <c:pt idx="34">
                  <c:v>1.1950000000000001E-2</c:v>
                </c:pt>
                <c:pt idx="35">
                  <c:v>1.2800000000000001E-2</c:v>
                </c:pt>
                <c:pt idx="36">
                  <c:v>1.3950000000000001E-2</c:v>
                </c:pt>
                <c:pt idx="37">
                  <c:v>1.4250000000000001E-2</c:v>
                </c:pt>
                <c:pt idx="38">
                  <c:v>1.455E-2</c:v>
                </c:pt>
                <c:pt idx="39">
                  <c:v>1.83E-2</c:v>
                </c:pt>
                <c:pt idx="40">
                  <c:v>2.0899999999999998E-2</c:v>
                </c:pt>
                <c:pt idx="41">
                  <c:v>2.12E-2</c:v>
                </c:pt>
                <c:pt idx="42">
                  <c:v>2.1499999999999998E-2</c:v>
                </c:pt>
                <c:pt idx="43">
                  <c:v>2.205E-2</c:v>
                </c:pt>
                <c:pt idx="44">
                  <c:v>8.6849999999999997E-2</c:v>
                </c:pt>
              </c:numCache>
            </c:numRef>
          </c:xVal>
          <c:yVal>
            <c:numRef>
              <c:f>'Q_fit (2)'!$B$21:$B$65</c:f>
              <c:numCache>
                <c:formatCode>General</c:formatCode>
                <c:ptCount val="45"/>
                <c:pt idx="0">
                  <c:v>-0.67897999999695458</c:v>
                </c:pt>
                <c:pt idx="1">
                  <c:v>-0.66279499999654945</c:v>
                </c:pt>
                <c:pt idx="2">
                  <c:v>-0.66745999999693595</c:v>
                </c:pt>
                <c:pt idx="3">
                  <c:v>-0.66039999999702559</c:v>
                </c:pt>
                <c:pt idx="4">
                  <c:v>-0.64823999999862281</c:v>
                </c:pt>
                <c:pt idx="5">
                  <c:v>-0.61005499999737367</c:v>
                </c:pt>
                <c:pt idx="6">
                  <c:v>-0.64650999999503256</c:v>
                </c:pt>
                <c:pt idx="7">
                  <c:v>-0.62097999999605236</c:v>
                </c:pt>
                <c:pt idx="8">
                  <c:v>-0.62000499999703607</c:v>
                </c:pt>
                <c:pt idx="9">
                  <c:v>-0.59458499999891501</c:v>
                </c:pt>
                <c:pt idx="10">
                  <c:v>-0.6020299999981944</c:v>
                </c:pt>
                <c:pt idx="11">
                  <c:v>-0.59086999999635736</c:v>
                </c:pt>
                <c:pt idx="12">
                  <c:v>-0.37133499999617925</c:v>
                </c:pt>
                <c:pt idx="13">
                  <c:v>-0.31081999999878462</c:v>
                </c:pt>
                <c:pt idx="14">
                  <c:v>-0.3329650000014226</c:v>
                </c:pt>
                <c:pt idx="15">
                  <c:v>-0.35583000000042375</c:v>
                </c:pt>
                <c:pt idx="16">
                  <c:v>-9.7869999997783452E-2</c:v>
                </c:pt>
                <c:pt idx="17">
                  <c:v>-1.7539999993459787E-2</c:v>
                </c:pt>
                <c:pt idx="18">
                  <c:v>-9.7749999986262992E-3</c:v>
                </c:pt>
                <c:pt idx="19">
                  <c:v>5.3499999921768904E-4</c:v>
                </c:pt>
                <c:pt idx="20">
                  <c:v>-2.5129999994533136E-2</c:v>
                </c:pt>
                <c:pt idx="21">
                  <c:v>-8.4499999938998371E-3</c:v>
                </c:pt>
                <c:pt idx="22">
                  <c:v>-7.7699999965261668E-3</c:v>
                </c:pt>
                <c:pt idx="23">
                  <c:v>2.5000000096042641E-3</c:v>
                </c:pt>
                <c:pt idx="24">
                  <c:v>6.7849999977624975E-3</c:v>
                </c:pt>
                <c:pt idx="25">
                  <c:v>1.1725000003934838E-2</c:v>
                </c:pt>
                <c:pt idx="26">
                  <c:v>6.4500013104407117E-4</c:v>
                </c:pt>
                <c:pt idx="27">
                  <c:v>-2.9500004893634468E-4</c:v>
                </c:pt>
                <c:pt idx="28">
                  <c:v>-1.0499998825252987E-3</c:v>
                </c:pt>
                <c:pt idx="29">
                  <c:v>-2.5499994808342308E-4</c:v>
                </c:pt>
                <c:pt idx="30">
                  <c:v>-6.3999983103713021E-4</c:v>
                </c:pt>
                <c:pt idx="31">
                  <c:v>3.3500013523735106E-4</c:v>
                </c:pt>
                <c:pt idx="32">
                  <c:v>-8.1999989924952388E-4</c:v>
                </c:pt>
                <c:pt idx="33">
                  <c:v>1.8149998722947203E-3</c:v>
                </c:pt>
                <c:pt idx="34">
                  <c:v>8.5499980923486874E-4</c:v>
                </c:pt>
                <c:pt idx="35">
                  <c:v>-1.6799998775240965E-3</c:v>
                </c:pt>
                <c:pt idx="36">
                  <c:v>1.2549998500617221E-3</c:v>
                </c:pt>
                <c:pt idx="37">
                  <c:v>1.3250000483822078E-3</c:v>
                </c:pt>
                <c:pt idx="38">
                  <c:v>3.9500008278992027E-4</c:v>
                </c:pt>
                <c:pt idx="39">
                  <c:v>1.7000001389533281E-4</c:v>
                </c:pt>
                <c:pt idx="40">
                  <c:v>-1.1900000390596688E-3</c:v>
                </c:pt>
                <c:pt idx="41">
                  <c:v>6.7999989551026374E-4</c:v>
                </c:pt>
                <c:pt idx="42">
                  <c:v>-1.2499997683335096E-3</c:v>
                </c:pt>
                <c:pt idx="43">
                  <c:v>1.4500007091555744E-4</c:v>
                </c:pt>
                <c:pt idx="44">
                  <c:v>2.6500000240048394E-4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9-400C-BC36-A1F81621A370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(2)'!$U$2:$U$114</c:f>
              <c:numCache>
                <c:formatCode>General</c:formatCode>
                <c:ptCount val="113"/>
                <c:pt idx="0">
                  <c:v>-7.2</c:v>
                </c:pt>
                <c:pt idx="1">
                  <c:v>-7</c:v>
                </c:pt>
                <c:pt idx="2">
                  <c:v>-6.8</c:v>
                </c:pt>
                <c:pt idx="3">
                  <c:v>-6.6</c:v>
                </c:pt>
                <c:pt idx="4">
                  <c:v>-6.4</c:v>
                </c:pt>
                <c:pt idx="5">
                  <c:v>-6.2</c:v>
                </c:pt>
                <c:pt idx="6">
                  <c:v>-6</c:v>
                </c:pt>
                <c:pt idx="7">
                  <c:v>-5.8</c:v>
                </c:pt>
                <c:pt idx="8">
                  <c:v>-5.6</c:v>
                </c:pt>
                <c:pt idx="9">
                  <c:v>-5.4</c:v>
                </c:pt>
                <c:pt idx="10">
                  <c:v>-5.2</c:v>
                </c:pt>
                <c:pt idx="11">
                  <c:v>-5</c:v>
                </c:pt>
                <c:pt idx="12">
                  <c:v>-4.8</c:v>
                </c:pt>
                <c:pt idx="13">
                  <c:v>-4.5999999999999996</c:v>
                </c:pt>
                <c:pt idx="14">
                  <c:v>-4.4000000000000004</c:v>
                </c:pt>
                <c:pt idx="15">
                  <c:v>-4.2</c:v>
                </c:pt>
                <c:pt idx="16">
                  <c:v>-4</c:v>
                </c:pt>
                <c:pt idx="17">
                  <c:v>-3.8</c:v>
                </c:pt>
                <c:pt idx="18">
                  <c:v>-3.6</c:v>
                </c:pt>
                <c:pt idx="19">
                  <c:v>-3.4</c:v>
                </c:pt>
                <c:pt idx="20">
                  <c:v>-3.2</c:v>
                </c:pt>
                <c:pt idx="21">
                  <c:v>-3</c:v>
                </c:pt>
                <c:pt idx="22">
                  <c:v>-2.8</c:v>
                </c:pt>
                <c:pt idx="23">
                  <c:v>-2.6</c:v>
                </c:pt>
                <c:pt idx="24">
                  <c:v>-2.4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-1.8</c:v>
                </c:pt>
                <c:pt idx="28">
                  <c:v>-1.6</c:v>
                </c:pt>
                <c:pt idx="29">
                  <c:v>-1.3999999999999899</c:v>
                </c:pt>
                <c:pt idx="30">
                  <c:v>-1.19999999999999</c:v>
                </c:pt>
                <c:pt idx="31">
                  <c:v>-0.99999999999999001</c:v>
                </c:pt>
                <c:pt idx="32">
                  <c:v>-0.79999999999999005</c:v>
                </c:pt>
                <c:pt idx="33">
                  <c:v>-0.59999999999998999</c:v>
                </c:pt>
                <c:pt idx="34">
                  <c:v>-0.39999999999999097</c:v>
                </c:pt>
                <c:pt idx="35">
                  <c:v>-0.19999999999998999</c:v>
                </c:pt>
                <c:pt idx="36">
                  <c:v>0</c:v>
                </c:pt>
                <c:pt idx="37">
                  <c:v>0.20000000000001</c:v>
                </c:pt>
                <c:pt idx="38">
                  <c:v>0.40000000000001001</c:v>
                </c:pt>
                <c:pt idx="39">
                  <c:v>0.60000000000000897</c:v>
                </c:pt>
                <c:pt idx="40">
                  <c:v>0.80000000000001004</c:v>
                </c:pt>
              </c:numCache>
            </c:numRef>
          </c:xVal>
          <c:yVal>
            <c:numRef>
              <c:f>'Q_fit (2)'!$V$2:$V$114</c:f>
              <c:numCache>
                <c:formatCode>General</c:formatCode>
                <c:ptCount val="113"/>
                <c:pt idx="0">
                  <c:v>-0.80498394475285107</c:v>
                </c:pt>
                <c:pt idx="1">
                  <c:v>-0.761562195844111</c:v>
                </c:pt>
                <c:pt idx="2">
                  <c:v>-0.71934425322672169</c:v>
                </c:pt>
                <c:pt idx="3">
                  <c:v>-0.67833011690068346</c:v>
                </c:pt>
                <c:pt idx="4">
                  <c:v>-0.63851978686599631</c:v>
                </c:pt>
                <c:pt idx="5">
                  <c:v>-0.5999132631226598</c:v>
                </c:pt>
                <c:pt idx="6">
                  <c:v>-0.56251054567067404</c:v>
                </c:pt>
                <c:pt idx="7">
                  <c:v>-0.52631163451003937</c:v>
                </c:pt>
                <c:pt idx="8">
                  <c:v>-0.49131652964075534</c:v>
                </c:pt>
                <c:pt idx="9">
                  <c:v>-0.45752523106282245</c:v>
                </c:pt>
                <c:pt idx="10">
                  <c:v>-0.4249377387762403</c:v>
                </c:pt>
                <c:pt idx="11">
                  <c:v>-0.39355405278100897</c:v>
                </c:pt>
                <c:pt idx="12">
                  <c:v>-0.36337417307712855</c:v>
                </c:pt>
                <c:pt idx="13">
                  <c:v>-0.33439809966459899</c:v>
                </c:pt>
                <c:pt idx="14">
                  <c:v>-0.30662583254342035</c:v>
                </c:pt>
                <c:pt idx="15">
                  <c:v>-0.28005737171359257</c:v>
                </c:pt>
                <c:pt idx="16">
                  <c:v>-0.25469271717511566</c:v>
                </c:pt>
                <c:pt idx="17">
                  <c:v>-0.23053186892798957</c:v>
                </c:pt>
                <c:pt idx="18">
                  <c:v>-0.20757482697221444</c:v>
                </c:pt>
                <c:pt idx="19">
                  <c:v>-0.18582159130779008</c:v>
                </c:pt>
                <c:pt idx="20">
                  <c:v>-0.16527216193471669</c:v>
                </c:pt>
                <c:pt idx="21">
                  <c:v>-0.14592653885299409</c:v>
                </c:pt>
                <c:pt idx="22">
                  <c:v>-0.1277847220626224</c:v>
                </c:pt>
                <c:pt idx="23">
                  <c:v>-0.11084671156360162</c:v>
                </c:pt>
                <c:pt idx="24">
                  <c:v>-9.5112507355931658E-2</c:v>
                </c:pt>
                <c:pt idx="25">
                  <c:v>-8.0582109439612595E-2</c:v>
                </c:pt>
                <c:pt idx="26">
                  <c:v>-6.7255517814644381E-2</c:v>
                </c:pt>
                <c:pt idx="27">
                  <c:v>-5.5132732481027055E-2</c:v>
                </c:pt>
                <c:pt idx="28">
                  <c:v>-4.4213753438760599E-2</c:v>
                </c:pt>
                <c:pt idx="29">
                  <c:v>-3.4498580687844546E-2</c:v>
                </c:pt>
                <c:pt idx="30">
                  <c:v>-2.59872142282799E-2</c:v>
                </c:pt>
                <c:pt idx="31">
                  <c:v>-1.8679654060066116E-2</c:v>
                </c:pt>
                <c:pt idx="32">
                  <c:v>-1.2575900183203207E-2</c:v>
                </c:pt>
                <c:pt idx="33">
                  <c:v>-7.6759525976911663E-3</c:v>
                </c:pt>
                <c:pt idx="34">
                  <c:v>-3.9798113035300143E-3</c:v>
                </c:pt>
                <c:pt idx="35">
                  <c:v>-1.4874763007197034E-3</c:v>
                </c:pt>
                <c:pt idx="36">
                  <c:v>-1.9894758926031415E-4</c:v>
                </c:pt>
                <c:pt idx="37">
                  <c:v>-1.1422516915172802E-4</c:v>
                </c:pt>
                <c:pt idx="38">
                  <c:v>-1.2333090403940485E-3</c:v>
                </c:pt>
                <c:pt idx="39">
                  <c:v>-3.5561992029872242E-3</c:v>
                </c:pt>
                <c:pt idx="40">
                  <c:v>-7.082895656931305E-3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99-400C-BC36-A1F81621A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342016"/>
        <c:axId val="1"/>
      </c:scatterChart>
      <c:valAx>
        <c:axId val="898342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83420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895616006235878"/>
          <c:y val="0.92970735800882032"/>
          <c:w val="0.58004676909585839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623193477626890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50917828662549"/>
          <c:y val="0.14201183431952663"/>
          <c:w val="0.74557283107643779"/>
          <c:h val="0.67159763313609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(4)'!$F$21:$F$918</c:f>
              <c:numCache>
                <c:formatCode>General</c:formatCode>
                <c:ptCount val="898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2229</c:v>
                </c:pt>
                <c:pt idx="49">
                  <c:v>3271.5</c:v>
                </c:pt>
                <c:pt idx="50">
                  <c:v>4351.5</c:v>
                </c:pt>
                <c:pt idx="51">
                  <c:v>5347</c:v>
                </c:pt>
                <c:pt idx="52">
                  <c:v>6464</c:v>
                </c:pt>
                <c:pt idx="53">
                  <c:v>6467</c:v>
                </c:pt>
                <c:pt idx="54">
                  <c:v>6473</c:v>
                </c:pt>
                <c:pt idx="55">
                  <c:v>7282.5</c:v>
                </c:pt>
                <c:pt idx="56">
                  <c:v>7570</c:v>
                </c:pt>
                <c:pt idx="57">
                  <c:v>7584.5</c:v>
                </c:pt>
                <c:pt idx="58">
                  <c:v>7587.5</c:v>
                </c:pt>
                <c:pt idx="59">
                  <c:v>8353.5</c:v>
                </c:pt>
                <c:pt idx="60">
                  <c:v>8354</c:v>
                </c:pt>
                <c:pt idx="61">
                  <c:v>8356.5</c:v>
                </c:pt>
                <c:pt idx="62">
                  <c:v>8365.5</c:v>
                </c:pt>
                <c:pt idx="63">
                  <c:v>8470</c:v>
                </c:pt>
                <c:pt idx="64">
                  <c:v>10515</c:v>
                </c:pt>
                <c:pt idx="65">
                  <c:v>10737.5</c:v>
                </c:pt>
                <c:pt idx="66">
                  <c:v>11446</c:v>
                </c:pt>
                <c:pt idx="67">
                  <c:v>11820.5</c:v>
                </c:pt>
                <c:pt idx="68">
                  <c:v>11822.5</c:v>
                </c:pt>
                <c:pt idx="69">
                  <c:v>12607</c:v>
                </c:pt>
                <c:pt idx="70">
                  <c:v>12807.5</c:v>
                </c:pt>
                <c:pt idx="71">
                  <c:v>12853</c:v>
                </c:pt>
                <c:pt idx="72">
                  <c:v>13814</c:v>
                </c:pt>
                <c:pt idx="73">
                  <c:v>13814.5</c:v>
                </c:pt>
                <c:pt idx="74">
                  <c:v>13817.5</c:v>
                </c:pt>
                <c:pt idx="75">
                  <c:v>13913.5</c:v>
                </c:pt>
                <c:pt idx="76">
                  <c:v>15827</c:v>
                </c:pt>
                <c:pt idx="77">
                  <c:v>16901</c:v>
                </c:pt>
                <c:pt idx="78">
                  <c:v>18911.5</c:v>
                </c:pt>
                <c:pt idx="79">
                  <c:v>18993</c:v>
                </c:pt>
                <c:pt idx="80">
                  <c:v>20284</c:v>
                </c:pt>
              </c:numCache>
            </c:numRef>
          </c:xVal>
          <c:yVal>
            <c:numRef>
              <c:f>'A (4)'!$H$21:$H$918</c:f>
              <c:numCache>
                <c:formatCode>General</c:formatCode>
                <c:ptCount val="898"/>
                <c:pt idx="0">
                  <c:v>-4.5851890004996676E-2</c:v>
                </c:pt>
                <c:pt idx="1">
                  <c:v>-5.047854500298854E-2</c:v>
                </c:pt>
                <c:pt idx="2">
                  <c:v>-5.2558650000719354E-2</c:v>
                </c:pt>
                <c:pt idx="3">
                  <c:v>-5.1484430001437431E-2</c:v>
                </c:pt>
                <c:pt idx="4">
                  <c:v>-4.0406510001048446E-2</c:v>
                </c:pt>
                <c:pt idx="5">
                  <c:v>-7.1011649997672066E-3</c:v>
                </c:pt>
                <c:pt idx="6">
                  <c:v>-4.7470500001509208E-2</c:v>
                </c:pt>
                <c:pt idx="7">
                  <c:v>-1.7002890002913773E-2</c:v>
                </c:pt>
                <c:pt idx="8">
                  <c:v>-2.0595315003447467E-2</c:v>
                </c:pt>
                <c:pt idx="9">
                  <c:v>2.7002249953511637E-3</c:v>
                </c:pt>
                <c:pt idx="10">
                  <c:v>-5.5967400003282819E-3</c:v>
                </c:pt>
                <c:pt idx="11">
                  <c:v>3.7551799978245981E-3</c:v>
                </c:pt>
                <c:pt idx="12">
                  <c:v>-5.0324600015301257E-3</c:v>
                </c:pt>
                <c:pt idx="13">
                  <c:v>5.091109499335289E-2</c:v>
                </c:pt>
                <c:pt idx="14">
                  <c:v>2.5343230001453776E-2</c:v>
                </c:pt>
                <c:pt idx="15">
                  <c:v>-3.4232750040246174E-3</c:v>
                </c:pt>
                <c:pt idx="16">
                  <c:v>3.8889310002559796E-2</c:v>
                </c:pt>
                <c:pt idx="17">
                  <c:v>4.9976520000200253E-2</c:v>
                </c:pt>
                <c:pt idx="18">
                  <c:v>5.715132499608444E-2</c:v>
                </c:pt>
                <c:pt idx="19">
                  <c:v>5.242979500326328E-2</c:v>
                </c:pt>
                <c:pt idx="20">
                  <c:v>2.2788689995650202E-2</c:v>
                </c:pt>
                <c:pt idx="21">
                  <c:v>4.0244850002636667E-2</c:v>
                </c:pt>
                <c:pt idx="22">
                  <c:v>3.7670009995053988E-2</c:v>
                </c:pt>
                <c:pt idx="23">
                  <c:v>4.7350999993795995E-2</c:v>
                </c:pt>
                <c:pt idx="24">
                  <c:v>4.4916044993442483E-2</c:v>
                </c:pt>
                <c:pt idx="25">
                  <c:v>4.9732824998500291E-2</c:v>
                </c:pt>
                <c:pt idx="27">
                  <c:v>1.3243065121059772E-2</c:v>
                </c:pt>
                <c:pt idx="28">
                  <c:v>1.2248884944710881E-2</c:v>
                </c:pt>
                <c:pt idx="29">
                  <c:v>1.149195011385018E-2</c:v>
                </c:pt>
                <c:pt idx="30">
                  <c:v>1.2265665049199015E-2</c:v>
                </c:pt>
                <c:pt idx="31">
                  <c:v>1.178972016350599E-2</c:v>
                </c:pt>
                <c:pt idx="32">
                  <c:v>1.2696995130681898E-2</c:v>
                </c:pt>
                <c:pt idx="33">
                  <c:v>1.1385260091628879E-2</c:v>
                </c:pt>
                <c:pt idx="34">
                  <c:v>1.3975754860439338E-2</c:v>
                </c:pt>
                <c:pt idx="35">
                  <c:v>1.2992534801014699E-2</c:v>
                </c:pt>
                <c:pt idx="36">
                  <c:v>1.0424640116980299E-2</c:v>
                </c:pt>
                <c:pt idx="37">
                  <c:v>1.3315134841832332E-2</c:v>
                </c:pt>
                <c:pt idx="38">
                  <c:v>1.3373525041970424E-2</c:v>
                </c:pt>
                <c:pt idx="39">
                  <c:v>1.2431915078195743E-2</c:v>
                </c:pt>
                <c:pt idx="40">
                  <c:v>1.2061790010193363E-2</c:v>
                </c:pt>
                <c:pt idx="41">
                  <c:v>1.0601169953588396E-2</c:v>
                </c:pt>
                <c:pt idx="42">
                  <c:v>1.2459559889975935E-2</c:v>
                </c:pt>
                <c:pt idx="43">
                  <c:v>1.0517950220673811E-2</c:v>
                </c:pt>
                <c:pt idx="44">
                  <c:v>1.1891665068105794E-2</c:v>
                </c:pt>
                <c:pt idx="45">
                  <c:v>9.50390499929199E-3</c:v>
                </c:pt>
                <c:pt idx="46">
                  <c:v>8.3765599993057549E-3</c:v>
                </c:pt>
                <c:pt idx="47">
                  <c:v>9.5349500043084845E-3</c:v>
                </c:pt>
                <c:pt idx="48">
                  <c:v>3.0837700032861903E-3</c:v>
                </c:pt>
                <c:pt idx="49">
                  <c:v>-1.3257050013635308E-3</c:v>
                </c:pt>
                <c:pt idx="52">
                  <c:v>-1.8155680001655128E-2</c:v>
                </c:pt>
                <c:pt idx="54">
                  <c:v>-1.7980510005145334E-2</c:v>
                </c:pt>
                <c:pt idx="55">
                  <c:v>-2.1758275004685856E-2</c:v>
                </c:pt>
                <c:pt idx="56">
                  <c:v>-2.3095900003681891E-2</c:v>
                </c:pt>
                <c:pt idx="57">
                  <c:v>-2.1847014999366365E-2</c:v>
                </c:pt>
                <c:pt idx="58">
                  <c:v>-2.3388624998915475E-2</c:v>
                </c:pt>
                <c:pt idx="59">
                  <c:v>-2.7213045003009029E-2</c:v>
                </c:pt>
                <c:pt idx="60">
                  <c:v>-2.986998000415042E-2</c:v>
                </c:pt>
                <c:pt idx="61">
                  <c:v>-2.785465499619022E-2</c:v>
                </c:pt>
                <c:pt idx="62">
                  <c:v>-2.6479485000891145E-2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6-4B92-9046-4174F4C47BF0}"/>
            </c:ext>
          </c:extLst>
        </c:ser>
        <c:ser>
          <c:idx val="8"/>
          <c:order val="1"/>
          <c:tx>
            <c:strRef>
              <c:f>'A (4)'!$X$1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(4)'!$W$2:$W$20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(4)'!$X$2:$X$20</c:f>
              <c:numCache>
                <c:formatCode>General</c:formatCode>
                <c:ptCount val="19"/>
                <c:pt idx="0">
                  <c:v>-6.6964205545395727E-2</c:v>
                </c:pt>
                <c:pt idx="1">
                  <c:v>-3.8398988283421476E-2</c:v>
                </c:pt>
                <c:pt idx="2">
                  <c:v>-1.3364846225401183E-2</c:v>
                </c:pt>
                <c:pt idx="3">
                  <c:v>8.1382206286652048E-3</c:v>
                </c:pt>
                <c:pt idx="4">
                  <c:v>2.6110212278777689E-2</c:v>
                </c:pt>
                <c:pt idx="5">
                  <c:v>4.0551128724936242E-2</c:v>
                </c:pt>
                <c:pt idx="6">
                  <c:v>5.146096996714089E-2</c:v>
                </c:pt>
                <c:pt idx="7">
                  <c:v>5.8839736005391621E-2</c:v>
                </c:pt>
                <c:pt idx="8">
                  <c:v>6.2687426839688434E-2</c:v>
                </c:pt>
                <c:pt idx="9">
                  <c:v>6.300404247003133E-2</c:v>
                </c:pt>
                <c:pt idx="10">
                  <c:v>5.9789582896420314E-2</c:v>
                </c:pt>
                <c:pt idx="11">
                  <c:v>5.304404811885538E-2</c:v>
                </c:pt>
                <c:pt idx="12">
                  <c:v>4.2767438137336515E-2</c:v>
                </c:pt>
                <c:pt idx="13">
                  <c:v>2.8959752951863739E-2</c:v>
                </c:pt>
                <c:pt idx="14">
                  <c:v>1.162099256243705E-2</c:v>
                </c:pt>
                <c:pt idx="15">
                  <c:v>-9.2488430309435581E-3</c:v>
                </c:pt>
                <c:pt idx="16">
                  <c:v>-3.3649753828278083E-2</c:v>
                </c:pt>
                <c:pt idx="17">
                  <c:v>-6.1581739829566523E-2</c:v>
                </c:pt>
                <c:pt idx="18">
                  <c:v>-9.3044801034808888E-2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6-4B92-9046-4174F4C47BF0}"/>
            </c:ext>
          </c:extLst>
        </c:ser>
        <c:ser>
          <c:idx val="1"/>
          <c:order val="2"/>
          <c:tx>
            <c:strRef>
              <c:f>'A (4)'!$I$20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(4)'!$F$21:$F$918</c:f>
              <c:numCache>
                <c:formatCode>General</c:formatCode>
                <c:ptCount val="898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2229</c:v>
                </c:pt>
                <c:pt idx="49">
                  <c:v>3271.5</c:v>
                </c:pt>
                <c:pt idx="50">
                  <c:v>4351.5</c:v>
                </c:pt>
                <c:pt idx="51">
                  <c:v>5347</c:v>
                </c:pt>
                <c:pt idx="52">
                  <c:v>6464</c:v>
                </c:pt>
                <c:pt idx="53">
                  <c:v>6467</c:v>
                </c:pt>
                <c:pt idx="54">
                  <c:v>6473</c:v>
                </c:pt>
                <c:pt idx="55">
                  <c:v>7282.5</c:v>
                </c:pt>
                <c:pt idx="56">
                  <c:v>7570</c:v>
                </c:pt>
                <c:pt idx="57">
                  <c:v>7584.5</c:v>
                </c:pt>
                <c:pt idx="58">
                  <c:v>7587.5</c:v>
                </c:pt>
                <c:pt idx="59">
                  <c:v>8353.5</c:v>
                </c:pt>
                <c:pt idx="60">
                  <c:v>8354</c:v>
                </c:pt>
                <c:pt idx="61">
                  <c:v>8356.5</c:v>
                </c:pt>
                <c:pt idx="62">
                  <c:v>8365.5</c:v>
                </c:pt>
                <c:pt idx="63">
                  <c:v>8470</c:v>
                </c:pt>
                <c:pt idx="64">
                  <c:v>10515</c:v>
                </c:pt>
                <c:pt idx="65">
                  <c:v>10737.5</c:v>
                </c:pt>
                <c:pt idx="66">
                  <c:v>11446</c:v>
                </c:pt>
                <c:pt idx="67">
                  <c:v>11820.5</c:v>
                </c:pt>
                <c:pt idx="68">
                  <c:v>11822.5</c:v>
                </c:pt>
                <c:pt idx="69">
                  <c:v>12607</c:v>
                </c:pt>
                <c:pt idx="70">
                  <c:v>12807.5</c:v>
                </c:pt>
                <c:pt idx="71">
                  <c:v>12853</c:v>
                </c:pt>
                <c:pt idx="72">
                  <c:v>13814</c:v>
                </c:pt>
                <c:pt idx="73">
                  <c:v>13814.5</c:v>
                </c:pt>
                <c:pt idx="74">
                  <c:v>13817.5</c:v>
                </c:pt>
                <c:pt idx="75">
                  <c:v>13913.5</c:v>
                </c:pt>
                <c:pt idx="76">
                  <c:v>15827</c:v>
                </c:pt>
                <c:pt idx="77">
                  <c:v>16901</c:v>
                </c:pt>
                <c:pt idx="78">
                  <c:v>18911.5</c:v>
                </c:pt>
                <c:pt idx="79">
                  <c:v>18993</c:v>
                </c:pt>
                <c:pt idx="80">
                  <c:v>20284</c:v>
                </c:pt>
              </c:numCache>
            </c:numRef>
          </c:xVal>
          <c:yVal>
            <c:numRef>
              <c:f>'A (4)'!$I$21:$I$918</c:f>
              <c:numCache>
                <c:formatCode>General</c:formatCode>
                <c:ptCount val="898"/>
                <c:pt idx="26">
                  <c:v>2.6160984991292935E-2</c:v>
                </c:pt>
                <c:pt idx="50">
                  <c:v>-7.6053050070186146E-3</c:v>
                </c:pt>
                <c:pt idx="51">
                  <c:v>-1.1562890002096538E-2</c:v>
                </c:pt>
                <c:pt idx="53">
                  <c:v>-1.7497289998573251E-2</c:v>
                </c:pt>
                <c:pt idx="63">
                  <c:v>-2.8378900002280716E-2</c:v>
                </c:pt>
                <c:pt idx="64">
                  <c:v>-4.0896377751778346E-2</c:v>
                </c:pt>
                <c:pt idx="65">
                  <c:v>-4.2279125002096407E-2</c:v>
                </c:pt>
                <c:pt idx="66">
                  <c:v>-4.8256020003464073E-2</c:v>
                </c:pt>
                <c:pt idx="67">
                  <c:v>-5.01003350073006E-2</c:v>
                </c:pt>
                <c:pt idx="68">
                  <c:v>-5.0728075002552941E-2</c:v>
                </c:pt>
                <c:pt idx="69">
                  <c:v>-5.6259090000821743E-2</c:v>
                </c:pt>
                <c:pt idx="70">
                  <c:v>-5.749002499942435E-2</c:v>
                </c:pt>
                <c:pt idx="71">
                  <c:v>-5.857110999932047E-2</c:v>
                </c:pt>
                <c:pt idx="72">
                  <c:v>-6.4900180004769936E-2</c:v>
                </c:pt>
                <c:pt idx="73">
                  <c:v>-6.5057115003583021E-2</c:v>
                </c:pt>
                <c:pt idx="74">
                  <c:v>-6.4898725002421997E-2</c:v>
                </c:pt>
                <c:pt idx="75">
                  <c:v>-6.5830245002871379E-2</c:v>
                </c:pt>
                <c:pt idx="76">
                  <c:v>-8.1320489996869583E-2</c:v>
                </c:pt>
                <c:pt idx="77">
                  <c:v>-9.2016870003135409E-2</c:v>
                </c:pt>
                <c:pt idx="78">
                  <c:v>-0.10605250500520924</c:v>
                </c:pt>
                <c:pt idx="79">
                  <c:v>-0.10773291000077734</c:v>
                </c:pt>
                <c:pt idx="80">
                  <c:v>-0.11883908000891097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76-4B92-9046-4174F4C4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238128"/>
        <c:axId val="1"/>
      </c:scatterChart>
      <c:valAx>
        <c:axId val="892238128"/>
        <c:scaling>
          <c:orientation val="minMax"/>
          <c:max val="2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55640086052049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238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639359089775609"/>
          <c:y val="0.92307692307692313"/>
          <c:w val="0.71819764075384285"/>
          <c:h val="0.982248520710059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 O-C Diagr.</a:t>
            </a:r>
          </a:p>
        </c:rich>
      </c:tx>
      <c:layout>
        <c:manualLayout>
          <c:xMode val="edge"/>
          <c:yMode val="edge"/>
          <c:x val="0.376266584621929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93327077299"/>
          <c:y val="0.14159332824405491"/>
          <c:w val="0.8248920445431529"/>
          <c:h val="0.67256830915926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(4)'!$F$21:$F$918</c:f>
              <c:numCache>
                <c:formatCode>General</c:formatCode>
                <c:ptCount val="898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2229</c:v>
                </c:pt>
                <c:pt idx="49">
                  <c:v>3271.5</c:v>
                </c:pt>
                <c:pt idx="50">
                  <c:v>4351.5</c:v>
                </c:pt>
                <c:pt idx="51">
                  <c:v>5347</c:v>
                </c:pt>
                <c:pt idx="52">
                  <c:v>6464</c:v>
                </c:pt>
                <c:pt idx="53">
                  <c:v>6467</c:v>
                </c:pt>
                <c:pt idx="54">
                  <c:v>6473</c:v>
                </c:pt>
                <c:pt idx="55">
                  <c:v>7282.5</c:v>
                </c:pt>
                <c:pt idx="56">
                  <c:v>7570</c:v>
                </c:pt>
                <c:pt idx="57">
                  <c:v>7584.5</c:v>
                </c:pt>
                <c:pt idx="58">
                  <c:v>7587.5</c:v>
                </c:pt>
                <c:pt idx="59">
                  <c:v>8353.5</c:v>
                </c:pt>
                <c:pt idx="60">
                  <c:v>8354</c:v>
                </c:pt>
                <c:pt idx="61">
                  <c:v>8356.5</c:v>
                </c:pt>
                <c:pt idx="62">
                  <c:v>8365.5</c:v>
                </c:pt>
                <c:pt idx="63">
                  <c:v>8470</c:v>
                </c:pt>
                <c:pt idx="64">
                  <c:v>10515</c:v>
                </c:pt>
                <c:pt idx="65">
                  <c:v>10737.5</c:v>
                </c:pt>
                <c:pt idx="66">
                  <c:v>11446</c:v>
                </c:pt>
                <c:pt idx="67">
                  <c:v>11820.5</c:v>
                </c:pt>
                <c:pt idx="68">
                  <c:v>11822.5</c:v>
                </c:pt>
                <c:pt idx="69">
                  <c:v>12607</c:v>
                </c:pt>
                <c:pt idx="70">
                  <c:v>12807.5</c:v>
                </c:pt>
                <c:pt idx="71">
                  <c:v>12853</c:v>
                </c:pt>
                <c:pt idx="72">
                  <c:v>13814</c:v>
                </c:pt>
                <c:pt idx="73">
                  <c:v>13814.5</c:v>
                </c:pt>
                <c:pt idx="74">
                  <c:v>13817.5</c:v>
                </c:pt>
                <c:pt idx="75">
                  <c:v>13913.5</c:v>
                </c:pt>
                <c:pt idx="76">
                  <c:v>15827</c:v>
                </c:pt>
                <c:pt idx="77">
                  <c:v>16901</c:v>
                </c:pt>
                <c:pt idx="78">
                  <c:v>18911.5</c:v>
                </c:pt>
                <c:pt idx="79">
                  <c:v>18993</c:v>
                </c:pt>
                <c:pt idx="80">
                  <c:v>20284</c:v>
                </c:pt>
              </c:numCache>
            </c:numRef>
          </c:xVal>
          <c:yVal>
            <c:numRef>
              <c:f>'A (4)'!$H$21:$H$918</c:f>
              <c:numCache>
                <c:formatCode>General</c:formatCode>
                <c:ptCount val="898"/>
                <c:pt idx="0">
                  <c:v>-4.5851890004996676E-2</c:v>
                </c:pt>
                <c:pt idx="1">
                  <c:v>-5.047854500298854E-2</c:v>
                </c:pt>
                <c:pt idx="2">
                  <c:v>-5.2558650000719354E-2</c:v>
                </c:pt>
                <c:pt idx="3">
                  <c:v>-5.1484430001437431E-2</c:v>
                </c:pt>
                <c:pt idx="4">
                  <c:v>-4.0406510001048446E-2</c:v>
                </c:pt>
                <c:pt idx="5">
                  <c:v>-7.1011649997672066E-3</c:v>
                </c:pt>
                <c:pt idx="6">
                  <c:v>-4.7470500001509208E-2</c:v>
                </c:pt>
                <c:pt idx="7">
                  <c:v>-1.7002890002913773E-2</c:v>
                </c:pt>
                <c:pt idx="8">
                  <c:v>-2.0595315003447467E-2</c:v>
                </c:pt>
                <c:pt idx="9">
                  <c:v>2.7002249953511637E-3</c:v>
                </c:pt>
                <c:pt idx="10">
                  <c:v>-5.5967400003282819E-3</c:v>
                </c:pt>
                <c:pt idx="11">
                  <c:v>3.7551799978245981E-3</c:v>
                </c:pt>
                <c:pt idx="12">
                  <c:v>-5.0324600015301257E-3</c:v>
                </c:pt>
                <c:pt idx="13">
                  <c:v>5.091109499335289E-2</c:v>
                </c:pt>
                <c:pt idx="14">
                  <c:v>2.5343230001453776E-2</c:v>
                </c:pt>
                <c:pt idx="15">
                  <c:v>-3.4232750040246174E-3</c:v>
                </c:pt>
                <c:pt idx="16">
                  <c:v>3.8889310002559796E-2</c:v>
                </c:pt>
                <c:pt idx="17">
                  <c:v>4.9976520000200253E-2</c:v>
                </c:pt>
                <c:pt idx="18">
                  <c:v>5.715132499608444E-2</c:v>
                </c:pt>
                <c:pt idx="19">
                  <c:v>5.242979500326328E-2</c:v>
                </c:pt>
                <c:pt idx="20">
                  <c:v>2.2788689995650202E-2</c:v>
                </c:pt>
                <c:pt idx="21">
                  <c:v>4.0244850002636667E-2</c:v>
                </c:pt>
                <c:pt idx="22">
                  <c:v>3.7670009995053988E-2</c:v>
                </c:pt>
                <c:pt idx="23">
                  <c:v>4.7350999993795995E-2</c:v>
                </c:pt>
                <c:pt idx="24">
                  <c:v>4.4916044993442483E-2</c:v>
                </c:pt>
                <c:pt idx="25">
                  <c:v>4.9732824998500291E-2</c:v>
                </c:pt>
                <c:pt idx="27">
                  <c:v>1.3243065121059772E-2</c:v>
                </c:pt>
                <c:pt idx="28">
                  <c:v>1.2248884944710881E-2</c:v>
                </c:pt>
                <c:pt idx="29">
                  <c:v>1.149195011385018E-2</c:v>
                </c:pt>
                <c:pt idx="30">
                  <c:v>1.2265665049199015E-2</c:v>
                </c:pt>
                <c:pt idx="31">
                  <c:v>1.178972016350599E-2</c:v>
                </c:pt>
                <c:pt idx="32">
                  <c:v>1.2696995130681898E-2</c:v>
                </c:pt>
                <c:pt idx="33">
                  <c:v>1.1385260091628879E-2</c:v>
                </c:pt>
                <c:pt idx="34">
                  <c:v>1.3975754860439338E-2</c:v>
                </c:pt>
                <c:pt idx="35">
                  <c:v>1.2992534801014699E-2</c:v>
                </c:pt>
                <c:pt idx="36">
                  <c:v>1.0424640116980299E-2</c:v>
                </c:pt>
                <c:pt idx="37">
                  <c:v>1.3315134841832332E-2</c:v>
                </c:pt>
                <c:pt idx="38">
                  <c:v>1.3373525041970424E-2</c:v>
                </c:pt>
                <c:pt idx="39">
                  <c:v>1.2431915078195743E-2</c:v>
                </c:pt>
                <c:pt idx="40">
                  <c:v>1.2061790010193363E-2</c:v>
                </c:pt>
                <c:pt idx="41">
                  <c:v>1.0601169953588396E-2</c:v>
                </c:pt>
                <c:pt idx="42">
                  <c:v>1.2459559889975935E-2</c:v>
                </c:pt>
                <c:pt idx="43">
                  <c:v>1.0517950220673811E-2</c:v>
                </c:pt>
                <c:pt idx="44">
                  <c:v>1.1891665068105794E-2</c:v>
                </c:pt>
                <c:pt idx="45">
                  <c:v>9.50390499929199E-3</c:v>
                </c:pt>
                <c:pt idx="46">
                  <c:v>8.3765599993057549E-3</c:v>
                </c:pt>
                <c:pt idx="47">
                  <c:v>9.5349500043084845E-3</c:v>
                </c:pt>
                <c:pt idx="48">
                  <c:v>3.0837700032861903E-3</c:v>
                </c:pt>
                <c:pt idx="49">
                  <c:v>-1.3257050013635308E-3</c:v>
                </c:pt>
                <c:pt idx="52">
                  <c:v>-1.8155680001655128E-2</c:v>
                </c:pt>
                <c:pt idx="54">
                  <c:v>-1.7980510005145334E-2</c:v>
                </c:pt>
                <c:pt idx="55">
                  <c:v>-2.1758275004685856E-2</c:v>
                </c:pt>
                <c:pt idx="56">
                  <c:v>-2.3095900003681891E-2</c:v>
                </c:pt>
                <c:pt idx="57">
                  <c:v>-2.1847014999366365E-2</c:v>
                </c:pt>
                <c:pt idx="58">
                  <c:v>-2.3388624998915475E-2</c:v>
                </c:pt>
                <c:pt idx="59">
                  <c:v>-2.7213045003009029E-2</c:v>
                </c:pt>
                <c:pt idx="60">
                  <c:v>-2.986998000415042E-2</c:v>
                </c:pt>
                <c:pt idx="61">
                  <c:v>-2.785465499619022E-2</c:v>
                </c:pt>
                <c:pt idx="62">
                  <c:v>-2.6479485000891145E-2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6-4BF7-94DA-949EE1E1745A}"/>
            </c:ext>
          </c:extLst>
        </c:ser>
        <c:ser>
          <c:idx val="8"/>
          <c:order val="1"/>
          <c:tx>
            <c:strRef>
              <c:f>'A (4)'!$X$1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(4)'!$W$2:$W$20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(4)'!$X$2:$X$20</c:f>
              <c:numCache>
                <c:formatCode>General</c:formatCode>
                <c:ptCount val="19"/>
                <c:pt idx="0">
                  <c:v>-6.6964205545395727E-2</c:v>
                </c:pt>
                <c:pt idx="1">
                  <c:v>-3.8398988283421476E-2</c:v>
                </c:pt>
                <c:pt idx="2">
                  <c:v>-1.3364846225401183E-2</c:v>
                </c:pt>
                <c:pt idx="3">
                  <c:v>8.1382206286652048E-3</c:v>
                </c:pt>
                <c:pt idx="4">
                  <c:v>2.6110212278777689E-2</c:v>
                </c:pt>
                <c:pt idx="5">
                  <c:v>4.0551128724936242E-2</c:v>
                </c:pt>
                <c:pt idx="6">
                  <c:v>5.146096996714089E-2</c:v>
                </c:pt>
                <c:pt idx="7">
                  <c:v>5.8839736005391621E-2</c:v>
                </c:pt>
                <c:pt idx="8">
                  <c:v>6.2687426839688434E-2</c:v>
                </c:pt>
                <c:pt idx="9">
                  <c:v>6.300404247003133E-2</c:v>
                </c:pt>
                <c:pt idx="10">
                  <c:v>5.9789582896420314E-2</c:v>
                </c:pt>
                <c:pt idx="11">
                  <c:v>5.304404811885538E-2</c:v>
                </c:pt>
                <c:pt idx="12">
                  <c:v>4.2767438137336515E-2</c:v>
                </c:pt>
                <c:pt idx="13">
                  <c:v>2.8959752951863739E-2</c:v>
                </c:pt>
                <c:pt idx="14">
                  <c:v>1.162099256243705E-2</c:v>
                </c:pt>
                <c:pt idx="15">
                  <c:v>-9.2488430309435581E-3</c:v>
                </c:pt>
                <c:pt idx="16">
                  <c:v>-3.3649753828278083E-2</c:v>
                </c:pt>
                <c:pt idx="17">
                  <c:v>-6.1581739829566523E-2</c:v>
                </c:pt>
                <c:pt idx="18">
                  <c:v>-9.3044801034808888E-2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C6-4BF7-94DA-949EE1E1745A}"/>
            </c:ext>
          </c:extLst>
        </c:ser>
        <c:ser>
          <c:idx val="1"/>
          <c:order val="2"/>
          <c:tx>
            <c:strRef>
              <c:f>'A (4)'!$I$20</c:f>
              <c:strCache>
                <c:ptCount val="1"/>
                <c:pt idx="0">
                  <c:v>other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(4)'!$F$21:$F$918</c:f>
              <c:numCache>
                <c:formatCode>General</c:formatCode>
                <c:ptCount val="898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2229</c:v>
                </c:pt>
                <c:pt idx="49">
                  <c:v>3271.5</c:v>
                </c:pt>
                <c:pt idx="50">
                  <c:v>4351.5</c:v>
                </c:pt>
                <c:pt idx="51">
                  <c:v>5347</c:v>
                </c:pt>
                <c:pt idx="52">
                  <c:v>6464</c:v>
                </c:pt>
                <c:pt idx="53">
                  <c:v>6467</c:v>
                </c:pt>
                <c:pt idx="54">
                  <c:v>6473</c:v>
                </c:pt>
                <c:pt idx="55">
                  <c:v>7282.5</c:v>
                </c:pt>
                <c:pt idx="56">
                  <c:v>7570</c:v>
                </c:pt>
                <c:pt idx="57">
                  <c:v>7584.5</c:v>
                </c:pt>
                <c:pt idx="58">
                  <c:v>7587.5</c:v>
                </c:pt>
                <c:pt idx="59">
                  <c:v>8353.5</c:v>
                </c:pt>
                <c:pt idx="60">
                  <c:v>8354</c:v>
                </c:pt>
                <c:pt idx="61">
                  <c:v>8356.5</c:v>
                </c:pt>
                <c:pt idx="62">
                  <c:v>8365.5</c:v>
                </c:pt>
                <c:pt idx="63">
                  <c:v>8470</c:v>
                </c:pt>
                <c:pt idx="64">
                  <c:v>10515</c:v>
                </c:pt>
                <c:pt idx="65">
                  <c:v>10737.5</c:v>
                </c:pt>
                <c:pt idx="66">
                  <c:v>11446</c:v>
                </c:pt>
                <c:pt idx="67">
                  <c:v>11820.5</c:v>
                </c:pt>
                <c:pt idx="68">
                  <c:v>11822.5</c:v>
                </c:pt>
                <c:pt idx="69">
                  <c:v>12607</c:v>
                </c:pt>
                <c:pt idx="70">
                  <c:v>12807.5</c:v>
                </c:pt>
                <c:pt idx="71">
                  <c:v>12853</c:v>
                </c:pt>
                <c:pt idx="72">
                  <c:v>13814</c:v>
                </c:pt>
                <c:pt idx="73">
                  <c:v>13814.5</c:v>
                </c:pt>
                <c:pt idx="74">
                  <c:v>13817.5</c:v>
                </c:pt>
                <c:pt idx="75">
                  <c:v>13913.5</c:v>
                </c:pt>
                <c:pt idx="76">
                  <c:v>15827</c:v>
                </c:pt>
                <c:pt idx="77">
                  <c:v>16901</c:v>
                </c:pt>
                <c:pt idx="78">
                  <c:v>18911.5</c:v>
                </c:pt>
                <c:pt idx="79">
                  <c:v>18993</c:v>
                </c:pt>
                <c:pt idx="80">
                  <c:v>20284</c:v>
                </c:pt>
              </c:numCache>
            </c:numRef>
          </c:xVal>
          <c:yVal>
            <c:numRef>
              <c:f>'A (4)'!$I$21:$I$918</c:f>
              <c:numCache>
                <c:formatCode>General</c:formatCode>
                <c:ptCount val="898"/>
                <c:pt idx="26">
                  <c:v>2.6160984991292935E-2</c:v>
                </c:pt>
                <c:pt idx="50">
                  <c:v>-7.6053050070186146E-3</c:v>
                </c:pt>
                <c:pt idx="51">
                  <c:v>-1.1562890002096538E-2</c:v>
                </c:pt>
                <c:pt idx="53">
                  <c:v>-1.7497289998573251E-2</c:v>
                </c:pt>
                <c:pt idx="63">
                  <c:v>-2.8378900002280716E-2</c:v>
                </c:pt>
                <c:pt idx="64">
                  <c:v>-4.0896377751778346E-2</c:v>
                </c:pt>
                <c:pt idx="65">
                  <c:v>-4.2279125002096407E-2</c:v>
                </c:pt>
                <c:pt idx="66">
                  <c:v>-4.8256020003464073E-2</c:v>
                </c:pt>
                <c:pt idx="67">
                  <c:v>-5.01003350073006E-2</c:v>
                </c:pt>
                <c:pt idx="68">
                  <c:v>-5.0728075002552941E-2</c:v>
                </c:pt>
                <c:pt idx="69">
                  <c:v>-5.6259090000821743E-2</c:v>
                </c:pt>
                <c:pt idx="70">
                  <c:v>-5.749002499942435E-2</c:v>
                </c:pt>
                <c:pt idx="71">
                  <c:v>-5.857110999932047E-2</c:v>
                </c:pt>
                <c:pt idx="72">
                  <c:v>-6.4900180004769936E-2</c:v>
                </c:pt>
                <c:pt idx="73">
                  <c:v>-6.5057115003583021E-2</c:v>
                </c:pt>
                <c:pt idx="74">
                  <c:v>-6.4898725002421997E-2</c:v>
                </c:pt>
                <c:pt idx="75">
                  <c:v>-6.5830245002871379E-2</c:v>
                </c:pt>
                <c:pt idx="76">
                  <c:v>-8.1320489996869583E-2</c:v>
                </c:pt>
                <c:pt idx="77">
                  <c:v>-9.2016870003135409E-2</c:v>
                </c:pt>
                <c:pt idx="78">
                  <c:v>-0.10605250500520924</c:v>
                </c:pt>
                <c:pt idx="79">
                  <c:v>-0.10773291000077734</c:v>
                </c:pt>
                <c:pt idx="80">
                  <c:v>-0.11883908000891097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C6-4BF7-94DA-949EE1E1745A}"/>
            </c:ext>
          </c:extLst>
        </c:ser>
        <c:ser>
          <c:idx val="2"/>
          <c:order val="3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(4)'!$F$21:$F$918</c:f>
              <c:numCache>
                <c:formatCode>General</c:formatCode>
                <c:ptCount val="898"/>
                <c:pt idx="0">
                  <c:v>-69953</c:v>
                </c:pt>
                <c:pt idx="1">
                  <c:v>-65996.5</c:v>
                </c:pt>
                <c:pt idx="2">
                  <c:v>-65605</c:v>
                </c:pt>
                <c:pt idx="3">
                  <c:v>-64911</c:v>
                </c:pt>
                <c:pt idx="4">
                  <c:v>-63727</c:v>
                </c:pt>
                <c:pt idx="5">
                  <c:v>-63370.5</c:v>
                </c:pt>
                <c:pt idx="6">
                  <c:v>-62850</c:v>
                </c:pt>
                <c:pt idx="7">
                  <c:v>-62653</c:v>
                </c:pt>
                <c:pt idx="8">
                  <c:v>-62325.5</c:v>
                </c:pt>
                <c:pt idx="9">
                  <c:v>-62267.5</c:v>
                </c:pt>
                <c:pt idx="10">
                  <c:v>-61298</c:v>
                </c:pt>
                <c:pt idx="11">
                  <c:v>-60314</c:v>
                </c:pt>
                <c:pt idx="12">
                  <c:v>-45542</c:v>
                </c:pt>
                <c:pt idx="13">
                  <c:v>-45368.5</c:v>
                </c:pt>
                <c:pt idx="14">
                  <c:v>-44329</c:v>
                </c:pt>
                <c:pt idx="15">
                  <c:v>-43217.5</c:v>
                </c:pt>
                <c:pt idx="16">
                  <c:v>-30713</c:v>
                </c:pt>
                <c:pt idx="17">
                  <c:v>-13596</c:v>
                </c:pt>
                <c:pt idx="18">
                  <c:v>-12797.5</c:v>
                </c:pt>
                <c:pt idx="19">
                  <c:v>-9378.5</c:v>
                </c:pt>
                <c:pt idx="20">
                  <c:v>-8687</c:v>
                </c:pt>
                <c:pt idx="21">
                  <c:v>-8655</c:v>
                </c:pt>
                <c:pt idx="22">
                  <c:v>-7323</c:v>
                </c:pt>
                <c:pt idx="23">
                  <c:v>-7300</c:v>
                </c:pt>
                <c:pt idx="24">
                  <c:v>-5253.5</c:v>
                </c:pt>
                <c:pt idx="25">
                  <c:v>-5247.5</c:v>
                </c:pt>
                <c:pt idx="26">
                  <c:v>-815.5</c:v>
                </c:pt>
                <c:pt idx="27">
                  <c:v>0.5</c:v>
                </c:pt>
                <c:pt idx="28">
                  <c:v>14.5</c:v>
                </c:pt>
                <c:pt idx="29">
                  <c:v>15</c:v>
                </c:pt>
                <c:pt idx="30">
                  <c:v>20.5</c:v>
                </c:pt>
                <c:pt idx="31">
                  <c:v>44</c:v>
                </c:pt>
                <c:pt idx="32">
                  <c:v>61.5</c:v>
                </c:pt>
                <c:pt idx="33">
                  <c:v>102</c:v>
                </c:pt>
                <c:pt idx="34">
                  <c:v>113.5</c:v>
                </c:pt>
                <c:pt idx="35">
                  <c:v>119.5</c:v>
                </c:pt>
                <c:pt idx="36">
                  <c:v>128</c:v>
                </c:pt>
                <c:pt idx="37">
                  <c:v>139.5</c:v>
                </c:pt>
                <c:pt idx="38">
                  <c:v>142.5</c:v>
                </c:pt>
                <c:pt idx="39">
                  <c:v>145.5</c:v>
                </c:pt>
                <c:pt idx="40">
                  <c:v>183</c:v>
                </c:pt>
                <c:pt idx="41">
                  <c:v>209</c:v>
                </c:pt>
                <c:pt idx="42">
                  <c:v>212</c:v>
                </c:pt>
                <c:pt idx="43">
                  <c:v>215</c:v>
                </c:pt>
                <c:pt idx="44">
                  <c:v>220.5</c:v>
                </c:pt>
                <c:pt idx="45">
                  <c:v>868.5</c:v>
                </c:pt>
                <c:pt idx="46">
                  <c:v>1112</c:v>
                </c:pt>
                <c:pt idx="47">
                  <c:v>1115</c:v>
                </c:pt>
                <c:pt idx="48">
                  <c:v>2229</c:v>
                </c:pt>
                <c:pt idx="49">
                  <c:v>3271.5</c:v>
                </c:pt>
                <c:pt idx="50">
                  <c:v>4351.5</c:v>
                </c:pt>
                <c:pt idx="51">
                  <c:v>5347</c:v>
                </c:pt>
                <c:pt idx="52">
                  <c:v>6464</c:v>
                </c:pt>
                <c:pt idx="53">
                  <c:v>6467</c:v>
                </c:pt>
                <c:pt idx="54">
                  <c:v>6473</c:v>
                </c:pt>
                <c:pt idx="55">
                  <c:v>7282.5</c:v>
                </c:pt>
                <c:pt idx="56">
                  <c:v>7570</c:v>
                </c:pt>
                <c:pt idx="57">
                  <c:v>7584.5</c:v>
                </c:pt>
                <c:pt idx="58">
                  <c:v>7587.5</c:v>
                </c:pt>
                <c:pt idx="59">
                  <c:v>8353.5</c:v>
                </c:pt>
                <c:pt idx="60">
                  <c:v>8354</c:v>
                </c:pt>
                <c:pt idx="61">
                  <c:v>8356.5</c:v>
                </c:pt>
                <c:pt idx="62">
                  <c:v>8365.5</c:v>
                </c:pt>
                <c:pt idx="63">
                  <c:v>8470</c:v>
                </c:pt>
                <c:pt idx="64">
                  <c:v>10515</c:v>
                </c:pt>
                <c:pt idx="65">
                  <c:v>10737.5</c:v>
                </c:pt>
                <c:pt idx="66">
                  <c:v>11446</c:v>
                </c:pt>
                <c:pt idx="67">
                  <c:v>11820.5</c:v>
                </c:pt>
                <c:pt idx="68">
                  <c:v>11822.5</c:v>
                </c:pt>
                <c:pt idx="69">
                  <c:v>12607</c:v>
                </c:pt>
                <c:pt idx="70">
                  <c:v>12807.5</c:v>
                </c:pt>
                <c:pt idx="71">
                  <c:v>12853</c:v>
                </c:pt>
                <c:pt idx="72">
                  <c:v>13814</c:v>
                </c:pt>
                <c:pt idx="73">
                  <c:v>13814.5</c:v>
                </c:pt>
                <c:pt idx="74">
                  <c:v>13817.5</c:v>
                </c:pt>
                <c:pt idx="75">
                  <c:v>13913.5</c:v>
                </c:pt>
                <c:pt idx="76">
                  <c:v>15827</c:v>
                </c:pt>
                <c:pt idx="77">
                  <c:v>16901</c:v>
                </c:pt>
                <c:pt idx="78">
                  <c:v>18911.5</c:v>
                </c:pt>
                <c:pt idx="79">
                  <c:v>18993</c:v>
                </c:pt>
                <c:pt idx="80">
                  <c:v>20284</c:v>
                </c:pt>
              </c:numCache>
            </c:numRef>
          </c:xVal>
          <c:yVal>
            <c:numRef>
              <c:f>'A (4)'!$R$21:$R$918</c:f>
              <c:numCache>
                <c:formatCode>m/d/yyyy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C6-4BF7-94DA-949EE1E17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327360"/>
        <c:axId val="1"/>
      </c:scatterChart>
      <c:valAx>
        <c:axId val="89532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874091715381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6874095513747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32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7916094062771821"/>
          <c:y val="0.92330662207047132"/>
          <c:w val="0.70188193914255659"/>
          <c:h val="0.982303981913765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V714 Mon -- O-C Diagram</a:t>
            </a:r>
          </a:p>
        </c:rich>
      </c:tx>
      <c:layout>
        <c:manualLayout>
          <c:xMode val="edge"/>
          <c:yMode val="edge"/>
          <c:x val="0.38569778425996865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5068236341999E-2"/>
          <c:y val="9.7505884853947108E-2"/>
          <c:w val="0.90973088417881975"/>
          <c:h val="0.76417402780884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(4)'!$D$21:$D$65</c:f>
              <c:numCache>
                <c:formatCode>General</c:formatCode>
                <c:ptCount val="45"/>
                <c:pt idx="0">
                  <c:v>-6.9953000000000003</c:v>
                </c:pt>
                <c:pt idx="1">
                  <c:v>-6.5996499999999996</c:v>
                </c:pt>
                <c:pt idx="2">
                  <c:v>-6.5605000000000002</c:v>
                </c:pt>
                <c:pt idx="3">
                  <c:v>-6.4911000000000003</c:v>
                </c:pt>
                <c:pt idx="4">
                  <c:v>-6.3727</c:v>
                </c:pt>
                <c:pt idx="5">
                  <c:v>-6.3370499999999996</c:v>
                </c:pt>
                <c:pt idx="6">
                  <c:v>-6.2850000000000001</c:v>
                </c:pt>
                <c:pt idx="7">
                  <c:v>-6.2652999999999999</c:v>
                </c:pt>
                <c:pt idx="8">
                  <c:v>-6.2325499999999998</c:v>
                </c:pt>
                <c:pt idx="9">
                  <c:v>-6.22675</c:v>
                </c:pt>
                <c:pt idx="10">
                  <c:v>-6.1298000000000004</c:v>
                </c:pt>
                <c:pt idx="11">
                  <c:v>-6.0313999999999997</c:v>
                </c:pt>
                <c:pt idx="12">
                  <c:v>-4.5541999999999998</c:v>
                </c:pt>
                <c:pt idx="13">
                  <c:v>-4.5368500000000003</c:v>
                </c:pt>
                <c:pt idx="14">
                  <c:v>-4.4329000000000001</c:v>
                </c:pt>
                <c:pt idx="15">
                  <c:v>-4.3217499999999998</c:v>
                </c:pt>
                <c:pt idx="16">
                  <c:v>-3.0712999999999999</c:v>
                </c:pt>
                <c:pt idx="17">
                  <c:v>-1.3595999999999999</c:v>
                </c:pt>
                <c:pt idx="18">
                  <c:v>-1.2797499999999999</c:v>
                </c:pt>
                <c:pt idx="19">
                  <c:v>-0.93784999999999996</c:v>
                </c:pt>
                <c:pt idx="20">
                  <c:v>-0.86870000000000003</c:v>
                </c:pt>
                <c:pt idx="21">
                  <c:v>-0.86550000000000005</c:v>
                </c:pt>
                <c:pt idx="22">
                  <c:v>-0.73229999999999995</c:v>
                </c:pt>
                <c:pt idx="23">
                  <c:v>-0.73</c:v>
                </c:pt>
                <c:pt idx="24">
                  <c:v>-0.52534999999999998</c:v>
                </c:pt>
                <c:pt idx="25">
                  <c:v>-0.52475000000000005</c:v>
                </c:pt>
                <c:pt idx="26">
                  <c:v>5.0000000000000002E-5</c:v>
                </c:pt>
                <c:pt idx="27">
                  <c:v>1.4499999999999999E-3</c:v>
                </c:pt>
                <c:pt idx="28">
                  <c:v>1.5E-3</c:v>
                </c:pt>
                <c:pt idx="29">
                  <c:v>2.0500000000000002E-3</c:v>
                </c:pt>
                <c:pt idx="30">
                  <c:v>4.4000000000000003E-3</c:v>
                </c:pt>
                <c:pt idx="31">
                  <c:v>6.1500000000000001E-3</c:v>
                </c:pt>
                <c:pt idx="32">
                  <c:v>1.0200000000000001E-2</c:v>
                </c:pt>
                <c:pt idx="33">
                  <c:v>1.1350000000000001E-2</c:v>
                </c:pt>
                <c:pt idx="34">
                  <c:v>1.1950000000000001E-2</c:v>
                </c:pt>
                <c:pt idx="35">
                  <c:v>1.2800000000000001E-2</c:v>
                </c:pt>
                <c:pt idx="36">
                  <c:v>1.3950000000000001E-2</c:v>
                </c:pt>
                <c:pt idx="37">
                  <c:v>1.4250000000000001E-2</c:v>
                </c:pt>
                <c:pt idx="38">
                  <c:v>1.455E-2</c:v>
                </c:pt>
                <c:pt idx="39">
                  <c:v>1.83E-2</c:v>
                </c:pt>
                <c:pt idx="40">
                  <c:v>2.0899999999999998E-2</c:v>
                </c:pt>
                <c:pt idx="41">
                  <c:v>2.12E-2</c:v>
                </c:pt>
                <c:pt idx="42">
                  <c:v>2.1499999999999998E-2</c:v>
                </c:pt>
                <c:pt idx="43">
                  <c:v>2.205E-2</c:v>
                </c:pt>
                <c:pt idx="44">
                  <c:v>8.6849999999999997E-2</c:v>
                </c:pt>
              </c:numCache>
            </c:numRef>
          </c:xVal>
          <c:yVal>
            <c:numRef>
              <c:f>'Q_fit (4)'!$B$21:$B$65</c:f>
              <c:numCache>
                <c:formatCode>General</c:formatCode>
                <c:ptCount val="45"/>
                <c:pt idx="0">
                  <c:v>-4.5851890004996676E-2</c:v>
                </c:pt>
                <c:pt idx="1">
                  <c:v>-5.047854500298854E-2</c:v>
                </c:pt>
                <c:pt idx="2">
                  <c:v>-5.2558650000719354E-2</c:v>
                </c:pt>
                <c:pt idx="3">
                  <c:v>-5.1484430001437431E-2</c:v>
                </c:pt>
                <c:pt idx="4">
                  <c:v>-4.0406510001048446E-2</c:v>
                </c:pt>
                <c:pt idx="5">
                  <c:v>-7.1011649997672066E-3</c:v>
                </c:pt>
                <c:pt idx="6">
                  <c:v>-4.7470500001509208E-2</c:v>
                </c:pt>
                <c:pt idx="7">
                  <c:v>-1.7002890002913773E-2</c:v>
                </c:pt>
                <c:pt idx="8">
                  <c:v>-2.0595315003447467E-2</c:v>
                </c:pt>
                <c:pt idx="9">
                  <c:v>2.7002249953511637E-3</c:v>
                </c:pt>
                <c:pt idx="10">
                  <c:v>-5.5967400003282819E-3</c:v>
                </c:pt>
                <c:pt idx="11">
                  <c:v>3.7551799978245981E-3</c:v>
                </c:pt>
                <c:pt idx="12">
                  <c:v>-5.0324600015301257E-3</c:v>
                </c:pt>
                <c:pt idx="13">
                  <c:v>5.091109499335289E-2</c:v>
                </c:pt>
                <c:pt idx="14">
                  <c:v>2.5343230001453776E-2</c:v>
                </c:pt>
                <c:pt idx="15">
                  <c:v>-3.4232750040246174E-3</c:v>
                </c:pt>
                <c:pt idx="16">
                  <c:v>3.8889310002559796E-2</c:v>
                </c:pt>
                <c:pt idx="17">
                  <c:v>4.9976520000200253E-2</c:v>
                </c:pt>
                <c:pt idx="18">
                  <c:v>5.715132499608444E-2</c:v>
                </c:pt>
                <c:pt idx="19">
                  <c:v>5.242979500326328E-2</c:v>
                </c:pt>
                <c:pt idx="20">
                  <c:v>2.2788689995650202E-2</c:v>
                </c:pt>
                <c:pt idx="21">
                  <c:v>4.0244850002636667E-2</c:v>
                </c:pt>
                <c:pt idx="22">
                  <c:v>3.7670009995053988E-2</c:v>
                </c:pt>
                <c:pt idx="23">
                  <c:v>4.7350999993795995E-2</c:v>
                </c:pt>
                <c:pt idx="24">
                  <c:v>4.4916044993442483E-2</c:v>
                </c:pt>
                <c:pt idx="25">
                  <c:v>4.9732824998500291E-2</c:v>
                </c:pt>
                <c:pt idx="26">
                  <c:v>1.3243065121059772E-2</c:v>
                </c:pt>
                <c:pt idx="27">
                  <c:v>1.2248884944710881E-2</c:v>
                </c:pt>
                <c:pt idx="28">
                  <c:v>1.149195011385018E-2</c:v>
                </c:pt>
                <c:pt idx="29">
                  <c:v>1.2265665049199015E-2</c:v>
                </c:pt>
                <c:pt idx="30">
                  <c:v>1.178972016350599E-2</c:v>
                </c:pt>
                <c:pt idx="31">
                  <c:v>1.2696995130681898E-2</c:v>
                </c:pt>
                <c:pt idx="32">
                  <c:v>1.1385260091628879E-2</c:v>
                </c:pt>
                <c:pt idx="33">
                  <c:v>1.3975754860439338E-2</c:v>
                </c:pt>
                <c:pt idx="34">
                  <c:v>1.2992534801014699E-2</c:v>
                </c:pt>
                <c:pt idx="35">
                  <c:v>1.0424640116980299E-2</c:v>
                </c:pt>
                <c:pt idx="36">
                  <c:v>1.3315134841832332E-2</c:v>
                </c:pt>
                <c:pt idx="37">
                  <c:v>1.3373525041970424E-2</c:v>
                </c:pt>
                <c:pt idx="38">
                  <c:v>1.2431915078195743E-2</c:v>
                </c:pt>
                <c:pt idx="39">
                  <c:v>1.2061790010193363E-2</c:v>
                </c:pt>
                <c:pt idx="40">
                  <c:v>1.0601169953588396E-2</c:v>
                </c:pt>
                <c:pt idx="41">
                  <c:v>1.2459559889975935E-2</c:v>
                </c:pt>
                <c:pt idx="42">
                  <c:v>1.0517950220673811E-2</c:v>
                </c:pt>
                <c:pt idx="43">
                  <c:v>1.1891665068105794E-2</c:v>
                </c:pt>
                <c:pt idx="44">
                  <c:v>9.50390499929199E-3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9-4541-B62A-2F164DF790F0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(4)'!$U$2:$U$112</c:f>
              <c:numCache>
                <c:formatCode>General</c:formatCode>
                <c:ptCount val="111"/>
                <c:pt idx="0">
                  <c:v>-7</c:v>
                </c:pt>
                <c:pt idx="1">
                  <c:v>-6.5</c:v>
                </c:pt>
                <c:pt idx="2">
                  <c:v>-6</c:v>
                </c:pt>
                <c:pt idx="3">
                  <c:v>-5.5</c:v>
                </c:pt>
                <c:pt idx="4">
                  <c:v>-5</c:v>
                </c:pt>
                <c:pt idx="5">
                  <c:v>-4.5</c:v>
                </c:pt>
                <c:pt idx="6">
                  <c:v>-4</c:v>
                </c:pt>
                <c:pt idx="7">
                  <c:v>-3.5</c:v>
                </c:pt>
                <c:pt idx="8">
                  <c:v>-3</c:v>
                </c:pt>
                <c:pt idx="9">
                  <c:v>-2.5</c:v>
                </c:pt>
                <c:pt idx="10">
                  <c:v>-2</c:v>
                </c:pt>
                <c:pt idx="11">
                  <c:v>-1.5</c:v>
                </c:pt>
                <c:pt idx="12">
                  <c:v>-1</c:v>
                </c:pt>
                <c:pt idx="13">
                  <c:v>-0.5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1.5</c:v>
                </c:pt>
              </c:numCache>
            </c:numRef>
          </c:xVal>
          <c:yVal>
            <c:numRef>
              <c:f>'Q_fit (4)'!$V$2:$V$112</c:f>
              <c:numCache>
                <c:formatCode>General</c:formatCode>
                <c:ptCount val="111"/>
                <c:pt idx="0">
                  <c:v>-6.7011272277542444E-2</c:v>
                </c:pt>
                <c:pt idx="1">
                  <c:v>-3.8417650637520784E-2</c:v>
                </c:pt>
                <c:pt idx="2">
                  <c:v>-1.3358506166286699E-2</c:v>
                </c:pt>
                <c:pt idx="3">
                  <c:v>8.1661611361598385E-3</c:v>
                </c:pt>
                <c:pt idx="4">
                  <c:v>2.6156351269818856E-2</c:v>
                </c:pt>
                <c:pt idx="5">
                  <c:v>4.061206423469027E-2</c:v>
                </c:pt>
                <c:pt idx="6">
                  <c:v>5.1533300030774165E-2</c:v>
                </c:pt>
                <c:pt idx="7">
                  <c:v>5.8920058658070498E-2</c:v>
                </c:pt>
                <c:pt idx="8">
                  <c:v>6.2772340116579256E-2</c:v>
                </c:pt>
                <c:pt idx="9">
                  <c:v>6.309014440630048E-2</c:v>
                </c:pt>
                <c:pt idx="10">
                  <c:v>5.9873471527234136E-2</c:v>
                </c:pt>
                <c:pt idx="11">
                  <c:v>5.3122321479380237E-2</c:v>
                </c:pt>
                <c:pt idx="12">
                  <c:v>4.2836694262738791E-2</c:v>
                </c:pt>
                <c:pt idx="13">
                  <c:v>2.9016589877309783E-2</c:v>
                </c:pt>
                <c:pt idx="14">
                  <c:v>1.166200832309322E-2</c:v>
                </c:pt>
                <c:pt idx="15">
                  <c:v>-9.2270503999108966E-3</c:v>
                </c:pt>
                <c:pt idx="16">
                  <c:v>-3.3650586291702568E-2</c:v>
                </c:pt>
                <c:pt idx="17">
                  <c:v>-6.1608599352281794E-2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C9-4541-B62A-2F164DF79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0818408"/>
        <c:axId val="1"/>
      </c:scatterChart>
      <c:valAx>
        <c:axId val="90081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8184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369309492819843"/>
          <c:y val="0.92970735800882032"/>
          <c:w val="0.58616684051656498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419101</xdr:colOff>
      <xdr:row>18</xdr:row>
      <xdr:rowOff>152400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2B0CD86-FB32-FC47-552F-4BEB6CC93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590549</xdr:colOff>
      <xdr:row>0</xdr:row>
      <xdr:rowOff>9525</xdr:rowOff>
    </xdr:from>
    <xdr:to>
      <xdr:col>26</xdr:col>
      <xdr:colOff>561974</xdr:colOff>
      <xdr:row>18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11B3D34-B4D4-B257-7BD9-EFAB88597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11</xdr:col>
      <xdr:colOff>371475</xdr:colOff>
      <xdr:row>19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91478BC-F34C-BDAC-0320-268531E3C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57149</xdr:rowOff>
    </xdr:from>
    <xdr:to>
      <xdr:col>17</xdr:col>
      <xdr:colOff>400050</xdr:colOff>
      <xdr:row>18</xdr:row>
      <xdr:rowOff>95249</xdr:rowOff>
    </xdr:to>
    <xdr:graphicFrame macro="">
      <xdr:nvGraphicFramePr>
        <xdr:cNvPr id="60421" name="Chart 1">
          <a:extLst>
            <a:ext uri="{FF2B5EF4-FFF2-40B4-BE49-F238E27FC236}">
              <a16:creationId xmlns:a16="http://schemas.microsoft.com/office/drawing/2014/main" id="{71631F95-6F0A-3E50-D5E0-B4291D894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590549</xdr:colOff>
      <xdr:row>0</xdr:row>
      <xdr:rowOff>0</xdr:rowOff>
    </xdr:from>
    <xdr:to>
      <xdr:col>26</xdr:col>
      <xdr:colOff>523874</xdr:colOff>
      <xdr:row>18</xdr:row>
      <xdr:rowOff>0</xdr:rowOff>
    </xdr:to>
    <xdr:graphicFrame macro="">
      <xdr:nvGraphicFramePr>
        <xdr:cNvPr id="60422" name="Chart 2">
          <a:extLst>
            <a:ext uri="{FF2B5EF4-FFF2-40B4-BE49-F238E27FC236}">
              <a16:creationId xmlns:a16="http://schemas.microsoft.com/office/drawing/2014/main" id="{5783964E-3D8B-3FF9-77F9-62F3D3DFA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10</xdr:col>
      <xdr:colOff>333375</xdr:colOff>
      <xdr:row>19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CBA5C3-A409-2684-5B38-C003A7B65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57150</xdr:rowOff>
    </xdr:from>
    <xdr:to>
      <xdr:col>7</xdr:col>
      <xdr:colOff>323850</xdr:colOff>
      <xdr:row>36</xdr:row>
      <xdr:rowOff>28575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7EBEA93-9D6A-4F1D-1BFD-59E8462231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47626</xdr:rowOff>
    </xdr:from>
    <xdr:to>
      <xdr:col>17</xdr:col>
      <xdr:colOff>85724</xdr:colOff>
      <xdr:row>18</xdr:row>
      <xdr:rowOff>38101</xdr:rowOff>
    </xdr:to>
    <xdr:graphicFrame macro="">
      <xdr:nvGraphicFramePr>
        <xdr:cNvPr id="64519" name="Chart 1">
          <a:extLst>
            <a:ext uri="{FF2B5EF4-FFF2-40B4-BE49-F238E27FC236}">
              <a16:creationId xmlns:a16="http://schemas.microsoft.com/office/drawing/2014/main" id="{E413971D-C389-AEE8-3B83-25679793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409575</xdr:colOff>
      <xdr:row>18</xdr:row>
      <xdr:rowOff>19050</xdr:rowOff>
    </xdr:to>
    <xdr:graphicFrame macro="">
      <xdr:nvGraphicFramePr>
        <xdr:cNvPr id="64520" name="Chart 2">
          <a:extLst>
            <a:ext uri="{FF2B5EF4-FFF2-40B4-BE49-F238E27FC236}">
              <a16:creationId xmlns:a16="http://schemas.microsoft.com/office/drawing/2014/main" id="{1ACA3E4E-7353-939A-F630-6559FCC7B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10</xdr:col>
      <xdr:colOff>333375</xdr:colOff>
      <xdr:row>19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2F8B06-1F27-1912-5665-E074B1F20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21</xdr:row>
      <xdr:rowOff>38100</xdr:rowOff>
    </xdr:from>
    <xdr:to>
      <xdr:col>7</xdr:col>
      <xdr:colOff>333375</xdr:colOff>
      <xdr:row>35</xdr:row>
      <xdr:rowOff>152400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9D1FB328-A15B-6769-F344-3D71B4D2D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266700</xdr:colOff>
      <xdr:row>21</xdr:row>
      <xdr:rowOff>123825</xdr:rowOff>
    </xdr:from>
    <xdr:to>
      <xdr:col>16</xdr:col>
      <xdr:colOff>457200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BFE11C-B649-47E7-ABCF-811D579B1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</xdr:row>
      <xdr:rowOff>57150</xdr:rowOff>
    </xdr:from>
    <xdr:to>
      <xdr:col>21</xdr:col>
      <xdr:colOff>409575</xdr:colOff>
      <xdr:row>37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1A0CC489-F946-E7A6-48FC-FD567E339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15</xdr:row>
      <xdr:rowOff>104775</xdr:rowOff>
    </xdr:from>
    <xdr:to>
      <xdr:col>16</xdr:col>
      <xdr:colOff>180975</xdr:colOff>
      <xdr:row>41</xdr:row>
      <xdr:rowOff>66675</xdr:rowOff>
    </xdr:to>
    <xdr:graphicFrame macro="">
      <xdr:nvGraphicFramePr>
        <xdr:cNvPr id="66562" name="Chart 1">
          <a:extLst>
            <a:ext uri="{FF2B5EF4-FFF2-40B4-BE49-F238E27FC236}">
              <a16:creationId xmlns:a16="http://schemas.microsoft.com/office/drawing/2014/main" id="{7ED09F61-ABE2-BD1E-E46C-7E2D136BB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628650</xdr:colOff>
      <xdr:row>0</xdr:row>
      <xdr:rowOff>0</xdr:rowOff>
    </xdr:from>
    <xdr:to>
      <xdr:col>33</xdr:col>
      <xdr:colOff>371475</xdr:colOff>
      <xdr:row>18</xdr:row>
      <xdr:rowOff>133350</xdr:rowOff>
    </xdr:to>
    <xdr:graphicFrame macro="">
      <xdr:nvGraphicFramePr>
        <xdr:cNvPr id="53252" name="Chart 2">
          <a:extLst>
            <a:ext uri="{FF2B5EF4-FFF2-40B4-BE49-F238E27FC236}">
              <a16:creationId xmlns:a16="http://schemas.microsoft.com/office/drawing/2014/main" id="{3E4FDE51-A6E9-BBBB-9C35-A075E82ED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0</xdr:row>
      <xdr:rowOff>0</xdr:rowOff>
    </xdr:from>
    <xdr:to>
      <xdr:col>19</xdr:col>
      <xdr:colOff>171450</xdr:colOff>
      <xdr:row>18</xdr:row>
      <xdr:rowOff>142875</xdr:rowOff>
    </xdr:to>
    <xdr:graphicFrame macro="">
      <xdr:nvGraphicFramePr>
        <xdr:cNvPr id="53253" name="Chart 3">
          <a:extLst>
            <a:ext uri="{FF2B5EF4-FFF2-40B4-BE49-F238E27FC236}">
              <a16:creationId xmlns:a16="http://schemas.microsoft.com/office/drawing/2014/main" id="{DC706CEF-E523-E7DB-A748-63E0AD13B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10</xdr:row>
      <xdr:rowOff>104775</xdr:rowOff>
    </xdr:from>
    <xdr:to>
      <xdr:col>25</xdr:col>
      <xdr:colOff>19050</xdr:colOff>
      <xdr:row>36</xdr:row>
      <xdr:rowOff>66675</xdr:rowOff>
    </xdr:to>
    <xdr:graphicFrame macro="">
      <xdr:nvGraphicFramePr>
        <xdr:cNvPr id="59394" name="Chart 1">
          <a:extLst>
            <a:ext uri="{FF2B5EF4-FFF2-40B4-BE49-F238E27FC236}">
              <a16:creationId xmlns:a16="http://schemas.microsoft.com/office/drawing/2014/main" id="{9FE70D96-4C10-DDAF-BA13-B43CB7506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468" TargetMode="External"/><Relationship Id="rId18" Type="http://schemas.openxmlformats.org/officeDocument/2006/relationships/hyperlink" Target="http://www.konkoly.hu/cgi-bin/IBVS?4468" TargetMode="External"/><Relationship Id="rId26" Type="http://schemas.openxmlformats.org/officeDocument/2006/relationships/hyperlink" Target="http://www.konkoly.hu/cgi-bin/IBVS?4468" TargetMode="External"/><Relationship Id="rId39" Type="http://schemas.openxmlformats.org/officeDocument/2006/relationships/hyperlink" Target="http://www.konkoly.hu/cgi-bin/IBVS?4468" TargetMode="External"/><Relationship Id="rId21" Type="http://schemas.openxmlformats.org/officeDocument/2006/relationships/hyperlink" Target="http://www.konkoly.hu/cgi-bin/IBVS?4468" TargetMode="External"/><Relationship Id="rId34" Type="http://schemas.openxmlformats.org/officeDocument/2006/relationships/hyperlink" Target="http://www.konkoly.hu/cgi-bin/IBVS?4468" TargetMode="External"/><Relationship Id="rId42" Type="http://schemas.openxmlformats.org/officeDocument/2006/relationships/hyperlink" Target="http://www.konkoly.hu/cgi-bin/IBVS?4468" TargetMode="External"/><Relationship Id="rId47" Type="http://schemas.openxmlformats.org/officeDocument/2006/relationships/hyperlink" Target="http://www.bav-astro.de/sfs/BAVM_link.php?BAVMnr=102" TargetMode="External"/><Relationship Id="rId50" Type="http://schemas.openxmlformats.org/officeDocument/2006/relationships/hyperlink" Target="http://www.bav-astro.de/sfs/BAVM_link.php?BAVMnr=133" TargetMode="External"/><Relationship Id="rId55" Type="http://schemas.openxmlformats.org/officeDocument/2006/relationships/hyperlink" Target="http://www.konkoly.hu/cgi-bin/IBVS?5341" TargetMode="External"/><Relationship Id="rId63" Type="http://schemas.openxmlformats.org/officeDocument/2006/relationships/hyperlink" Target="http://www.konkoly.hu/cgi-bin/IBVS?5898" TargetMode="External"/><Relationship Id="rId68" Type="http://schemas.openxmlformats.org/officeDocument/2006/relationships/hyperlink" Target="http://www.konkoly.hu/cgi-bin/IBVS?5938" TargetMode="External"/><Relationship Id="rId7" Type="http://schemas.openxmlformats.org/officeDocument/2006/relationships/hyperlink" Target="http://www.konkoly.hu/cgi-bin/IBVS?4468" TargetMode="External"/><Relationship Id="rId71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4468" TargetMode="External"/><Relationship Id="rId16" Type="http://schemas.openxmlformats.org/officeDocument/2006/relationships/hyperlink" Target="http://www.konkoly.hu/cgi-bin/IBVS?4468" TargetMode="External"/><Relationship Id="rId29" Type="http://schemas.openxmlformats.org/officeDocument/2006/relationships/hyperlink" Target="http://www.konkoly.hu/cgi-bin/IBVS?4468" TargetMode="External"/><Relationship Id="rId11" Type="http://schemas.openxmlformats.org/officeDocument/2006/relationships/hyperlink" Target="http://www.konkoly.hu/cgi-bin/IBVS?4468" TargetMode="External"/><Relationship Id="rId24" Type="http://schemas.openxmlformats.org/officeDocument/2006/relationships/hyperlink" Target="http://www.konkoly.hu/cgi-bin/IBVS?4468" TargetMode="External"/><Relationship Id="rId32" Type="http://schemas.openxmlformats.org/officeDocument/2006/relationships/hyperlink" Target="http://www.konkoly.hu/cgi-bin/IBVS?4468" TargetMode="External"/><Relationship Id="rId37" Type="http://schemas.openxmlformats.org/officeDocument/2006/relationships/hyperlink" Target="http://www.konkoly.hu/cgi-bin/IBVS?4468" TargetMode="External"/><Relationship Id="rId40" Type="http://schemas.openxmlformats.org/officeDocument/2006/relationships/hyperlink" Target="http://www.konkoly.hu/cgi-bin/IBVS?4468" TargetMode="External"/><Relationship Id="rId45" Type="http://schemas.openxmlformats.org/officeDocument/2006/relationships/hyperlink" Target="http://www.konkoly.hu/cgi-bin/IBVS?4468" TargetMode="External"/><Relationship Id="rId53" Type="http://schemas.openxmlformats.org/officeDocument/2006/relationships/hyperlink" Target="http://www.bav-astro.de/sfs/BAVM_link.php?BAVMnr=152" TargetMode="External"/><Relationship Id="rId58" Type="http://schemas.openxmlformats.org/officeDocument/2006/relationships/hyperlink" Target="http://www.konkoly.hu/cgi-bin/IBVS?5672" TargetMode="External"/><Relationship Id="rId66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4468" TargetMode="External"/><Relationship Id="rId15" Type="http://schemas.openxmlformats.org/officeDocument/2006/relationships/hyperlink" Target="http://www.konkoly.hu/cgi-bin/IBVS?4468" TargetMode="External"/><Relationship Id="rId23" Type="http://schemas.openxmlformats.org/officeDocument/2006/relationships/hyperlink" Target="http://www.konkoly.hu/cgi-bin/IBVS?4468" TargetMode="External"/><Relationship Id="rId28" Type="http://schemas.openxmlformats.org/officeDocument/2006/relationships/hyperlink" Target="http://www.konkoly.hu/cgi-bin/IBVS?4246" TargetMode="External"/><Relationship Id="rId36" Type="http://schemas.openxmlformats.org/officeDocument/2006/relationships/hyperlink" Target="http://www.konkoly.hu/cgi-bin/IBVS?4468" TargetMode="External"/><Relationship Id="rId49" Type="http://schemas.openxmlformats.org/officeDocument/2006/relationships/hyperlink" Target="http://www.bav-astro.de/sfs/BAVM_link.php?BAVMnr=102" TargetMode="External"/><Relationship Id="rId57" Type="http://schemas.openxmlformats.org/officeDocument/2006/relationships/hyperlink" Target="http://www.bav-astro.de/sfs/BAVM_link.php?BAVMnr=158" TargetMode="External"/><Relationship Id="rId61" Type="http://schemas.openxmlformats.org/officeDocument/2006/relationships/hyperlink" Target="http://www.konkoly.hu/cgi-bin/IBVS?5820" TargetMode="External"/><Relationship Id="rId10" Type="http://schemas.openxmlformats.org/officeDocument/2006/relationships/hyperlink" Target="http://www.konkoly.hu/cgi-bin/IBVS?4468" TargetMode="External"/><Relationship Id="rId19" Type="http://schemas.openxmlformats.org/officeDocument/2006/relationships/hyperlink" Target="http://www.konkoly.hu/cgi-bin/IBVS?4468" TargetMode="External"/><Relationship Id="rId31" Type="http://schemas.openxmlformats.org/officeDocument/2006/relationships/hyperlink" Target="http://www.konkoly.hu/cgi-bin/IBVS?4468" TargetMode="External"/><Relationship Id="rId44" Type="http://schemas.openxmlformats.org/officeDocument/2006/relationships/hyperlink" Target="http://www.konkoly.hu/cgi-bin/IBVS?4468" TargetMode="External"/><Relationship Id="rId52" Type="http://schemas.openxmlformats.org/officeDocument/2006/relationships/hyperlink" Target="http://www.bav-astro.de/sfs/BAVM_link.php?BAVMnr=152" TargetMode="External"/><Relationship Id="rId60" Type="http://schemas.openxmlformats.org/officeDocument/2006/relationships/hyperlink" Target="http://www.bav-astro.de/sfs/BAVM_link.php?BAVMnr=186" TargetMode="External"/><Relationship Id="rId65" Type="http://schemas.openxmlformats.org/officeDocument/2006/relationships/hyperlink" Target="http://www.bav-astro.de/sfs/BAVM_link.php?BAVMnr=209" TargetMode="External"/><Relationship Id="rId73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4468" TargetMode="External"/><Relationship Id="rId9" Type="http://schemas.openxmlformats.org/officeDocument/2006/relationships/hyperlink" Target="http://www.konkoly.hu/cgi-bin/IBVS?4468" TargetMode="External"/><Relationship Id="rId14" Type="http://schemas.openxmlformats.org/officeDocument/2006/relationships/hyperlink" Target="http://www.konkoly.hu/cgi-bin/IBVS?4468" TargetMode="External"/><Relationship Id="rId22" Type="http://schemas.openxmlformats.org/officeDocument/2006/relationships/hyperlink" Target="http://www.konkoly.hu/cgi-bin/IBVS?4468" TargetMode="External"/><Relationship Id="rId27" Type="http://schemas.openxmlformats.org/officeDocument/2006/relationships/hyperlink" Target="http://www.konkoly.hu/cgi-bin/IBVS?4468" TargetMode="External"/><Relationship Id="rId30" Type="http://schemas.openxmlformats.org/officeDocument/2006/relationships/hyperlink" Target="http://www.konkoly.hu/cgi-bin/IBVS?4468" TargetMode="External"/><Relationship Id="rId35" Type="http://schemas.openxmlformats.org/officeDocument/2006/relationships/hyperlink" Target="http://www.konkoly.hu/cgi-bin/IBVS?4468" TargetMode="External"/><Relationship Id="rId43" Type="http://schemas.openxmlformats.org/officeDocument/2006/relationships/hyperlink" Target="http://www.konkoly.hu/cgi-bin/IBVS?4468" TargetMode="External"/><Relationship Id="rId48" Type="http://schemas.openxmlformats.org/officeDocument/2006/relationships/hyperlink" Target="http://www.bav-astro.de/sfs/BAVM_link.php?BAVMnr=102" TargetMode="External"/><Relationship Id="rId56" Type="http://schemas.openxmlformats.org/officeDocument/2006/relationships/hyperlink" Target="http://www.konkoly.hu/cgi-bin/IBVS?5341" TargetMode="External"/><Relationship Id="rId64" Type="http://schemas.openxmlformats.org/officeDocument/2006/relationships/hyperlink" Target="http://www.konkoly.hu/cgi-bin/IBVS?5870" TargetMode="External"/><Relationship Id="rId69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4468" TargetMode="External"/><Relationship Id="rId51" Type="http://schemas.openxmlformats.org/officeDocument/2006/relationships/hyperlink" Target="http://www.bav-astro.de/sfs/BAVM_link.php?BAVMnr=133" TargetMode="External"/><Relationship Id="rId72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4468" TargetMode="External"/><Relationship Id="rId12" Type="http://schemas.openxmlformats.org/officeDocument/2006/relationships/hyperlink" Target="http://www.konkoly.hu/cgi-bin/IBVS?4468" TargetMode="External"/><Relationship Id="rId17" Type="http://schemas.openxmlformats.org/officeDocument/2006/relationships/hyperlink" Target="http://www.konkoly.hu/cgi-bin/IBVS?4468" TargetMode="External"/><Relationship Id="rId25" Type="http://schemas.openxmlformats.org/officeDocument/2006/relationships/hyperlink" Target="http://www.konkoly.hu/cgi-bin/IBVS?4468" TargetMode="External"/><Relationship Id="rId33" Type="http://schemas.openxmlformats.org/officeDocument/2006/relationships/hyperlink" Target="http://www.konkoly.hu/cgi-bin/IBVS?4468" TargetMode="External"/><Relationship Id="rId38" Type="http://schemas.openxmlformats.org/officeDocument/2006/relationships/hyperlink" Target="http://www.konkoly.hu/cgi-bin/IBVS?4468" TargetMode="External"/><Relationship Id="rId46" Type="http://schemas.openxmlformats.org/officeDocument/2006/relationships/hyperlink" Target="http://www.konkoly.hu/cgi-bin/IBVS?4468" TargetMode="External"/><Relationship Id="rId59" Type="http://schemas.openxmlformats.org/officeDocument/2006/relationships/hyperlink" Target="http://www.konkoly.hu/cgi-bin/IBVS?5814" TargetMode="External"/><Relationship Id="rId67" Type="http://schemas.openxmlformats.org/officeDocument/2006/relationships/hyperlink" Target="http://www.bav-astro.de/sfs/BAVM_link.php?BAVMnr=209" TargetMode="External"/><Relationship Id="rId20" Type="http://schemas.openxmlformats.org/officeDocument/2006/relationships/hyperlink" Target="http://www.konkoly.hu/cgi-bin/IBVS?4468" TargetMode="External"/><Relationship Id="rId41" Type="http://schemas.openxmlformats.org/officeDocument/2006/relationships/hyperlink" Target="http://www.konkoly.hu/cgi-bin/IBVS?4468" TargetMode="External"/><Relationship Id="rId54" Type="http://schemas.openxmlformats.org/officeDocument/2006/relationships/hyperlink" Target="http://www.bav-astro.de/sfs/BAVM_link.php?BAVMnr=158" TargetMode="External"/><Relationship Id="rId62" Type="http://schemas.openxmlformats.org/officeDocument/2006/relationships/hyperlink" Target="http://www.bav-astro.de/sfs/BAVM_link.php?BAVMnr=186" TargetMode="External"/><Relationship Id="rId70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468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X3425"/>
  <sheetViews>
    <sheetView tabSelected="1" workbookViewId="0">
      <pane xSplit="13" ySplit="22" topLeftCell="N9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style="4" customWidth="1"/>
    <col min="3" max="3" width="11.85546875" customWidth="1"/>
    <col min="4" max="4" width="10.85546875" customWidth="1"/>
    <col min="5" max="5" width="12.42578125" bestFit="1" customWidth="1"/>
    <col min="6" max="6" width="16.140625" customWidth="1"/>
    <col min="7" max="7" width="10.425781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</cols>
  <sheetData>
    <row r="1" spans="1:24" ht="21" thickBot="1">
      <c r="A1" s="1" t="s">
        <v>182</v>
      </c>
      <c r="W1" s="5" t="s">
        <v>9</v>
      </c>
      <c r="X1" s="7" t="s">
        <v>20</v>
      </c>
    </row>
    <row r="2" spans="1:24" ht="12.95" customHeight="1">
      <c r="A2" t="s">
        <v>23</v>
      </c>
      <c r="B2" s="18" t="s">
        <v>40</v>
      </c>
      <c r="W2">
        <v>-80000</v>
      </c>
      <c r="X2">
        <f>+D$11+D$12*W2+D$13*W2^2</f>
        <v>-0.91811309460388268</v>
      </c>
    </row>
    <row r="3" spans="1:24" ht="12.95" customHeight="1" thickBot="1">
      <c r="C3" t="s">
        <v>28</v>
      </c>
      <c r="W3">
        <v>-78000</v>
      </c>
      <c r="X3">
        <f>+D$11+D$12*W3+D$13*W3^2</f>
        <v>-0.87315962168120076</v>
      </c>
    </row>
    <row r="4" spans="1:24" ht="12.95" customHeight="1" thickBot="1">
      <c r="A4" s="6" t="s">
        <v>27</v>
      </c>
      <c r="C4" s="10">
        <v>49800.428999999996</v>
      </c>
      <c r="D4" s="11">
        <v>0.4163</v>
      </c>
      <c r="W4">
        <v>-76000</v>
      </c>
      <c r="X4">
        <f t="shared" ref="X4:X34" si="0">+D$11+D$12*W4+D$13*W4^2</f>
        <v>-0.82933438569348095</v>
      </c>
    </row>
    <row r="5" spans="1:24" ht="12.95" customHeight="1">
      <c r="A5" s="108" t="s">
        <v>156</v>
      </c>
      <c r="B5" s="44"/>
      <c r="C5" s="109">
        <v>-9.5</v>
      </c>
      <c r="D5" s="44" t="s">
        <v>157</v>
      </c>
      <c r="W5">
        <v>-74000</v>
      </c>
      <c r="X5">
        <f t="shared" si="0"/>
        <v>-0.78663738664072325</v>
      </c>
    </row>
    <row r="6" spans="1:24" ht="12.95" customHeight="1">
      <c r="A6" s="6" t="s">
        <v>0</v>
      </c>
      <c r="W6">
        <v>-72000</v>
      </c>
      <c r="X6">
        <f t="shared" si="0"/>
        <v>-0.74506862452292766</v>
      </c>
    </row>
    <row r="7" spans="1:24" ht="12.95" customHeight="1">
      <c r="A7" t="s">
        <v>1</v>
      </c>
      <c r="C7">
        <v>50081.366499999996</v>
      </c>
      <c r="D7" s="12" t="s">
        <v>32</v>
      </c>
      <c r="W7">
        <v>-70000</v>
      </c>
      <c r="X7">
        <f t="shared" si="0"/>
        <v>-0.70462809934009418</v>
      </c>
    </row>
    <row r="8" spans="1:24" ht="12.95" customHeight="1">
      <c r="A8" t="s">
        <v>2</v>
      </c>
      <c r="C8">
        <v>0.34450999999999998</v>
      </c>
      <c r="D8" s="13">
        <v>4468</v>
      </c>
      <c r="W8">
        <v>-68000</v>
      </c>
      <c r="X8">
        <f t="shared" si="0"/>
        <v>-0.66531581109222282</v>
      </c>
    </row>
    <row r="9" spans="1:24" ht="12.95" customHeight="1">
      <c r="A9" s="25" t="s">
        <v>48</v>
      </c>
      <c r="B9" s="25"/>
      <c r="C9" s="25">
        <v>97</v>
      </c>
      <c r="D9" s="25" t="str">
        <f>"F"&amp;C9</f>
        <v>F97</v>
      </c>
      <c r="E9" s="25" t="str">
        <f>"G"&amp;C9</f>
        <v>G97</v>
      </c>
      <c r="W9">
        <v>-66000</v>
      </c>
      <c r="X9">
        <f t="shared" si="0"/>
        <v>-0.62713175977931368</v>
      </c>
    </row>
    <row r="10" spans="1:24" ht="12.95" customHeight="1" thickBot="1">
      <c r="C10" s="5" t="s">
        <v>18</v>
      </c>
      <c r="D10" s="5" t="s">
        <v>19</v>
      </c>
      <c r="W10">
        <v>-64000</v>
      </c>
      <c r="X10">
        <f t="shared" si="0"/>
        <v>-0.59007594540136665</v>
      </c>
    </row>
    <row r="11" spans="1:24" ht="12.95" customHeight="1">
      <c r="A11" t="s">
        <v>14</v>
      </c>
      <c r="C11" s="17">
        <f ca="1">INTERCEPT(INDIRECT(E9):G975,INDIRECT(D9):$F975)</f>
        <v>3.5848940039678409E-2</v>
      </c>
      <c r="D11" s="4">
        <f>+E11*F11</f>
        <v>1.013032934299335E-6</v>
      </c>
      <c r="E11" s="19">
        <v>1.0130329342993349</v>
      </c>
      <c r="F11">
        <v>9.9999999999999995E-7</v>
      </c>
      <c r="W11">
        <v>-62000</v>
      </c>
      <c r="X11">
        <f t="shared" si="0"/>
        <v>-0.55414836795838174</v>
      </c>
    </row>
    <row r="12" spans="1:24" ht="12.95" customHeight="1">
      <c r="A12" t="s">
        <v>15</v>
      </c>
      <c r="C12" s="17">
        <f ca="1">SLOPE(INDIRECT(E9):G975,INDIRECT(D9):$F975)</f>
        <v>-4.3585710732219731E-6</v>
      </c>
      <c r="D12" s="4">
        <f>+E12*F12</f>
        <v>1.9405699583891457E-7</v>
      </c>
      <c r="E12" s="20">
        <v>0.19405699583891459</v>
      </c>
      <c r="F12">
        <v>9.9999999999999995E-7</v>
      </c>
      <c r="W12">
        <v>-60000</v>
      </c>
      <c r="X12">
        <f t="shared" si="0"/>
        <v>-0.51934902745035894</v>
      </c>
    </row>
    <row r="13" spans="1:24" ht="12.95" customHeight="1" thickBot="1">
      <c r="A13" t="s">
        <v>17</v>
      </c>
      <c r="C13" s="4" t="s">
        <v>12</v>
      </c>
      <c r="D13" s="4">
        <f>+E13*F13</f>
        <v>-1.4102961687026622E-10</v>
      </c>
      <c r="E13" s="21">
        <v>-0.14102961687026622</v>
      </c>
      <c r="F13">
        <v>1.0000000000000001E-9</v>
      </c>
      <c r="W13">
        <v>-58000</v>
      </c>
      <c r="X13">
        <f t="shared" si="0"/>
        <v>-0.4856779238772983</v>
      </c>
    </row>
    <row r="14" spans="1:24" ht="12.95" customHeight="1">
      <c r="A14" t="s">
        <v>22</v>
      </c>
      <c r="E14">
        <f>SUM(U21:U9967)</f>
        <v>4.3158863641322834E-5</v>
      </c>
      <c r="W14">
        <v>-56000</v>
      </c>
      <c r="X14">
        <f t="shared" si="0"/>
        <v>-0.45313505723919978</v>
      </c>
    </row>
    <row r="15" spans="1:24" ht="12.95" customHeight="1">
      <c r="A15" s="3" t="s">
        <v>16</v>
      </c>
      <c r="B15"/>
      <c r="C15" s="15">
        <f ca="1">(C7+C11)+(C8+C12)*INT(MAX(F21:F9967))</f>
        <v>57069.354779684385</v>
      </c>
      <c r="D15" s="22">
        <f>+C7+INT(MAX(F21:F9967))*C8+D11+D12*INT(MAX(F21:F9967))+D13*INT(MAX(F21:F9967)^2)</f>
        <v>57069.353251947054</v>
      </c>
      <c r="E15" s="102" t="s">
        <v>158</v>
      </c>
      <c r="F15" s="109">
        <v>1</v>
      </c>
      <c r="W15">
        <v>-54000</v>
      </c>
      <c r="X15">
        <f t="shared" si="0"/>
        <v>-0.42172042753606337</v>
      </c>
    </row>
    <row r="16" spans="1:24" ht="12.95" customHeight="1">
      <c r="A16" s="6" t="s">
        <v>3</v>
      </c>
      <c r="B16"/>
      <c r="C16" s="16">
        <f ca="1">+C8+C12</f>
        <v>0.34450564142892676</v>
      </c>
      <c r="D16" s="22">
        <f>+C8+D12+2*D13*MAX(F21:F368)</f>
        <v>0.34450447276749863</v>
      </c>
      <c r="E16" s="102" t="s">
        <v>159</v>
      </c>
      <c r="F16" s="110">
        <f ca="1">NOW()+15018.5+$C$5/24</f>
        <v>60365.726906249998</v>
      </c>
      <c r="W16">
        <v>-52000</v>
      </c>
      <c r="X16">
        <f t="shared" si="0"/>
        <v>-0.39143403476788907</v>
      </c>
    </row>
    <row r="17" spans="1:24" ht="12.95" customHeight="1" thickBot="1">
      <c r="A17" s="17" t="s">
        <v>38</v>
      </c>
      <c r="B17"/>
      <c r="C17" s="17">
        <f>COUNT(C21:C9890)</f>
        <v>87</v>
      </c>
      <c r="E17" s="102" t="s">
        <v>160</v>
      </c>
      <c r="F17" s="110">
        <f ca="1">ROUND(2*(F16-$C$7)/$C$8,0)/2+F15</f>
        <v>29853</v>
      </c>
      <c r="W17">
        <v>-50000</v>
      </c>
      <c r="X17">
        <f t="shared" si="0"/>
        <v>-0.36227587893467694</v>
      </c>
    </row>
    <row r="18" spans="1:24" ht="12.95" customHeight="1" thickTop="1" thickBot="1">
      <c r="A18" s="6" t="s">
        <v>163</v>
      </c>
      <c r="B18"/>
      <c r="C18" s="23">
        <f ca="1">+C15</f>
        <v>57069.354779684385</v>
      </c>
      <c r="D18" s="24">
        <f ca="1">C16</f>
        <v>0.34450564142892676</v>
      </c>
      <c r="E18" s="102" t="s">
        <v>161</v>
      </c>
      <c r="F18" s="22">
        <f ca="1">ROUND(2*(F16-$C$15)/$C$16,0)/2+F15</f>
        <v>9569.5</v>
      </c>
      <c r="W18">
        <v>-48000</v>
      </c>
      <c r="X18">
        <f t="shared" si="0"/>
        <v>-0.33424596003642698</v>
      </c>
    </row>
    <row r="19" spans="1:24" ht="12.95" customHeight="1" thickBot="1">
      <c r="A19" s="6" t="s">
        <v>164</v>
      </c>
      <c r="B19"/>
      <c r="C19" s="41">
        <f>D15</f>
        <v>57069.353251947054</v>
      </c>
      <c r="D19" s="42">
        <f>+D16</f>
        <v>0.34450447276749863</v>
      </c>
      <c r="E19" s="102" t="s">
        <v>162</v>
      </c>
      <c r="F19" s="111">
        <f ca="1">+$C$15+$C$16*F18-15018.5-$C$5/24</f>
        <v>45347.997348671837</v>
      </c>
      <c r="W19">
        <v>-46000</v>
      </c>
      <c r="X19">
        <f t="shared" si="0"/>
        <v>-0.30734427807313908</v>
      </c>
    </row>
    <row r="20" spans="1:24" ht="12.95" customHeight="1" thickBot="1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168</v>
      </c>
      <c r="I20" s="8" t="s">
        <v>186</v>
      </c>
      <c r="J20" s="8" t="s">
        <v>184</v>
      </c>
      <c r="K20" s="8" t="s">
        <v>125</v>
      </c>
      <c r="L20" s="8" t="s">
        <v>489</v>
      </c>
      <c r="M20" s="8" t="s">
        <v>490</v>
      </c>
      <c r="N20" s="8" t="s">
        <v>491</v>
      </c>
      <c r="O20" s="8" t="s">
        <v>21</v>
      </c>
      <c r="P20" s="7" t="s">
        <v>20</v>
      </c>
      <c r="Q20" s="5" t="s">
        <v>13</v>
      </c>
      <c r="R20" s="103" t="s">
        <v>136</v>
      </c>
      <c r="S20" s="77" t="s">
        <v>137</v>
      </c>
      <c r="T20" s="7" t="s">
        <v>139</v>
      </c>
      <c r="U20" s="77" t="s">
        <v>138</v>
      </c>
      <c r="W20">
        <v>-44000</v>
      </c>
      <c r="X20">
        <f t="shared" si="0"/>
        <v>-0.28157083304481328</v>
      </c>
    </row>
    <row r="21" spans="1:24" ht="12.95" customHeight="1">
      <c r="A21" s="22" t="s">
        <v>198</v>
      </c>
      <c r="B21" s="15" t="s">
        <v>30</v>
      </c>
      <c r="C21" s="91">
        <v>25981.524000000001</v>
      </c>
      <c r="D21" s="91" t="s">
        <v>186</v>
      </c>
      <c r="E21" s="117">
        <f t="shared" ref="E21:E52" si="1">+(C21-C$7)/C$8</f>
        <v>-69953.970857159438</v>
      </c>
      <c r="F21" s="27">
        <f t="shared" ref="F21:F52" si="2">ROUND(2*E21,0)/2</f>
        <v>-69954</v>
      </c>
      <c r="G21" s="27">
        <f t="shared" ref="G21:G52" si="3">+C21-(C$7+F21*C$8)</f>
        <v>1.0040000004664762E-2</v>
      </c>
      <c r="I21" s="31">
        <f>G21</f>
        <v>1.0040000004664762E-2</v>
      </c>
      <c r="J21" s="31"/>
      <c r="K21" s="31"/>
      <c r="O21" s="27">
        <f t="shared" ref="O21:O46" ca="1" si="4">+C$11+C$12*F21</f>
        <v>0.34074842089584834</v>
      </c>
      <c r="P21">
        <f t="shared" ref="P21:P52" si="5">+D$11+D$12*F21+D$13*F21^2</f>
        <v>-0.70371124040431043</v>
      </c>
      <c r="Q21" s="29">
        <f t="shared" ref="Q21:Q52" si="6">+C21-15018.5</f>
        <v>10963.024000000001</v>
      </c>
      <c r="W21">
        <v>-42000</v>
      </c>
      <c r="X21">
        <f t="shared" si="0"/>
        <v>-0.25692562495144972</v>
      </c>
    </row>
    <row r="22" spans="1:24" ht="12.95" customHeight="1">
      <c r="A22" s="22" t="s">
        <v>198</v>
      </c>
      <c r="B22" s="15" t="s">
        <v>29</v>
      </c>
      <c r="C22" s="91">
        <v>27344.594000000001</v>
      </c>
      <c r="D22" s="91" t="s">
        <v>186</v>
      </c>
      <c r="E22" s="117">
        <f t="shared" si="1"/>
        <v>-65997.423877391062</v>
      </c>
      <c r="F22" s="27">
        <f t="shared" si="2"/>
        <v>-65997.5</v>
      </c>
      <c r="G22" s="27">
        <f t="shared" si="3"/>
        <v>2.6225000005069887E-2</v>
      </c>
      <c r="I22" s="31">
        <f>G22</f>
        <v>2.6225000005069887E-2</v>
      </c>
      <c r="J22" s="31"/>
      <c r="K22" s="31"/>
      <c r="O22" s="27">
        <f t="shared" ca="1" si="4"/>
        <v>0.32350373444464559</v>
      </c>
      <c r="P22">
        <f t="shared" si="5"/>
        <v>-0.62708473574469203</v>
      </c>
      <c r="Q22" s="29">
        <f t="shared" si="6"/>
        <v>12326.094000000001</v>
      </c>
      <c r="W22">
        <v>-40000</v>
      </c>
      <c r="X22">
        <f t="shared" si="0"/>
        <v>-0.23340865379304823</v>
      </c>
    </row>
    <row r="23" spans="1:24" ht="12.95" customHeight="1">
      <c r="A23" s="22" t="s">
        <v>198</v>
      </c>
      <c r="B23" s="15" t="s">
        <v>30</v>
      </c>
      <c r="C23" s="91">
        <v>27479.465</v>
      </c>
      <c r="D23" s="91" t="s">
        <v>186</v>
      </c>
      <c r="E23" s="117">
        <f t="shared" si="1"/>
        <v>-65605.9374183623</v>
      </c>
      <c r="F23" s="27">
        <f t="shared" si="2"/>
        <v>-65606</v>
      </c>
      <c r="G23" s="27">
        <f t="shared" si="3"/>
        <v>2.156000000104541E-2</v>
      </c>
      <c r="I23" s="31">
        <f>G23</f>
        <v>2.156000000104541E-2</v>
      </c>
      <c r="J23" s="31"/>
      <c r="K23" s="31"/>
      <c r="O23" s="27">
        <f t="shared" ca="1" si="4"/>
        <v>0.32179735386947916</v>
      </c>
      <c r="P23">
        <f t="shared" si="5"/>
        <v>-0.61974252588236878</v>
      </c>
      <c r="Q23" s="29">
        <f t="shared" si="6"/>
        <v>12460.965</v>
      </c>
      <c r="W23">
        <v>-38000</v>
      </c>
      <c r="X23">
        <f t="shared" si="0"/>
        <v>-0.21101991956960889</v>
      </c>
    </row>
    <row r="24" spans="1:24" ht="12.95" customHeight="1">
      <c r="A24" s="22" t="s">
        <v>198</v>
      </c>
      <c r="B24" s="15" t="s">
        <v>30</v>
      </c>
      <c r="C24" s="91">
        <v>27718.562000000002</v>
      </c>
      <c r="D24" s="91" t="s">
        <v>186</v>
      </c>
      <c r="E24" s="117">
        <f t="shared" si="1"/>
        <v>-64911.91692548836</v>
      </c>
      <c r="F24" s="27">
        <f t="shared" si="2"/>
        <v>-64912</v>
      </c>
      <c r="G24" s="27">
        <f t="shared" si="3"/>
        <v>2.8620000004593749E-2</v>
      </c>
      <c r="I24" s="31">
        <f>G24</f>
        <v>2.8620000004593749E-2</v>
      </c>
      <c r="J24" s="31"/>
      <c r="K24" s="31"/>
      <c r="O24" s="27">
        <f t="shared" ca="1" si="4"/>
        <v>0.31877250554466313</v>
      </c>
      <c r="P24">
        <f t="shared" si="5"/>
        <v>-0.6068334592741933</v>
      </c>
      <c r="Q24" s="29">
        <f t="shared" si="6"/>
        <v>12700.062000000002</v>
      </c>
      <c r="W24">
        <v>-36000</v>
      </c>
      <c r="X24">
        <f t="shared" si="0"/>
        <v>-0.18975942228113163</v>
      </c>
    </row>
    <row r="25" spans="1:24" ht="12.95" customHeight="1">
      <c r="A25" s="22" t="s">
        <v>198</v>
      </c>
      <c r="B25" s="15" t="s">
        <v>30</v>
      </c>
      <c r="C25" s="91">
        <v>28126.473999999998</v>
      </c>
      <c r="D25" s="91" t="s">
        <v>186</v>
      </c>
      <c r="E25" s="117">
        <f t="shared" si="1"/>
        <v>-63727.881628980285</v>
      </c>
      <c r="F25" s="27">
        <f t="shared" si="2"/>
        <v>-63728</v>
      </c>
      <c r="G25" s="27">
        <f t="shared" si="3"/>
        <v>4.0779999999358552E-2</v>
      </c>
      <c r="I25" s="31">
        <f>G25</f>
        <v>4.0779999999358552E-2</v>
      </c>
      <c r="J25" s="31"/>
      <c r="K25" s="31"/>
      <c r="O25" s="27">
        <f t="shared" ca="1" si="4"/>
        <v>0.3136119573939683</v>
      </c>
      <c r="P25">
        <f t="shared" si="5"/>
        <v>-0.58512350869271779</v>
      </c>
      <c r="Q25" s="29">
        <f t="shared" si="6"/>
        <v>13107.973999999998</v>
      </c>
      <c r="W25">
        <v>-34000</v>
      </c>
      <c r="X25">
        <f t="shared" si="0"/>
        <v>-0.16962716192761654</v>
      </c>
    </row>
    <row r="26" spans="1:24" ht="12.95" customHeight="1">
      <c r="A26" s="22" t="s">
        <v>198</v>
      </c>
      <c r="B26" s="15" t="s">
        <v>29</v>
      </c>
      <c r="C26" s="91">
        <v>28249.33</v>
      </c>
      <c r="D26" s="91" t="s">
        <v>186</v>
      </c>
      <c r="E26" s="117">
        <f t="shared" si="1"/>
        <v>-63371.270790397946</v>
      </c>
      <c r="F26" s="27">
        <f t="shared" si="2"/>
        <v>-63371.5</v>
      </c>
      <c r="G26" s="27">
        <f t="shared" si="3"/>
        <v>7.8965000004245667E-2</v>
      </c>
      <c r="I26" s="31">
        <f>G26</f>
        <v>7.8965000004245667E-2</v>
      </c>
      <c r="J26" s="31"/>
      <c r="K26" s="31"/>
      <c r="O26" s="27">
        <f t="shared" ca="1" si="4"/>
        <v>0.31205812680636469</v>
      </c>
      <c r="P26">
        <f t="shared" si="5"/>
        <v>-0.5786641383877793</v>
      </c>
      <c r="Q26" s="29">
        <f t="shared" si="6"/>
        <v>13230.830000000002</v>
      </c>
      <c r="W26">
        <v>-32000</v>
      </c>
      <c r="X26">
        <f t="shared" si="0"/>
        <v>-0.15062313850906359</v>
      </c>
    </row>
    <row r="27" spans="1:24" ht="12.95" customHeight="1">
      <c r="A27" s="22" t="s">
        <v>198</v>
      </c>
      <c r="B27" s="15" t="s">
        <v>30</v>
      </c>
      <c r="C27" s="91">
        <v>28428.611000000001</v>
      </c>
      <c r="D27" s="91" t="s">
        <v>186</v>
      </c>
      <c r="E27" s="117">
        <f t="shared" si="1"/>
        <v>-62850.876607355363</v>
      </c>
      <c r="F27" s="27">
        <f t="shared" si="2"/>
        <v>-62851</v>
      </c>
      <c r="G27" s="27">
        <f t="shared" si="3"/>
        <v>4.25100000029488E-2</v>
      </c>
      <c r="I27" s="31">
        <f>G27</f>
        <v>4.25100000029488E-2</v>
      </c>
      <c r="J27" s="31"/>
      <c r="K27" s="31"/>
      <c r="O27" s="27">
        <f t="shared" ca="1" si="4"/>
        <v>0.30978949056275268</v>
      </c>
      <c r="P27">
        <f t="shared" si="5"/>
        <v>-0.56929765354202566</v>
      </c>
      <c r="Q27" s="29">
        <f t="shared" si="6"/>
        <v>13410.111000000001</v>
      </c>
      <c r="W27">
        <v>-30000</v>
      </c>
      <c r="X27">
        <f t="shared" si="0"/>
        <v>-0.13274735202547272</v>
      </c>
    </row>
    <row r="28" spans="1:24" ht="12.95" customHeight="1">
      <c r="A28" s="22" t="s">
        <v>198</v>
      </c>
      <c r="B28" s="15" t="s">
        <v>30</v>
      </c>
      <c r="C28" s="91">
        <v>28496.505000000001</v>
      </c>
      <c r="D28" s="91" t="s">
        <v>186</v>
      </c>
      <c r="E28" s="117">
        <f t="shared" si="1"/>
        <v>-62653.80250210443</v>
      </c>
      <c r="F28" s="27">
        <f t="shared" si="2"/>
        <v>-62654</v>
      </c>
      <c r="G28" s="27">
        <f t="shared" si="3"/>
        <v>6.8040000001929002E-2</v>
      </c>
      <c r="I28" s="31">
        <f>G28</f>
        <v>6.8040000001929002E-2</v>
      </c>
      <c r="J28" s="31"/>
      <c r="K28" s="31"/>
      <c r="O28" s="27">
        <f t="shared" ca="1" si="4"/>
        <v>0.30893085206132792</v>
      </c>
      <c r="P28">
        <f t="shared" si="5"/>
        <v>-0.56577253966698082</v>
      </c>
      <c r="Q28" s="29">
        <f t="shared" si="6"/>
        <v>13478.005000000001</v>
      </c>
      <c r="W28">
        <v>-28000</v>
      </c>
      <c r="X28">
        <f t="shared" si="0"/>
        <v>-0.11599980247684402</v>
      </c>
    </row>
    <row r="29" spans="1:24" ht="12.95" customHeight="1">
      <c r="A29" s="22" t="s">
        <v>198</v>
      </c>
      <c r="B29" s="15" t="s">
        <v>29</v>
      </c>
      <c r="C29" s="91">
        <v>28609.332999999999</v>
      </c>
      <c r="D29" s="91" t="s">
        <v>186</v>
      </c>
      <c r="E29" s="117">
        <f t="shared" si="1"/>
        <v>-62326.299671997906</v>
      </c>
      <c r="F29" s="27">
        <f t="shared" si="2"/>
        <v>-62326.5</v>
      </c>
      <c r="G29" s="27">
        <f t="shared" si="3"/>
        <v>6.9015000000945292E-2</v>
      </c>
      <c r="I29" s="31">
        <f>G29</f>
        <v>6.9015000000945292E-2</v>
      </c>
      <c r="J29" s="31"/>
      <c r="K29" s="31"/>
      <c r="O29" s="27">
        <f t="shared" ca="1" si="4"/>
        <v>0.30750342003484771</v>
      </c>
      <c r="P29">
        <f t="shared" si="5"/>
        <v>-0.55993648671060769</v>
      </c>
      <c r="Q29" s="29">
        <f t="shared" si="6"/>
        <v>13590.832999999999</v>
      </c>
      <c r="W29">
        <v>-26000</v>
      </c>
      <c r="X29">
        <f t="shared" si="0"/>
        <v>-0.10038048986317744</v>
      </c>
    </row>
    <row r="30" spans="1:24" s="27" customFormat="1" ht="12.95" customHeight="1">
      <c r="A30" s="22" t="s">
        <v>198</v>
      </c>
      <c r="B30" s="15" t="s">
        <v>29</v>
      </c>
      <c r="C30" s="91">
        <v>28629.34</v>
      </c>
      <c r="D30" s="91" t="s">
        <v>186</v>
      </c>
      <c r="E30" s="117">
        <f t="shared" si="1"/>
        <v>-62268.225886041037</v>
      </c>
      <c r="F30" s="27">
        <f t="shared" si="2"/>
        <v>-62268</v>
      </c>
      <c r="G30" s="27">
        <f t="shared" si="3"/>
        <v>-7.7819999998610001E-2</v>
      </c>
      <c r="I30" s="31">
        <f>G30</f>
        <v>-7.7819999998610001E-2</v>
      </c>
      <c r="J30" s="31"/>
      <c r="K30" s="31"/>
      <c r="L30"/>
      <c r="M30"/>
      <c r="N30"/>
      <c r="O30" s="27">
        <f t="shared" ca="1" si="4"/>
        <v>0.30724844362706427</v>
      </c>
      <c r="P30">
        <f t="shared" si="5"/>
        <v>-0.55889720077230132</v>
      </c>
      <c r="Q30" s="29">
        <f t="shared" si="6"/>
        <v>13610.84</v>
      </c>
      <c r="R30"/>
      <c r="S30"/>
      <c r="T30"/>
      <c r="U30"/>
      <c r="V30"/>
      <c r="W30">
        <v>-24000</v>
      </c>
      <c r="X30">
        <f t="shared" si="0"/>
        <v>-8.588941418447299E-2</v>
      </c>
    </row>
    <row r="31" spans="1:24" s="27" customFormat="1" ht="12.95" customHeight="1">
      <c r="A31" s="22" t="s">
        <v>198</v>
      </c>
      <c r="B31" s="15" t="s">
        <v>30</v>
      </c>
      <c r="C31" s="91">
        <v>28963.334999999999</v>
      </c>
      <c r="D31" s="91" t="s">
        <v>186</v>
      </c>
      <c r="E31" s="117">
        <f t="shared" si="1"/>
        <v>-61298.747496444223</v>
      </c>
      <c r="F31" s="27">
        <f t="shared" si="2"/>
        <v>-61298.5</v>
      </c>
      <c r="G31" s="27">
        <f t="shared" si="3"/>
        <v>-8.526499999788939E-2</v>
      </c>
      <c r="I31" s="31">
        <f>G31</f>
        <v>-8.526499999788939E-2</v>
      </c>
      <c r="J31" s="31"/>
      <c r="K31" s="31"/>
      <c r="L31"/>
      <c r="M31"/>
      <c r="N31"/>
      <c r="O31" s="27">
        <f t="shared" ca="1" si="4"/>
        <v>0.30302280897157552</v>
      </c>
      <c r="P31">
        <f t="shared" si="5"/>
        <v>-0.54181403571450226</v>
      </c>
      <c r="Q31" s="29">
        <f t="shared" si="6"/>
        <v>13944.834999999999</v>
      </c>
      <c r="R31"/>
      <c r="S31"/>
      <c r="T31"/>
      <c r="U31"/>
      <c r="V31"/>
      <c r="W31">
        <v>-22000</v>
      </c>
      <c r="X31">
        <f t="shared" si="0"/>
        <v>-7.2526575440730656E-2</v>
      </c>
    </row>
    <row r="32" spans="1:24" s="27" customFormat="1" ht="12.95" customHeight="1">
      <c r="A32" s="22" t="s">
        <v>198</v>
      </c>
      <c r="B32" s="15" t="s">
        <v>30</v>
      </c>
      <c r="C32" s="91">
        <v>29302.344000000001</v>
      </c>
      <c r="D32" s="91" t="s">
        <v>186</v>
      </c>
      <c r="E32" s="117">
        <f t="shared" si="1"/>
        <v>-60314.715102609494</v>
      </c>
      <c r="F32" s="27">
        <f t="shared" si="2"/>
        <v>-60314.5</v>
      </c>
      <c r="G32" s="27">
        <f t="shared" si="3"/>
        <v>-7.4104999996052356E-2</v>
      </c>
      <c r="I32" s="31">
        <f>G32</f>
        <v>-7.4104999996052356E-2</v>
      </c>
      <c r="J32" s="31"/>
      <c r="K32" s="31"/>
      <c r="L32"/>
      <c r="M32"/>
      <c r="N32"/>
      <c r="O32" s="27">
        <f t="shared" ca="1" si="4"/>
        <v>0.29873397503552512</v>
      </c>
      <c r="P32">
        <f t="shared" si="5"/>
        <v>-0.5247464653908962</v>
      </c>
      <c r="Q32" s="29">
        <f t="shared" si="6"/>
        <v>14283.844000000001</v>
      </c>
      <c r="R32"/>
      <c r="S32"/>
      <c r="T32"/>
      <c r="U32"/>
      <c r="V32"/>
      <c r="W32">
        <v>-20000</v>
      </c>
      <c r="X32">
        <f t="shared" si="0"/>
        <v>-6.0291973631950477E-2</v>
      </c>
    </row>
    <row r="33" spans="1:24" s="27" customFormat="1" ht="12.95" customHeight="1">
      <c r="A33" s="22" t="s">
        <v>198</v>
      </c>
      <c r="B33" s="15" t="s">
        <v>30</v>
      </c>
      <c r="C33" s="91">
        <v>34391.493000000002</v>
      </c>
      <c r="D33" s="91" t="s">
        <v>186</v>
      </c>
      <c r="E33" s="117">
        <f t="shared" si="1"/>
        <v>-45542.577864212923</v>
      </c>
      <c r="F33" s="27">
        <f t="shared" si="2"/>
        <v>-45542.5</v>
      </c>
      <c r="G33" s="27">
        <f t="shared" si="3"/>
        <v>-2.6824999993550591E-2</v>
      </c>
      <c r="I33" s="31">
        <f>G33</f>
        <v>-2.6824999993550591E-2</v>
      </c>
      <c r="J33" s="31"/>
      <c r="K33" s="31"/>
      <c r="L33"/>
      <c r="M33"/>
      <c r="N33"/>
      <c r="O33" s="27">
        <f t="shared" ca="1" si="4"/>
        <v>0.23434916314189014</v>
      </c>
      <c r="P33">
        <f t="shared" si="5"/>
        <v>-0.30134907880371931</v>
      </c>
      <c r="Q33" s="29">
        <f t="shared" si="6"/>
        <v>19372.993000000002</v>
      </c>
      <c r="R33"/>
      <c r="S33"/>
      <c r="T33"/>
      <c r="U33"/>
      <c r="V33"/>
      <c r="W33">
        <v>-18000</v>
      </c>
      <c r="X33">
        <f t="shared" si="0"/>
        <v>-4.9185608758132417E-2</v>
      </c>
    </row>
    <row r="34" spans="1:24" s="27" customFormat="1" ht="12.95" customHeight="1">
      <c r="A34" s="22" t="s">
        <v>198</v>
      </c>
      <c r="B34" s="15" t="s">
        <v>29</v>
      </c>
      <c r="C34" s="91">
        <v>34451.326000000001</v>
      </c>
      <c r="D34" s="91" t="s">
        <v>186</v>
      </c>
      <c r="E34" s="117">
        <f t="shared" si="1"/>
        <v>-45368.902208934414</v>
      </c>
      <c r="F34" s="27">
        <f t="shared" si="2"/>
        <v>-45369</v>
      </c>
      <c r="G34" s="27">
        <f t="shared" si="3"/>
        <v>3.3690000003844034E-2</v>
      </c>
      <c r="I34" s="31">
        <f>G34</f>
        <v>3.3690000003844034E-2</v>
      </c>
      <c r="J34" s="31"/>
      <c r="K34" s="31"/>
      <c r="L34"/>
      <c r="M34"/>
      <c r="N34"/>
      <c r="O34" s="27">
        <f t="shared" ca="1" si="4"/>
        <v>0.23359295106068612</v>
      </c>
      <c r="P34">
        <f t="shared" si="5"/>
        <v>-0.29909092928349473</v>
      </c>
      <c r="Q34" s="29">
        <f t="shared" si="6"/>
        <v>19432.826000000001</v>
      </c>
      <c r="R34"/>
      <c r="S34"/>
      <c r="T34"/>
      <c r="U34"/>
      <c r="V34"/>
      <c r="W34">
        <v>-16000</v>
      </c>
      <c r="X34">
        <f t="shared" si="0"/>
        <v>-3.9207480819276483E-2</v>
      </c>
    </row>
    <row r="35" spans="1:24" s="27" customFormat="1" ht="12.95" customHeight="1">
      <c r="A35" s="22" t="s">
        <v>198</v>
      </c>
      <c r="B35" s="15" t="s">
        <v>30</v>
      </c>
      <c r="C35" s="91">
        <v>34809.421999999999</v>
      </c>
      <c r="D35" s="91" t="s">
        <v>186</v>
      </c>
      <c r="E35" s="117">
        <f t="shared" si="1"/>
        <v>-44329.466488636026</v>
      </c>
      <c r="F35" s="27">
        <f t="shared" si="2"/>
        <v>-44329.5</v>
      </c>
      <c r="G35" s="27">
        <f t="shared" si="3"/>
        <v>1.1545000001206063E-2</v>
      </c>
      <c r="I35" s="31">
        <f>G35</f>
        <v>1.1545000001206063E-2</v>
      </c>
      <c r="J35" s="31"/>
      <c r="K35" s="31"/>
      <c r="L35"/>
      <c r="M35"/>
      <c r="N35"/>
      <c r="O35" s="27">
        <f t="shared" ca="1" si="4"/>
        <v>0.22906221643007185</v>
      </c>
      <c r="P35">
        <f t="shared" si="5"/>
        <v>-0.28573938121647352</v>
      </c>
      <c r="Q35" s="29">
        <f t="shared" si="6"/>
        <v>19790.921999999999</v>
      </c>
      <c r="R35"/>
      <c r="S35"/>
      <c r="T35"/>
      <c r="U35"/>
      <c r="V35"/>
      <c r="W35">
        <v>-14000</v>
      </c>
      <c r="X35">
        <f>+D$11+D$12*W35+D$13*W35^2</f>
        <v>-3.0357589815382682E-2</v>
      </c>
    </row>
    <row r="36" spans="1:24" s="27" customFormat="1" ht="12.95" customHeight="1">
      <c r="A36" s="22" t="s">
        <v>198</v>
      </c>
      <c r="B36" s="15" t="s">
        <v>29</v>
      </c>
      <c r="C36" s="91">
        <v>35192.322</v>
      </c>
      <c r="D36" s="91" t="s">
        <v>186</v>
      </c>
      <c r="E36" s="117">
        <f t="shared" si="1"/>
        <v>-43218.03285826245</v>
      </c>
      <c r="F36" s="27">
        <f t="shared" si="2"/>
        <v>-43218</v>
      </c>
      <c r="G36" s="27">
        <f t="shared" si="3"/>
        <v>-1.1319999997795094E-2</v>
      </c>
      <c r="I36" s="31">
        <f>G36</f>
        <v>-1.1319999997795094E-2</v>
      </c>
      <c r="J36" s="31"/>
      <c r="K36" s="31"/>
      <c r="L36"/>
      <c r="M36"/>
      <c r="N36"/>
      <c r="O36" s="27">
        <f t="shared" ca="1" si="4"/>
        <v>0.22421766468218562</v>
      </c>
      <c r="P36">
        <f t="shared" si="5"/>
        <v>-0.27180022935495002</v>
      </c>
      <c r="Q36" s="29">
        <f t="shared" si="6"/>
        <v>20173.822</v>
      </c>
      <c r="R36"/>
      <c r="S36"/>
      <c r="T36"/>
      <c r="U36"/>
      <c r="V36"/>
      <c r="W36">
        <v>-12000</v>
      </c>
      <c r="X36">
        <f>+D$11+D$12*W36+D$13*W36^2</f>
        <v>-2.2635935746451012E-2</v>
      </c>
    </row>
    <row r="37" spans="1:24" s="27" customFormat="1" ht="12.95" customHeight="1">
      <c r="A37" s="22" t="s">
        <v>198</v>
      </c>
      <c r="B37" s="15" t="s">
        <v>30</v>
      </c>
      <c r="C37" s="91">
        <v>39500.332999999999</v>
      </c>
      <c r="D37" s="91" t="s">
        <v>186</v>
      </c>
      <c r="E37" s="117">
        <f t="shared" si="1"/>
        <v>-30713.284084641949</v>
      </c>
      <c r="F37" s="27">
        <f t="shared" si="2"/>
        <v>-30713.5</v>
      </c>
      <c r="G37" s="27">
        <f t="shared" si="3"/>
        <v>7.4384999999892898E-2</v>
      </c>
      <c r="I37" s="31">
        <f>G37</f>
        <v>7.4384999999892898E-2</v>
      </c>
      <c r="J37" s="31"/>
      <c r="K37" s="31"/>
      <c r="L37"/>
      <c r="M37"/>
      <c r="N37"/>
      <c r="O37" s="27">
        <f t="shared" ca="1" si="4"/>
        <v>0.16971591269708147</v>
      </c>
      <c r="P37">
        <f t="shared" si="5"/>
        <v>-0.13899508526489285</v>
      </c>
      <c r="Q37" s="29">
        <f t="shared" si="6"/>
        <v>24481.832999999999</v>
      </c>
      <c r="R37"/>
      <c r="S37"/>
      <c r="T37"/>
      <c r="U37"/>
      <c r="V37"/>
      <c r="W37">
        <v>-10000</v>
      </c>
      <c r="X37">
        <f>+D$11+D$12*W37+D$13*W37^2</f>
        <v>-1.6042518612481467E-2</v>
      </c>
    </row>
    <row r="38" spans="1:24" s="27" customFormat="1" ht="12.95" customHeight="1">
      <c r="A38" s="22" t="s">
        <v>198</v>
      </c>
      <c r="B38" s="15" t="s">
        <v>30</v>
      </c>
      <c r="C38" s="91">
        <v>45397.391000000003</v>
      </c>
      <c r="D38" s="91" t="s">
        <v>186</v>
      </c>
      <c r="E38" s="117">
        <f t="shared" si="1"/>
        <v>-13596.050912890752</v>
      </c>
      <c r="F38" s="27">
        <f t="shared" si="2"/>
        <v>-13596</v>
      </c>
      <c r="G38" s="27">
        <f t="shared" si="3"/>
        <v>-1.7539999993459787E-2</v>
      </c>
      <c r="I38" s="31">
        <f>G38</f>
        <v>-1.7539999993459787E-2</v>
      </c>
      <c r="J38" s="31"/>
      <c r="K38" s="31"/>
      <c r="L38"/>
      <c r="M38"/>
      <c r="N38"/>
      <c r="O38" s="27">
        <f t="shared" ca="1" si="4"/>
        <v>9.5108072351204359E-2</v>
      </c>
      <c r="P38">
        <f t="shared" si="5"/>
        <v>-2.8706882052974406E-2</v>
      </c>
      <c r="Q38" s="29">
        <f t="shared" si="6"/>
        <v>30378.891000000003</v>
      </c>
      <c r="R38"/>
      <c r="S38"/>
      <c r="T38"/>
      <c r="U38"/>
      <c r="V38"/>
      <c r="W38">
        <v>-8000</v>
      </c>
      <c r="X38">
        <f>+D$11+D$12*W38+D$13*W38^2</f>
        <v>-1.0577338413474056E-2</v>
      </c>
    </row>
    <row r="39" spans="1:24" s="27" customFormat="1" ht="12.95" customHeight="1">
      <c r="A39" s="22" t="s">
        <v>198</v>
      </c>
      <c r="B39" s="15" t="s">
        <v>29</v>
      </c>
      <c r="C39" s="91">
        <v>45672.49</v>
      </c>
      <c r="D39" s="91" t="s">
        <v>186</v>
      </c>
      <c r="E39" s="117">
        <f t="shared" si="1"/>
        <v>-12797.528373632111</v>
      </c>
      <c r="F39" s="27">
        <f t="shared" si="2"/>
        <v>-12797.5</v>
      </c>
      <c r="G39" s="27">
        <f t="shared" si="3"/>
        <v>-9.7749999986262992E-3</v>
      </c>
      <c r="I39" s="31">
        <f>G39</f>
        <v>-9.7749999986262992E-3</v>
      </c>
      <c r="J39" s="31"/>
      <c r="K39" s="31"/>
      <c r="L39"/>
      <c r="M39"/>
      <c r="N39"/>
      <c r="O39" s="27">
        <f t="shared" ca="1" si="4"/>
        <v>9.1627753349236618E-2</v>
      </c>
      <c r="P39">
        <f t="shared" si="5"/>
        <v>-2.5579698785294033E-2</v>
      </c>
      <c r="Q39" s="29">
        <f t="shared" si="6"/>
        <v>30653.989999999998</v>
      </c>
      <c r="R39"/>
      <c r="S39"/>
      <c r="T39"/>
      <c r="U39"/>
      <c r="V39"/>
      <c r="W39">
        <v>-6000</v>
      </c>
      <c r="X39">
        <f t="shared" ref="X39:X55" si="7">+D$11+D$12*W39+D$13*W39^2</f>
        <v>-6.2403951494287725E-3</v>
      </c>
    </row>
    <row r="40" spans="1:24" s="27" customFormat="1" ht="12.95" customHeight="1">
      <c r="A40" s="176" t="s">
        <v>198</v>
      </c>
      <c r="B40" s="187" t="s">
        <v>29</v>
      </c>
      <c r="C40" s="188">
        <v>46850.38</v>
      </c>
      <c r="D40" s="91" t="s">
        <v>186</v>
      </c>
      <c r="E40" s="117">
        <f t="shared" si="1"/>
        <v>-9378.4984470697491</v>
      </c>
      <c r="F40" s="27">
        <f t="shared" si="2"/>
        <v>-9378.5</v>
      </c>
      <c r="G40" s="27">
        <f t="shared" si="3"/>
        <v>5.3499999921768904E-4</v>
      </c>
      <c r="I40" s="31">
        <f>G40</f>
        <v>5.3499999921768904E-4</v>
      </c>
      <c r="J40" s="31"/>
      <c r="K40" s="31"/>
      <c r="L40"/>
      <c r="M40"/>
      <c r="N40"/>
      <c r="O40" s="27">
        <f t="shared" ca="1" si="4"/>
        <v>7.6725798849890683E-2</v>
      </c>
      <c r="P40">
        <f t="shared" si="5"/>
        <v>-1.4223388468999121E-2</v>
      </c>
      <c r="Q40" s="29">
        <f t="shared" si="6"/>
        <v>31831.879999999997</v>
      </c>
      <c r="R40"/>
      <c r="S40"/>
      <c r="T40"/>
      <c r="U40"/>
      <c r="V40"/>
      <c r="W40">
        <v>-4000</v>
      </c>
      <c r="X40">
        <f t="shared" si="7"/>
        <v>-3.0316888203456185E-3</v>
      </c>
    </row>
    <row r="41" spans="1:24" s="27" customFormat="1" ht="12.95" customHeight="1">
      <c r="A41" s="176" t="s">
        <v>198</v>
      </c>
      <c r="B41" s="187" t="s">
        <v>30</v>
      </c>
      <c r="C41" s="188">
        <v>47088.582999999999</v>
      </c>
      <c r="D41" s="91" t="s">
        <v>186</v>
      </c>
      <c r="E41" s="117">
        <f t="shared" si="1"/>
        <v>-8687.0729441815856</v>
      </c>
      <c r="F41" s="27">
        <f t="shared" si="2"/>
        <v>-8687</v>
      </c>
      <c r="G41" s="27">
        <f t="shared" si="3"/>
        <v>-2.5129999994533136E-2</v>
      </c>
      <c r="I41" s="31">
        <f>G41</f>
        <v>-2.5129999994533136E-2</v>
      </c>
      <c r="J41" s="31"/>
      <c r="K41" s="31"/>
      <c r="L41"/>
      <c r="M41"/>
      <c r="N41"/>
      <c r="O41" s="27">
        <f t="shared" ca="1" si="4"/>
        <v>7.371184695275769E-2</v>
      </c>
      <c r="P41">
        <f t="shared" si="5"/>
        <v>-1.2327414725497999E-2</v>
      </c>
      <c r="Q41" s="29">
        <f t="shared" si="6"/>
        <v>32070.082999999999</v>
      </c>
      <c r="R41"/>
      <c r="S41"/>
      <c r="T41"/>
      <c r="U41"/>
      <c r="V41"/>
      <c r="W41">
        <v>-2000</v>
      </c>
      <c r="X41">
        <f t="shared" si="7"/>
        <v>-9.5121942622459468E-4</v>
      </c>
    </row>
    <row r="42" spans="1:24" s="27" customFormat="1" ht="12.95" customHeight="1">
      <c r="A42" s="176" t="s">
        <v>198</v>
      </c>
      <c r="B42" s="187" t="s">
        <v>30</v>
      </c>
      <c r="C42" s="188">
        <v>47099.624000000003</v>
      </c>
      <c r="D42" s="91" t="s">
        <v>186</v>
      </c>
      <c r="E42" s="117">
        <f t="shared" si="1"/>
        <v>-8655.0245275898906</v>
      </c>
      <c r="F42" s="27">
        <f t="shared" si="2"/>
        <v>-8655</v>
      </c>
      <c r="G42" s="27">
        <f t="shared" si="3"/>
        <v>-8.4499999938998371E-3</v>
      </c>
      <c r="I42" s="31">
        <f>G42</f>
        <v>-8.4499999938998371E-3</v>
      </c>
      <c r="J42" s="31"/>
      <c r="K42" s="31"/>
      <c r="L42"/>
      <c r="M42"/>
      <c r="N42"/>
      <c r="O42" s="27">
        <f t="shared" ca="1" si="4"/>
        <v>7.3572372678414585E-2</v>
      </c>
      <c r="P42">
        <f t="shared" si="5"/>
        <v>-1.2242941361926701E-2</v>
      </c>
      <c r="Q42" s="29">
        <f t="shared" si="6"/>
        <v>32081.124000000003</v>
      </c>
      <c r="R42"/>
      <c r="S42"/>
      <c r="T42"/>
      <c r="U42"/>
      <c r="V42"/>
      <c r="W42">
        <v>0</v>
      </c>
      <c r="X42">
        <f t="shared" si="7"/>
        <v>1.013032934299335E-6</v>
      </c>
    </row>
    <row r="43" spans="1:24" s="27" customFormat="1" ht="12.95" customHeight="1">
      <c r="A43" s="176" t="s">
        <v>198</v>
      </c>
      <c r="B43" s="187" t="s">
        <v>30</v>
      </c>
      <c r="C43" s="188">
        <v>47558.512000000002</v>
      </c>
      <c r="D43" s="91" t="s">
        <v>186</v>
      </c>
      <c r="E43" s="117">
        <f t="shared" si="1"/>
        <v>-7323.0225537720071</v>
      </c>
      <c r="F43" s="27">
        <f t="shared" si="2"/>
        <v>-7323</v>
      </c>
      <c r="G43" s="27">
        <f t="shared" si="3"/>
        <v>-7.7699999965261668E-3</v>
      </c>
      <c r="I43" s="31">
        <f>G43</f>
        <v>-7.7699999965261668E-3</v>
      </c>
      <c r="J43" s="31"/>
      <c r="K43" s="31"/>
      <c r="L43"/>
      <c r="M43"/>
      <c r="N43"/>
      <c r="O43" s="27">
        <f t="shared" ca="1" si="4"/>
        <v>6.776675600888292E-2</v>
      </c>
      <c r="P43">
        <f t="shared" si="5"/>
        <v>-8.9829669806229182E-3</v>
      </c>
      <c r="Q43" s="29">
        <f t="shared" si="6"/>
        <v>32540.012000000002</v>
      </c>
      <c r="R43"/>
      <c r="S43"/>
      <c r="T43"/>
      <c r="U43"/>
      <c r="V43"/>
      <c r="W43">
        <v>2000</v>
      </c>
      <c r="X43">
        <f t="shared" si="7"/>
        <v>-1.7499144286893639E-4</v>
      </c>
    </row>
    <row r="44" spans="1:24" s="27" customFormat="1" ht="12.95" customHeight="1">
      <c r="A44" s="176" t="s">
        <v>198</v>
      </c>
      <c r="B44" s="187" t="s">
        <v>30</v>
      </c>
      <c r="C44" s="188">
        <v>47566.446000000004</v>
      </c>
      <c r="D44" s="91" t="s">
        <v>186</v>
      </c>
      <c r="E44" s="117">
        <f t="shared" si="1"/>
        <v>-7299.992743316574</v>
      </c>
      <c r="F44" s="27">
        <f t="shared" si="2"/>
        <v>-7300</v>
      </c>
      <c r="G44" s="27">
        <f t="shared" si="3"/>
        <v>2.5000000096042641E-3</v>
      </c>
      <c r="I44" s="31">
        <f>G44</f>
        <v>2.5000000096042641E-3</v>
      </c>
      <c r="J44" s="31"/>
      <c r="K44" s="31"/>
      <c r="L44"/>
      <c r="M44"/>
      <c r="N44"/>
      <c r="O44" s="27">
        <f t="shared" ca="1" si="4"/>
        <v>6.7666508874198811E-2</v>
      </c>
      <c r="P44">
        <f t="shared" si="5"/>
        <v>-8.9310713197062637E-3</v>
      </c>
      <c r="Q44" s="29">
        <f t="shared" si="6"/>
        <v>32547.946000000004</v>
      </c>
      <c r="R44"/>
      <c r="S44"/>
      <c r="T44"/>
      <c r="U44"/>
      <c r="V44"/>
      <c r="W44">
        <v>4000</v>
      </c>
      <c r="X44">
        <f t="shared" si="7"/>
        <v>-1.4792328536343019E-3</v>
      </c>
    </row>
    <row r="45" spans="1:24" s="27" customFormat="1" ht="12.95" customHeight="1">
      <c r="A45" s="176" t="s">
        <v>198</v>
      </c>
      <c r="B45" s="187" t="s">
        <v>29</v>
      </c>
      <c r="C45" s="188">
        <v>48271.49</v>
      </c>
      <c r="D45" s="91" t="s">
        <v>186</v>
      </c>
      <c r="E45" s="117">
        <f t="shared" si="1"/>
        <v>-5253.4803053612331</v>
      </c>
      <c r="F45" s="27">
        <f t="shared" si="2"/>
        <v>-5253.5</v>
      </c>
      <c r="G45" s="27">
        <f t="shared" si="3"/>
        <v>6.7849999977624975E-3</v>
      </c>
      <c r="I45" s="31">
        <f>G45</f>
        <v>6.7849999977624975E-3</v>
      </c>
      <c r="J45" s="31"/>
      <c r="K45" s="31"/>
      <c r="L45"/>
      <c r="M45"/>
      <c r="N45"/>
      <c r="O45" s="27">
        <f t="shared" ca="1" si="4"/>
        <v>5.8746693172850042E-2</v>
      </c>
      <c r="P45">
        <f t="shared" si="5"/>
        <v>-4.9107787757249402E-3</v>
      </c>
      <c r="Q45" s="29">
        <f t="shared" si="6"/>
        <v>33252.99</v>
      </c>
      <c r="R45"/>
      <c r="S45"/>
      <c r="T45"/>
      <c r="U45"/>
      <c r="V45"/>
      <c r="W45">
        <v>6000</v>
      </c>
      <c r="X45">
        <f t="shared" si="7"/>
        <v>-3.911711199361797E-3</v>
      </c>
    </row>
    <row r="46" spans="1:24" s="27" customFormat="1" ht="12.95" customHeight="1">
      <c r="A46" s="22" t="s">
        <v>198</v>
      </c>
      <c r="B46" s="15" t="s">
        <v>29</v>
      </c>
      <c r="C46" s="91">
        <v>48273.561999999998</v>
      </c>
      <c r="D46" s="91" t="s">
        <v>186</v>
      </c>
      <c r="E46" s="117">
        <f t="shared" si="1"/>
        <v>-5247.4659661548239</v>
      </c>
      <c r="F46" s="27">
        <f t="shared" si="2"/>
        <v>-5247.5</v>
      </c>
      <c r="G46" s="27">
        <f t="shared" si="3"/>
        <v>1.1725000003934838E-2</v>
      </c>
      <c r="I46" s="31">
        <f>G46</f>
        <v>1.1725000003934838E-2</v>
      </c>
      <c r="J46" s="31"/>
      <c r="K46" s="31"/>
      <c r="L46"/>
      <c r="M46"/>
      <c r="N46"/>
      <c r="O46" s="27">
        <f t="shared" ca="1" si="4"/>
        <v>5.8720541746410712E-2</v>
      </c>
      <c r="P46">
        <f t="shared" si="5"/>
        <v>-4.9007287217093781E-3</v>
      </c>
      <c r="Q46" s="29">
        <f t="shared" si="6"/>
        <v>33255.061999999998</v>
      </c>
      <c r="R46"/>
      <c r="S46"/>
      <c r="T46"/>
      <c r="U46"/>
      <c r="V46"/>
      <c r="W46">
        <v>8000</v>
      </c>
      <c r="X46">
        <f t="shared" si="7"/>
        <v>-7.4724264800514221E-3</v>
      </c>
    </row>
    <row r="47" spans="1:24" s="27" customFormat="1" ht="12.95" customHeight="1" thickBot="1">
      <c r="A47" s="184" t="s">
        <v>28</v>
      </c>
      <c r="B47" s="185"/>
      <c r="C47" s="186">
        <v>49800.428999999996</v>
      </c>
      <c r="D47" s="186" t="s">
        <v>12</v>
      </c>
      <c r="E47" s="184">
        <f t="shared" si="1"/>
        <v>-815.46979768366668</v>
      </c>
      <c r="F47" s="140">
        <f t="shared" si="2"/>
        <v>-815.5</v>
      </c>
      <c r="G47" s="142">
        <f t="shared" si="3"/>
        <v>1.0405000000901055E-2</v>
      </c>
      <c r="H47" s="31"/>
      <c r="I47" s="31"/>
      <c r="J47" s="31"/>
      <c r="K47" s="31"/>
      <c r="L47"/>
      <c r="M47"/>
      <c r="N47"/>
      <c r="O47"/>
      <c r="P47">
        <f t="shared" si="5"/>
        <v>-2.5103081883314155E-4</v>
      </c>
      <c r="Q47" s="2">
        <f t="shared" si="6"/>
        <v>34781.928999999996</v>
      </c>
      <c r="R47" s="22">
        <v>1.0405000000901055E-2</v>
      </c>
      <c r="S47"/>
      <c r="T47"/>
      <c r="U47"/>
      <c r="V47">
        <f t="shared" ref="V47:V78" si="8">1*C47</f>
        <v>49800.428999999996</v>
      </c>
      <c r="W47">
        <v>10000</v>
      </c>
      <c r="X47">
        <f t="shared" si="7"/>
        <v>-1.2161378695703176E-2</v>
      </c>
    </row>
    <row r="48" spans="1:24" s="27" customFormat="1" ht="12.95" customHeight="1">
      <c r="A48" s="118" t="s">
        <v>31</v>
      </c>
      <c r="B48" s="86" t="s">
        <v>29</v>
      </c>
      <c r="C48" s="39">
        <v>50081.539400000125</v>
      </c>
      <c r="D48" s="39"/>
      <c r="E48" s="118">
        <f t="shared" si="1"/>
        <v>0.50187222469223081</v>
      </c>
      <c r="F48">
        <f t="shared" si="2"/>
        <v>0.5</v>
      </c>
      <c r="G48">
        <f t="shared" si="3"/>
        <v>6.4500013104407117E-4</v>
      </c>
      <c r="H48" s="31"/>
      <c r="I48" s="31"/>
      <c r="J48" s="31"/>
      <c r="K48" s="31">
        <f t="shared" ref="K48:K65" si="9">G48</f>
        <v>6.4500013104407117E-4</v>
      </c>
      <c r="L48"/>
      <c r="M48"/>
      <c r="N48"/>
      <c r="O48"/>
      <c r="P48">
        <f t="shared" si="5"/>
        <v>1.1100261748145747E-6</v>
      </c>
      <c r="Q48" s="2">
        <f t="shared" si="6"/>
        <v>35063.039400000125</v>
      </c>
      <c r="R48"/>
      <c r="S48">
        <f t="shared" ref="S48:S79" si="10">+(P48-G48)^2</f>
        <v>4.1459446714854222E-7</v>
      </c>
      <c r="T48" s="27">
        <v>1</v>
      </c>
      <c r="U48">
        <f t="shared" ref="U48:U79" si="11">+T48*S48</f>
        <v>4.1459446714854222E-7</v>
      </c>
      <c r="V48">
        <f t="shared" si="8"/>
        <v>50081.539400000125</v>
      </c>
      <c r="W48">
        <v>12000</v>
      </c>
      <c r="X48">
        <f t="shared" si="7"/>
        <v>-1.7978567846317062E-2</v>
      </c>
    </row>
    <row r="49" spans="1:24" s="27" customFormat="1" ht="12.95" customHeight="1">
      <c r="A49" s="118" t="s">
        <v>31</v>
      </c>
      <c r="B49" s="86" t="s">
        <v>29</v>
      </c>
      <c r="C49" s="39">
        <v>50086.361599999946</v>
      </c>
      <c r="D49" s="39"/>
      <c r="E49" s="118">
        <f t="shared" si="1"/>
        <v>14.499143711210595</v>
      </c>
      <c r="F49">
        <f t="shared" si="2"/>
        <v>14.5</v>
      </c>
      <c r="G49">
        <f t="shared" si="3"/>
        <v>-2.9500004893634468E-4</v>
      </c>
      <c r="H49" s="31"/>
      <c r="I49" s="31"/>
      <c r="J49" s="31"/>
      <c r="K49" s="31">
        <f t="shared" si="9"/>
        <v>-2.9500004893634468E-4</v>
      </c>
      <c r="L49"/>
      <c r="M49"/>
      <c r="N49"/>
      <c r="O49"/>
      <c r="P49">
        <f t="shared" si="5"/>
        <v>3.7972078970166226E-6</v>
      </c>
      <c r="Q49" s="2">
        <f t="shared" si="6"/>
        <v>35067.861599999946</v>
      </c>
      <c r="R49"/>
      <c r="S49">
        <f t="shared" si="10"/>
        <v>8.927980069114166E-8</v>
      </c>
      <c r="T49" s="27">
        <v>1</v>
      </c>
      <c r="U49">
        <f t="shared" si="11"/>
        <v>8.927980069114166E-8</v>
      </c>
      <c r="V49">
        <f t="shared" si="8"/>
        <v>50086.361599999946</v>
      </c>
      <c r="W49">
        <v>14000</v>
      </c>
      <c r="X49">
        <f t="shared" si="7"/>
        <v>-2.4923993931893075E-2</v>
      </c>
    </row>
    <row r="50" spans="1:24" ht="12.95" customHeight="1">
      <c r="A50" s="118" t="s">
        <v>31</v>
      </c>
      <c r="B50" s="86" t="s">
        <v>30</v>
      </c>
      <c r="C50" s="39">
        <v>50086.533100000117</v>
      </c>
      <c r="D50" s="39"/>
      <c r="E50" s="118">
        <f t="shared" si="1"/>
        <v>14.99695219331957</v>
      </c>
      <c r="F50">
        <f t="shared" si="2"/>
        <v>15</v>
      </c>
      <c r="G50">
        <f t="shared" si="3"/>
        <v>-1.0499998825252987E-3</v>
      </c>
      <c r="H50" s="31"/>
      <c r="I50" s="31"/>
      <c r="J50" s="31"/>
      <c r="K50" s="31">
        <f t="shared" si="9"/>
        <v>-1.0499998825252987E-3</v>
      </c>
      <c r="P50">
        <f t="shared" si="5"/>
        <v>3.8921562080872437E-6</v>
      </c>
      <c r="Q50" s="2">
        <f t="shared" si="6"/>
        <v>35068.033100000117</v>
      </c>
      <c r="S50">
        <f t="shared" si="10"/>
        <v>1.1106884293056125E-6</v>
      </c>
      <c r="T50" s="27">
        <v>1</v>
      </c>
      <c r="U50">
        <f t="shared" si="11"/>
        <v>1.1106884293056125E-6</v>
      </c>
      <c r="V50">
        <f t="shared" si="8"/>
        <v>50086.533100000117</v>
      </c>
      <c r="W50">
        <v>16000</v>
      </c>
      <c r="X50">
        <f t="shared" si="7"/>
        <v>-3.2997656952431217E-2</v>
      </c>
    </row>
    <row r="51" spans="1:24" s="27" customFormat="1" ht="12.95" customHeight="1">
      <c r="A51" s="118" t="s">
        <v>31</v>
      </c>
      <c r="B51" s="86" t="s">
        <v>29</v>
      </c>
      <c r="C51" s="39">
        <v>50088.428700000048</v>
      </c>
      <c r="D51" s="39"/>
      <c r="E51" s="118">
        <f t="shared" si="1"/>
        <v>20.499259818441367</v>
      </c>
      <c r="F51">
        <f t="shared" si="2"/>
        <v>20.5</v>
      </c>
      <c r="G51">
        <f t="shared" si="3"/>
        <v>-2.5499994808342308E-4</v>
      </c>
      <c r="H51" s="31"/>
      <c r="I51" s="31"/>
      <c r="J51" s="31"/>
      <c r="K51" s="31">
        <f t="shared" si="9"/>
        <v>-2.5499994808342308E-4</v>
      </c>
      <c r="L51"/>
      <c r="M51"/>
      <c r="N51"/>
      <c r="O51"/>
      <c r="P51">
        <f t="shared" si="5"/>
        <v>4.9319336525073548E-6</v>
      </c>
      <c r="Q51" s="2">
        <f t="shared" si="6"/>
        <v>35069.928700000048</v>
      </c>
      <c r="R51"/>
      <c r="S51">
        <f t="shared" si="10"/>
        <v>6.7564583142781729E-8</v>
      </c>
      <c r="T51" s="27">
        <v>1</v>
      </c>
      <c r="U51">
        <f t="shared" si="11"/>
        <v>6.7564583142781729E-8</v>
      </c>
      <c r="V51">
        <f t="shared" si="8"/>
        <v>50088.428700000048</v>
      </c>
      <c r="W51">
        <v>18000</v>
      </c>
      <c r="X51">
        <f t="shared" si="7"/>
        <v>-4.2199556907931493E-2</v>
      </c>
    </row>
    <row r="52" spans="1:24" s="27" customFormat="1" ht="12.95" customHeight="1">
      <c r="A52" s="118" t="s">
        <v>31</v>
      </c>
      <c r="B52" s="86" t="s">
        <v>30</v>
      </c>
      <c r="C52" s="39">
        <v>50096.524300000165</v>
      </c>
      <c r="D52" s="39"/>
      <c r="E52" s="118">
        <f t="shared" si="1"/>
        <v>43.998142289536467</v>
      </c>
      <c r="F52">
        <f t="shared" si="2"/>
        <v>44</v>
      </c>
      <c r="G52">
        <f t="shared" si="3"/>
        <v>-6.3999983103713021E-4</v>
      </c>
      <c r="H52" s="31"/>
      <c r="I52" s="31"/>
      <c r="J52" s="31"/>
      <c r="K52" s="31">
        <f t="shared" si="9"/>
        <v>-6.3999983103713021E-4</v>
      </c>
      <c r="L52"/>
      <c r="M52"/>
      <c r="N52"/>
      <c r="O52"/>
      <c r="P52">
        <f t="shared" si="5"/>
        <v>9.2785074129507407E-6</v>
      </c>
      <c r="Q52" s="2">
        <f t="shared" si="6"/>
        <v>35078.024300000165</v>
      </c>
      <c r="R52"/>
      <c r="S52">
        <f t="shared" si="10"/>
        <v>4.2156236078049794E-7</v>
      </c>
      <c r="T52" s="27">
        <v>1</v>
      </c>
      <c r="U52">
        <f t="shared" si="11"/>
        <v>4.2156236078049794E-7</v>
      </c>
      <c r="V52">
        <f t="shared" si="8"/>
        <v>50096.524300000165</v>
      </c>
      <c r="W52">
        <v>20000</v>
      </c>
      <c r="X52">
        <f t="shared" si="7"/>
        <v>-5.2529693798393895E-2</v>
      </c>
    </row>
    <row r="53" spans="1:24" s="27" customFormat="1" ht="12.95" customHeight="1">
      <c r="A53" s="118" t="s">
        <v>31</v>
      </c>
      <c r="B53" s="86" t="s">
        <v>29</v>
      </c>
      <c r="C53" s="39">
        <v>50102.55420000013</v>
      </c>
      <c r="D53" s="39"/>
      <c r="E53" s="118">
        <f t="shared" ref="E53:E84" si="12">+(C53-C$7)/C$8</f>
        <v>61.50097239596294</v>
      </c>
      <c r="F53">
        <f t="shared" ref="F53:F84" si="13">ROUND(2*E53,0)/2</f>
        <v>61.5</v>
      </c>
      <c r="G53">
        <f t="shared" ref="G53:G84" si="14">+C53-(C$7+F53*C$8)</f>
        <v>3.3500013523735106E-4</v>
      </c>
      <c r="H53" s="31"/>
      <c r="I53" s="31"/>
      <c r="J53" s="31"/>
      <c r="K53" s="31">
        <f t="shared" si="9"/>
        <v>3.3500013523735106E-4</v>
      </c>
      <c r="L53"/>
      <c r="M53"/>
      <c r="N53"/>
      <c r="O53"/>
      <c r="P53">
        <f t="shared" ref="P53:P84" si="15">+D$11+D$12*F53+D$13*F53^2</f>
        <v>1.2414128909985015E-5</v>
      </c>
      <c r="Q53" s="2">
        <f t="shared" ref="Q53:Q84" si="16">+C53-15018.5</f>
        <v>35084.05420000013</v>
      </c>
      <c r="R53"/>
      <c r="S53">
        <f t="shared" si="10"/>
        <v>1.0406173147823946E-7</v>
      </c>
      <c r="T53" s="27">
        <v>1</v>
      </c>
      <c r="U53">
        <f t="shared" si="11"/>
        <v>1.0406173147823946E-7</v>
      </c>
      <c r="V53">
        <f t="shared" si="8"/>
        <v>50102.55420000013</v>
      </c>
      <c r="W53">
        <v>22000</v>
      </c>
      <c r="X53">
        <f t="shared" si="7"/>
        <v>-6.3988067623818423E-2</v>
      </c>
    </row>
    <row r="54" spans="1:24" s="27" customFormat="1" ht="12.95" customHeight="1">
      <c r="A54" s="118" t="s">
        <v>31</v>
      </c>
      <c r="B54" s="86" t="s">
        <v>30</v>
      </c>
      <c r="C54" s="39">
        <v>50116.505700000096</v>
      </c>
      <c r="D54" s="39"/>
      <c r="E54" s="118">
        <f t="shared" si="12"/>
        <v>101.99761980813231</v>
      </c>
      <c r="F54">
        <f t="shared" si="13"/>
        <v>102</v>
      </c>
      <c r="G54">
        <f t="shared" si="14"/>
        <v>-8.1999989924952388E-4</v>
      </c>
      <c r="H54" s="31"/>
      <c r="I54" s="31"/>
      <c r="J54" s="31"/>
      <c r="K54" s="31">
        <f t="shared" si="9"/>
        <v>-8.1999989924952388E-4</v>
      </c>
      <c r="L54"/>
      <c r="M54"/>
      <c r="N54"/>
      <c r="O54"/>
      <c r="P54">
        <f t="shared" si="15"/>
        <v>1.9339574375950372E-5</v>
      </c>
      <c r="Q54" s="2">
        <f t="shared" si="16"/>
        <v>35098.005700000096</v>
      </c>
      <c r="R54"/>
      <c r="S54">
        <f t="shared" si="10"/>
        <v>7.0449075198588822E-7</v>
      </c>
      <c r="T54" s="27">
        <v>1</v>
      </c>
      <c r="U54">
        <f t="shared" si="11"/>
        <v>7.0449075198588822E-7</v>
      </c>
      <c r="V54">
        <f t="shared" si="8"/>
        <v>50116.505700000096</v>
      </c>
      <c r="W54">
        <v>24000</v>
      </c>
      <c r="X54">
        <f t="shared" si="7"/>
        <v>-7.6574678384205092E-2</v>
      </c>
    </row>
    <row r="55" spans="1:24" s="27" customFormat="1" ht="12.95" customHeight="1">
      <c r="A55" s="118" t="s">
        <v>31</v>
      </c>
      <c r="B55" s="86" t="s">
        <v>29</v>
      </c>
      <c r="C55" s="39">
        <v>50120.470199999865</v>
      </c>
      <c r="D55" s="39"/>
      <c r="E55" s="118">
        <f t="shared" si="12"/>
        <v>113.50526835177121</v>
      </c>
      <c r="F55">
        <f t="shared" si="13"/>
        <v>113.5</v>
      </c>
      <c r="G55">
        <f t="shared" si="14"/>
        <v>1.8149998722947203E-3</v>
      </c>
      <c r="H55" s="31"/>
      <c r="I55" s="31"/>
      <c r="J55" s="31"/>
      <c r="K55" s="31">
        <f t="shared" si="9"/>
        <v>1.8149998722947203E-3</v>
      </c>
      <c r="L55"/>
      <c r="M55"/>
      <c r="N55"/>
      <c r="O55"/>
      <c r="P55">
        <f t="shared" si="15"/>
        <v>2.1221723180089156E-5</v>
      </c>
      <c r="Q55" s="2">
        <f t="shared" si="16"/>
        <v>35101.970199999865</v>
      </c>
      <c r="R55"/>
      <c r="S55">
        <f t="shared" si="10"/>
        <v>3.2176400482411112E-6</v>
      </c>
      <c r="T55" s="27">
        <v>1</v>
      </c>
      <c r="U55">
        <f t="shared" si="11"/>
        <v>3.2176400482411112E-6</v>
      </c>
      <c r="V55">
        <f t="shared" si="8"/>
        <v>50120.470199999865</v>
      </c>
      <c r="W55">
        <v>26000</v>
      </c>
      <c r="X55">
        <f t="shared" si="7"/>
        <v>-9.0289526079553872E-2</v>
      </c>
    </row>
    <row r="56" spans="1:24" ht="12.95" customHeight="1">
      <c r="A56" s="117" t="s">
        <v>31</v>
      </c>
      <c r="B56" s="158" t="s">
        <v>29</v>
      </c>
      <c r="C56" s="34">
        <v>50122.536299999803</v>
      </c>
      <c r="D56" s="34"/>
      <c r="E56" s="117">
        <f t="shared" si="12"/>
        <v>119.50248178516402</v>
      </c>
      <c r="F56" s="27">
        <f t="shared" si="13"/>
        <v>119.5</v>
      </c>
      <c r="G56" s="27">
        <f t="shared" si="14"/>
        <v>8.5499980923486874E-4</v>
      </c>
      <c r="H56" s="31"/>
      <c r="I56" s="31"/>
      <c r="J56" s="31"/>
      <c r="K56" s="31">
        <f t="shared" si="9"/>
        <v>8.5499980923486874E-4</v>
      </c>
      <c r="M56" s="27"/>
      <c r="N56" s="27"/>
      <c r="O56" s="27"/>
      <c r="P56">
        <f t="shared" si="15"/>
        <v>2.2188905750738007E-5</v>
      </c>
      <c r="Q56" s="29">
        <f t="shared" si="16"/>
        <v>35104.036299999803</v>
      </c>
      <c r="R56" s="27"/>
      <c r="S56" s="27">
        <f t="shared" si="10"/>
        <v>6.9357400096205413E-7</v>
      </c>
      <c r="T56" s="27">
        <v>1</v>
      </c>
      <c r="U56">
        <f t="shared" si="11"/>
        <v>6.9357400096205413E-7</v>
      </c>
      <c r="V56">
        <f t="shared" si="8"/>
        <v>50122.536299999803</v>
      </c>
    </row>
    <row r="57" spans="1:24" ht="12.95" customHeight="1">
      <c r="A57" s="117" t="s">
        <v>31</v>
      </c>
      <c r="B57" s="158" t="s">
        <v>30</v>
      </c>
      <c r="C57" s="34">
        <v>50125.462100000121</v>
      </c>
      <c r="D57" s="34"/>
      <c r="E57" s="117">
        <f t="shared" si="12"/>
        <v>127.99512350911222</v>
      </c>
      <c r="F57" s="27">
        <f t="shared" si="13"/>
        <v>128</v>
      </c>
      <c r="G57" s="27">
        <f t="shared" si="14"/>
        <v>-1.6799998775240965E-3</v>
      </c>
      <c r="H57" s="31"/>
      <c r="I57" s="31"/>
      <c r="J57" s="31"/>
      <c r="K57" s="31">
        <f t="shared" si="9"/>
        <v>-1.6799998775240965E-3</v>
      </c>
      <c r="M57" s="27"/>
      <c r="N57" s="27"/>
      <c r="O57" s="27"/>
      <c r="P57">
        <f t="shared" si="15"/>
        <v>2.3541699158877959E-5</v>
      </c>
      <c r="Q57" s="29">
        <f t="shared" si="16"/>
        <v>35106.962100000121</v>
      </c>
      <c r="R57" s="27"/>
      <c r="S57" s="27">
        <f t="shared" si="10"/>
        <v>2.9020539034875144E-6</v>
      </c>
      <c r="T57" s="27">
        <v>1</v>
      </c>
      <c r="U57">
        <f t="shared" si="11"/>
        <v>2.9020539034875144E-6</v>
      </c>
      <c r="V57">
        <f t="shared" si="8"/>
        <v>50125.462100000121</v>
      </c>
    </row>
    <row r="58" spans="1:24" ht="12.95" customHeight="1">
      <c r="A58" s="117" t="s">
        <v>31</v>
      </c>
      <c r="B58" s="158" t="s">
        <v>29</v>
      </c>
      <c r="C58" s="34">
        <v>50129.426899999846</v>
      </c>
      <c r="D58" s="34"/>
      <c r="E58" s="117">
        <f t="shared" si="12"/>
        <v>139.50364285463218</v>
      </c>
      <c r="F58" s="27">
        <f t="shared" si="13"/>
        <v>139.5</v>
      </c>
      <c r="G58" s="27">
        <f t="shared" si="14"/>
        <v>1.2549998500617221E-3</v>
      </c>
      <c r="H58" s="31"/>
      <c r="I58" s="31"/>
      <c r="J58" s="31"/>
      <c r="K58" s="31">
        <f t="shared" si="9"/>
        <v>1.2549998500617221E-3</v>
      </c>
      <c r="M58" s="27"/>
      <c r="N58" s="27"/>
      <c r="O58" s="27"/>
      <c r="P58">
        <f t="shared" si="15"/>
        <v>2.5339512252128318E-5</v>
      </c>
      <c r="Q58" s="29">
        <f t="shared" si="16"/>
        <v>35110.926899999846</v>
      </c>
      <c r="R58" s="27"/>
      <c r="S58" s="27">
        <f t="shared" si="10"/>
        <v>1.5120645463820041E-6</v>
      </c>
      <c r="T58" s="27">
        <v>1</v>
      </c>
      <c r="U58">
        <f t="shared" si="11"/>
        <v>1.5120645463820041E-6</v>
      </c>
      <c r="V58">
        <f t="shared" si="8"/>
        <v>50129.426899999846</v>
      </c>
    </row>
    <row r="59" spans="1:24" s="27" customFormat="1" ht="12.95" customHeight="1">
      <c r="A59" s="117" t="s">
        <v>31</v>
      </c>
      <c r="B59" s="158" t="s">
        <v>29</v>
      </c>
      <c r="C59" s="34">
        <v>50130.460500000045</v>
      </c>
      <c r="D59" s="34"/>
      <c r="E59" s="117">
        <f t="shared" si="12"/>
        <v>142.50384604234495</v>
      </c>
      <c r="F59" s="27">
        <f t="shared" si="13"/>
        <v>142.5</v>
      </c>
      <c r="G59" s="27">
        <f t="shared" si="14"/>
        <v>1.3250000483822078E-3</v>
      </c>
      <c r="H59" s="31"/>
      <c r="I59" s="31"/>
      <c r="J59" s="31"/>
      <c r="K59" s="31">
        <f t="shared" si="9"/>
        <v>1.3250000483822078E-3</v>
      </c>
      <c r="L59"/>
      <c r="P59">
        <f t="shared" si="15"/>
        <v>2.5802372183772816E-5</v>
      </c>
      <c r="Q59" s="29">
        <f t="shared" si="16"/>
        <v>35111.960500000045</v>
      </c>
      <c r="S59" s="27">
        <f t="shared" si="10"/>
        <v>1.6879146018394133E-6</v>
      </c>
      <c r="T59" s="27">
        <v>1</v>
      </c>
      <c r="U59">
        <f t="shared" si="11"/>
        <v>1.6879146018394133E-6</v>
      </c>
      <c r="V59">
        <f t="shared" si="8"/>
        <v>50130.460500000045</v>
      </c>
      <c r="W59"/>
      <c r="X59"/>
    </row>
    <row r="60" spans="1:24" s="27" customFormat="1" ht="12.95" customHeight="1">
      <c r="A60" s="117" t="s">
        <v>31</v>
      </c>
      <c r="B60" s="158" t="s">
        <v>29</v>
      </c>
      <c r="C60" s="34">
        <v>50131.49310000008</v>
      </c>
      <c r="D60" s="34"/>
      <c r="E60" s="117">
        <f t="shared" si="12"/>
        <v>145.50114655621977</v>
      </c>
      <c r="F60" s="27">
        <f t="shared" si="13"/>
        <v>145.5</v>
      </c>
      <c r="G60" s="27">
        <f t="shared" si="14"/>
        <v>3.9500008278992027E-4</v>
      </c>
      <c r="H60" s="31"/>
      <c r="I60" s="31"/>
      <c r="J60" s="31"/>
      <c r="K60" s="31">
        <f t="shared" si="9"/>
        <v>3.9500008278992027E-4</v>
      </c>
      <c r="L60"/>
      <c r="P60">
        <f t="shared" si="15"/>
        <v>2.6262693582313653E-5</v>
      </c>
      <c r="Q60" s="29">
        <f t="shared" si="16"/>
        <v>35112.99310000008</v>
      </c>
      <c r="S60" s="27">
        <f t="shared" si="10"/>
        <v>1.3596726219964197E-7</v>
      </c>
      <c r="T60" s="27">
        <v>1</v>
      </c>
      <c r="U60">
        <f t="shared" si="11"/>
        <v>1.3596726219964197E-7</v>
      </c>
      <c r="V60">
        <f t="shared" si="8"/>
        <v>50131.49310000008</v>
      </c>
      <c r="W60"/>
      <c r="X60"/>
    </row>
    <row r="61" spans="1:24" s="27" customFormat="1" ht="12.95" customHeight="1">
      <c r="A61" s="117" t="s">
        <v>31</v>
      </c>
      <c r="B61" s="158" t="s">
        <v>30</v>
      </c>
      <c r="C61" s="34">
        <v>50144.412000000011</v>
      </c>
      <c r="D61" s="34"/>
      <c r="E61" s="117">
        <f t="shared" si="12"/>
        <v>183.00049345451433</v>
      </c>
      <c r="F61" s="27">
        <f t="shared" si="13"/>
        <v>183</v>
      </c>
      <c r="G61" s="27">
        <f t="shared" si="14"/>
        <v>1.7000001389533281E-4</v>
      </c>
      <c r="H61" s="31"/>
      <c r="I61" s="31"/>
      <c r="J61" s="31"/>
      <c r="K61" s="31">
        <f t="shared" si="9"/>
        <v>1.7000001389533281E-4</v>
      </c>
      <c r="L61"/>
      <c r="P61">
        <f t="shared" si="15"/>
        <v>3.1802522333452354E-5</v>
      </c>
      <c r="Q61" s="29">
        <f t="shared" si="16"/>
        <v>35125.912000000011</v>
      </c>
      <c r="S61" s="27">
        <f t="shared" si="10"/>
        <v>1.909854667399602E-8</v>
      </c>
      <c r="T61" s="27">
        <v>1</v>
      </c>
      <c r="U61">
        <f t="shared" si="11"/>
        <v>1.909854667399602E-8</v>
      </c>
      <c r="V61">
        <f t="shared" si="8"/>
        <v>50144.412000000011</v>
      </c>
      <c r="W61"/>
      <c r="X61"/>
    </row>
    <row r="62" spans="1:24" s="27" customFormat="1" ht="12.95" customHeight="1">
      <c r="A62" s="117" t="s">
        <v>31</v>
      </c>
      <c r="B62" s="158" t="s">
        <v>30</v>
      </c>
      <c r="C62" s="34">
        <v>50153.367899999954</v>
      </c>
      <c r="D62" s="34"/>
      <c r="E62" s="117">
        <f t="shared" si="12"/>
        <v>208.99654581857524</v>
      </c>
      <c r="F62" s="27">
        <f t="shared" si="13"/>
        <v>209</v>
      </c>
      <c r="G62" s="27">
        <f t="shared" si="14"/>
        <v>-1.1900000390596688E-3</v>
      </c>
      <c r="H62" s="31"/>
      <c r="I62" s="31"/>
      <c r="J62" s="31"/>
      <c r="K62" s="31">
        <f t="shared" si="9"/>
        <v>-1.1900000390596688E-3</v>
      </c>
      <c r="L62"/>
      <c r="P62">
        <f t="shared" si="15"/>
        <v>3.5410630370122381E-5</v>
      </c>
      <c r="Q62" s="29">
        <f t="shared" si="16"/>
        <v>35134.867899999954</v>
      </c>
      <c r="S62" s="27">
        <f t="shared" si="10"/>
        <v>1.5016313087523692E-6</v>
      </c>
      <c r="T62" s="27">
        <v>1</v>
      </c>
      <c r="U62">
        <f t="shared" si="11"/>
        <v>1.5016313087523692E-6</v>
      </c>
      <c r="V62">
        <f t="shared" si="8"/>
        <v>50153.367899999954</v>
      </c>
      <c r="W62"/>
      <c r="X62"/>
    </row>
    <row r="63" spans="1:24" s="27" customFormat="1" ht="12.95" customHeight="1">
      <c r="A63" s="117" t="s">
        <v>31</v>
      </c>
      <c r="B63" s="158" t="s">
        <v>30</v>
      </c>
      <c r="C63" s="34">
        <v>50154.403299999889</v>
      </c>
      <c r="D63" s="34"/>
      <c r="E63" s="117">
        <f t="shared" si="12"/>
        <v>212.00197381757437</v>
      </c>
      <c r="F63" s="27">
        <f t="shared" si="13"/>
        <v>212</v>
      </c>
      <c r="G63" s="27">
        <f t="shared" si="14"/>
        <v>6.7999989551026374E-4</v>
      </c>
      <c r="H63" s="31"/>
      <c r="I63" s="31"/>
      <c r="J63" s="31"/>
      <c r="K63" s="31">
        <f t="shared" si="9"/>
        <v>6.7999989551026374E-4</v>
      </c>
      <c r="L63"/>
      <c r="P63">
        <f t="shared" si="15"/>
        <v>3.5814680951531978E-5</v>
      </c>
      <c r="Q63" s="29">
        <f t="shared" si="16"/>
        <v>35135.903299999889</v>
      </c>
      <c r="S63" s="27">
        <f t="shared" si="10"/>
        <v>4.1497459065607931E-7</v>
      </c>
      <c r="T63" s="27">
        <v>1</v>
      </c>
      <c r="U63">
        <f t="shared" si="11"/>
        <v>4.1497459065607931E-7</v>
      </c>
      <c r="V63">
        <f t="shared" si="8"/>
        <v>50154.403299999889</v>
      </c>
      <c r="W63"/>
      <c r="X63"/>
    </row>
    <row r="64" spans="1:24" s="27" customFormat="1" ht="12.95" customHeight="1">
      <c r="A64" s="117" t="s">
        <v>31</v>
      </c>
      <c r="B64" s="158" t="s">
        <v>30</v>
      </c>
      <c r="C64" s="34">
        <v>50155.434900000226</v>
      </c>
      <c r="D64" s="34"/>
      <c r="E64" s="117">
        <f t="shared" si="12"/>
        <v>214.99637165896289</v>
      </c>
      <c r="F64" s="27">
        <f t="shared" si="13"/>
        <v>215</v>
      </c>
      <c r="G64" s="27">
        <f t="shared" si="14"/>
        <v>-1.2499997683335096E-3</v>
      </c>
      <c r="H64" s="31"/>
      <c r="I64" s="31"/>
      <c r="J64" s="31"/>
      <c r="K64" s="31">
        <f t="shared" si="9"/>
        <v>-1.2499997683335096E-3</v>
      </c>
      <c r="L64"/>
      <c r="P64">
        <f t="shared" si="15"/>
        <v>3.6216192999837913E-5</v>
      </c>
      <c r="Q64" s="29">
        <f t="shared" si="16"/>
        <v>35136.934900000226</v>
      </c>
      <c r="S64" s="27">
        <f t="shared" si="10"/>
        <v>1.654351499188667E-6</v>
      </c>
      <c r="T64" s="27">
        <v>1</v>
      </c>
      <c r="U64">
        <f t="shared" si="11"/>
        <v>1.654351499188667E-6</v>
      </c>
      <c r="V64">
        <f t="shared" si="8"/>
        <v>50155.434900000226</v>
      </c>
      <c r="W64"/>
    </row>
    <row r="65" spans="1:24" s="27" customFormat="1" ht="12.95" customHeight="1">
      <c r="A65" s="117" t="s">
        <v>31</v>
      </c>
      <c r="B65" s="158" t="s">
        <v>29</v>
      </c>
      <c r="C65" s="34">
        <v>50157.331100000069</v>
      </c>
      <c r="D65" s="34"/>
      <c r="E65" s="117">
        <f t="shared" si="12"/>
        <v>220.50042088784679</v>
      </c>
      <c r="F65" s="27">
        <f t="shared" si="13"/>
        <v>220.5</v>
      </c>
      <c r="G65" s="27">
        <f t="shared" si="14"/>
        <v>1.4500007091555744E-4</v>
      </c>
      <c r="H65" s="31"/>
      <c r="I65" s="31"/>
      <c r="J65" s="31"/>
      <c r="K65" s="31">
        <f t="shared" si="9"/>
        <v>1.4500007091555744E-4</v>
      </c>
      <c r="L65"/>
      <c r="P65">
        <f t="shared" si="15"/>
        <v>3.6945705287143439E-5</v>
      </c>
      <c r="Q65" s="29">
        <f t="shared" si="16"/>
        <v>35138.831100000069</v>
      </c>
      <c r="S65" s="27">
        <f t="shared" si="10"/>
        <v>1.1675745931358976E-8</v>
      </c>
      <c r="T65" s="27">
        <v>1</v>
      </c>
      <c r="U65">
        <f t="shared" si="11"/>
        <v>1.1675745931358976E-8</v>
      </c>
      <c r="V65">
        <f t="shared" si="8"/>
        <v>50157.331100000069</v>
      </c>
      <c r="W65"/>
      <c r="X65"/>
    </row>
    <row r="66" spans="1:24" ht="12.95" customHeight="1">
      <c r="A66" s="117" t="s">
        <v>33</v>
      </c>
      <c r="B66" s="159" t="s">
        <v>30</v>
      </c>
      <c r="C66" s="35">
        <v>50380.573700000001</v>
      </c>
      <c r="D66" s="35">
        <v>6.9999999999999999E-4</v>
      </c>
      <c r="E66" s="117">
        <f t="shared" si="12"/>
        <v>868.50076920845368</v>
      </c>
      <c r="F66" s="27">
        <f t="shared" si="13"/>
        <v>868.5</v>
      </c>
      <c r="G66" s="27">
        <f t="shared" si="14"/>
        <v>2.6500000240048394E-4</v>
      </c>
      <c r="H66" s="31"/>
      <c r="I66" s="31"/>
      <c r="J66" s="31">
        <f>G66</f>
        <v>2.6500000240048394E-4</v>
      </c>
      <c r="K66" s="31"/>
      <c r="M66" s="27"/>
      <c r="N66" s="27"/>
      <c r="O66" s="27"/>
      <c r="P66">
        <f t="shared" si="15"/>
        <v>6.3173986794685583E-5</v>
      </c>
      <c r="Q66" s="29">
        <f t="shared" si="16"/>
        <v>35362.073700000001</v>
      </c>
      <c r="R66" s="27"/>
      <c r="S66" s="27">
        <f t="shared" si="10"/>
        <v>4.0733740575311954E-8</v>
      </c>
      <c r="T66" s="27">
        <v>1</v>
      </c>
      <c r="U66">
        <f t="shared" si="11"/>
        <v>4.0733740575311954E-8</v>
      </c>
      <c r="V66">
        <f t="shared" si="8"/>
        <v>50380.573700000001</v>
      </c>
    </row>
    <row r="67" spans="1:24" ht="12.95" customHeight="1">
      <c r="A67" s="117" t="s">
        <v>33</v>
      </c>
      <c r="B67" s="159" t="s">
        <v>30</v>
      </c>
      <c r="C67" s="35">
        <v>50464.4617</v>
      </c>
      <c r="D67" s="35">
        <v>2.0000000000000001E-4</v>
      </c>
      <c r="E67" s="117">
        <f t="shared" si="12"/>
        <v>1112.0002322138789</v>
      </c>
      <c r="F67" s="27">
        <f t="shared" si="13"/>
        <v>1112</v>
      </c>
      <c r="G67" s="27">
        <f t="shared" si="14"/>
        <v>8.0000005254987627E-5</v>
      </c>
      <c r="H67" s="31"/>
      <c r="I67" s="31"/>
      <c r="J67" s="31">
        <f>G67</f>
        <v>8.0000005254987627E-5</v>
      </c>
      <c r="K67" s="31"/>
      <c r="M67" s="27"/>
      <c r="N67" s="27"/>
      <c r="O67" s="27"/>
      <c r="P67">
        <f t="shared" si="15"/>
        <v>4.2415085743945872E-5</v>
      </c>
      <c r="Q67" s="29">
        <f t="shared" si="16"/>
        <v>35445.9617</v>
      </c>
      <c r="R67" s="27"/>
      <c r="S67" s="27">
        <f t="shared" si="10"/>
        <v>1.4126261746514872E-9</v>
      </c>
      <c r="T67" s="27">
        <v>1</v>
      </c>
      <c r="U67">
        <f t="shared" si="11"/>
        <v>1.4126261746514872E-9</v>
      </c>
      <c r="V67">
        <f t="shared" si="8"/>
        <v>50464.4617</v>
      </c>
      <c r="X67" s="27"/>
    </row>
    <row r="68" spans="1:24" ht="12.95" customHeight="1">
      <c r="A68" s="117" t="s">
        <v>33</v>
      </c>
      <c r="B68" s="159" t="s">
        <v>30</v>
      </c>
      <c r="C68" s="35">
        <v>50465.496400000004</v>
      </c>
      <c r="D68" s="35">
        <v>1E-3</v>
      </c>
      <c r="E68" s="117">
        <f t="shared" si="12"/>
        <v>1115.0036283417237</v>
      </c>
      <c r="F68" s="27">
        <f t="shared" si="13"/>
        <v>1115</v>
      </c>
      <c r="G68" s="27">
        <f t="shared" si="14"/>
        <v>1.2500000084401108E-3</v>
      </c>
      <c r="H68" s="31"/>
      <c r="I68" s="31"/>
      <c r="J68" s="31">
        <f>G68</f>
        <v>1.2500000084401108E-3</v>
      </c>
      <c r="K68" s="31"/>
      <c r="M68" s="27"/>
      <c r="N68" s="27"/>
      <c r="O68" s="27"/>
      <c r="P68">
        <f t="shared" si="15"/>
        <v>4.2055037861152381E-5</v>
      </c>
      <c r="Q68" s="29">
        <f t="shared" si="16"/>
        <v>35446.996400000004</v>
      </c>
      <c r="R68" s="27"/>
      <c r="S68" s="27">
        <f t="shared" si="10"/>
        <v>1.4591310519470006E-6</v>
      </c>
      <c r="T68" s="27">
        <v>1</v>
      </c>
      <c r="U68">
        <f t="shared" si="11"/>
        <v>1.4591310519470006E-6</v>
      </c>
      <c r="V68">
        <f t="shared" si="8"/>
        <v>50465.496400000004</v>
      </c>
      <c r="X68" s="27"/>
    </row>
    <row r="69" spans="1:24" ht="12.95" customHeight="1">
      <c r="A69" s="118" t="s">
        <v>349</v>
      </c>
      <c r="B69" s="86" t="s">
        <v>29</v>
      </c>
      <c r="C69" s="87">
        <v>50517.341999999997</v>
      </c>
      <c r="D69" s="87" t="s">
        <v>186</v>
      </c>
      <c r="E69" s="117">
        <f t="shared" si="12"/>
        <v>1265.4944704072466</v>
      </c>
      <c r="F69" s="27">
        <f t="shared" si="13"/>
        <v>1265.5</v>
      </c>
      <c r="G69" s="27">
        <f t="shared" si="14"/>
        <v>-1.9049999973503873E-3</v>
      </c>
      <c r="H69" s="31"/>
      <c r="I69" s="31">
        <f>G69</f>
        <v>-1.9049999973503873E-3</v>
      </c>
      <c r="J69" s="31"/>
      <c r="K69" s="31"/>
      <c r="L69" s="27"/>
      <c r="M69" s="27"/>
      <c r="N69" s="27"/>
      <c r="O69" s="27">
        <f ca="1">+C$11+C$12*F69</f>
        <v>3.0333168346516004E-2</v>
      </c>
      <c r="P69">
        <f t="shared" si="15"/>
        <v>2.0734604789478868E-5</v>
      </c>
      <c r="Q69" s="29">
        <f t="shared" si="16"/>
        <v>35498.841999999997</v>
      </c>
      <c r="R69" s="27"/>
      <c r="S69" s="27">
        <f t="shared" si="10"/>
        <v>3.7084537578787882E-6</v>
      </c>
      <c r="T69" s="27">
        <v>0.1</v>
      </c>
      <c r="U69">
        <f t="shared" si="11"/>
        <v>3.7084537578787883E-7</v>
      </c>
      <c r="V69">
        <f t="shared" si="8"/>
        <v>50517.341999999997</v>
      </c>
    </row>
    <row r="70" spans="1:24" s="27" customFormat="1" ht="12.95" customHeight="1">
      <c r="A70" s="117" t="s">
        <v>34</v>
      </c>
      <c r="B70" s="14"/>
      <c r="C70" s="34">
        <v>50849.278400000003</v>
      </c>
      <c r="D70" s="34">
        <v>4.0000000000000002E-4</v>
      </c>
      <c r="E70" s="117">
        <f t="shared" si="12"/>
        <v>2228.9974166207267</v>
      </c>
      <c r="F70" s="27">
        <f t="shared" si="13"/>
        <v>2229</v>
      </c>
      <c r="G70" s="27">
        <f t="shared" si="14"/>
        <v>-8.8999999570660293E-4</v>
      </c>
      <c r="H70" s="31"/>
      <c r="I70" s="31"/>
      <c r="J70" s="31">
        <f>G70</f>
        <v>-8.8999999570660293E-4</v>
      </c>
      <c r="K70" s="31"/>
      <c r="L70"/>
      <c r="P70">
        <f t="shared" si="15"/>
        <v>-2.6713125401328245E-4</v>
      </c>
      <c r="Q70" s="29">
        <f t="shared" si="16"/>
        <v>35830.778400000003</v>
      </c>
      <c r="S70" s="27">
        <f t="shared" si="10"/>
        <v>3.8796546937862031E-7</v>
      </c>
      <c r="T70" s="27">
        <v>1</v>
      </c>
      <c r="U70">
        <f t="shared" si="11"/>
        <v>3.8796546937862031E-7</v>
      </c>
      <c r="V70">
        <f t="shared" si="8"/>
        <v>50849.278400000003</v>
      </c>
      <c r="W70"/>
      <c r="X70"/>
    </row>
    <row r="71" spans="1:24" ht="12.95" customHeight="1">
      <c r="A71" s="117" t="s">
        <v>34</v>
      </c>
      <c r="B71" s="160"/>
      <c r="C71" s="34">
        <v>51208.429700000001</v>
      </c>
      <c r="D71" s="34">
        <v>5.0000000000000001E-4</v>
      </c>
      <c r="E71" s="117">
        <f t="shared" si="12"/>
        <v>3271.496328118209</v>
      </c>
      <c r="F71" s="27">
        <f t="shared" si="13"/>
        <v>3271.5</v>
      </c>
      <c r="G71" s="27">
        <f t="shared" si="14"/>
        <v>-1.2649999989662319E-3</v>
      </c>
      <c r="H71" s="31"/>
      <c r="I71" s="31"/>
      <c r="J71" s="31">
        <f>G71</f>
        <v>-1.2649999989662319E-3</v>
      </c>
      <c r="K71" s="31"/>
      <c r="M71" s="27"/>
      <c r="N71" s="27"/>
      <c r="O71" s="27"/>
      <c r="P71">
        <f t="shared" si="15"/>
        <v>-8.7352891326889653E-4</v>
      </c>
      <c r="Q71" s="29">
        <f t="shared" si="16"/>
        <v>36189.929700000001</v>
      </c>
      <c r="R71" s="27"/>
      <c r="S71" s="27">
        <f t="shared" si="10"/>
        <v>1.5324961093705051E-7</v>
      </c>
      <c r="T71" s="27">
        <v>1</v>
      </c>
      <c r="U71">
        <f t="shared" si="11"/>
        <v>1.5324961093705051E-7</v>
      </c>
      <c r="V71">
        <f t="shared" si="8"/>
        <v>51208.429700000001</v>
      </c>
      <c r="X71" s="27"/>
    </row>
    <row r="72" spans="1:24" ht="12.95" customHeight="1">
      <c r="A72" s="14" t="s">
        <v>36</v>
      </c>
      <c r="B72" s="36"/>
      <c r="C72" s="161">
        <v>51580.498399999997</v>
      </c>
      <c r="D72" s="161">
        <v>4.0000000000000002E-4</v>
      </c>
      <c r="E72" s="117">
        <f t="shared" si="12"/>
        <v>4351.4902325041376</v>
      </c>
      <c r="F72" s="27">
        <f t="shared" si="13"/>
        <v>4351.5</v>
      </c>
      <c r="G72" s="27">
        <f t="shared" si="14"/>
        <v>-3.3649999968474731E-3</v>
      </c>
      <c r="H72" s="31"/>
      <c r="I72" s="31"/>
      <c r="J72" s="31">
        <f>G72</f>
        <v>-3.3649999968474731E-3</v>
      </c>
      <c r="K72" s="31"/>
      <c r="M72" s="27"/>
      <c r="N72" s="27"/>
      <c r="O72" s="27"/>
      <c r="P72">
        <f t="shared" si="15"/>
        <v>-1.8250216287170715E-3</v>
      </c>
      <c r="Q72" s="29">
        <f t="shared" si="16"/>
        <v>36561.998399999997</v>
      </c>
      <c r="R72" s="27"/>
      <c r="S72" s="27">
        <f t="shared" si="10"/>
        <v>2.3715333743095747E-6</v>
      </c>
      <c r="T72" s="27">
        <v>1</v>
      </c>
      <c r="U72">
        <f t="shared" si="11"/>
        <v>2.3715333743095747E-6</v>
      </c>
      <c r="V72">
        <f t="shared" si="8"/>
        <v>51580.498399999997</v>
      </c>
    </row>
    <row r="73" spans="1:24" ht="12.95" customHeight="1">
      <c r="A73" s="14" t="s">
        <v>36</v>
      </c>
      <c r="B73" s="36"/>
      <c r="C73" s="162">
        <v>51923.457999999999</v>
      </c>
      <c r="D73" s="161">
        <v>4.0000000000000002E-4</v>
      </c>
      <c r="E73" s="117">
        <f t="shared" si="12"/>
        <v>5346.9899277234399</v>
      </c>
      <c r="F73" s="27">
        <f t="shared" si="13"/>
        <v>5347</v>
      </c>
      <c r="G73" s="27">
        <f t="shared" si="14"/>
        <v>-3.4699999960139394E-3</v>
      </c>
      <c r="H73" s="31"/>
      <c r="I73" s="31"/>
      <c r="J73" s="31">
        <f>G73</f>
        <v>-3.4699999960139394E-3</v>
      </c>
      <c r="K73" s="31"/>
      <c r="M73" s="27"/>
      <c r="N73" s="27"/>
      <c r="O73" s="27"/>
      <c r="P73">
        <f t="shared" si="15"/>
        <v>-2.9934586377492354E-3</v>
      </c>
      <c r="Q73" s="29">
        <f t="shared" si="16"/>
        <v>36904.957999999999</v>
      </c>
      <c r="R73" s="27"/>
      <c r="S73" s="27">
        <f t="shared" si="10"/>
        <v>2.2709166613676894E-7</v>
      </c>
      <c r="T73" s="27">
        <v>1</v>
      </c>
      <c r="U73">
        <f t="shared" si="11"/>
        <v>2.2709166613676894E-7</v>
      </c>
      <c r="V73">
        <f t="shared" si="8"/>
        <v>51923.457999999999</v>
      </c>
      <c r="X73" s="27"/>
    </row>
    <row r="74" spans="1:24" ht="12.95" customHeight="1">
      <c r="A74" s="118" t="s">
        <v>372</v>
      </c>
      <c r="B74" s="86" t="s">
        <v>29</v>
      </c>
      <c r="C74" s="87">
        <v>51955.326699999998</v>
      </c>
      <c r="D74" s="87" t="s">
        <v>186</v>
      </c>
      <c r="E74" s="117">
        <f t="shared" si="12"/>
        <v>5439.4943543003146</v>
      </c>
      <c r="F74" s="27">
        <f t="shared" si="13"/>
        <v>5439.5</v>
      </c>
      <c r="G74" s="27">
        <f t="shared" si="14"/>
        <v>-1.9449999963399023E-3</v>
      </c>
      <c r="H74" s="31"/>
      <c r="I74" s="31"/>
      <c r="J74" s="31"/>
      <c r="K74" s="31">
        <f>G74</f>
        <v>-1.9449999963399023E-3</v>
      </c>
      <c r="L74" s="27"/>
      <c r="M74" s="27"/>
      <c r="N74" s="27"/>
      <c r="O74" s="27">
        <f ca="1">+C$11+C$12*F74</f>
        <v>1.2140492686887487E-2</v>
      </c>
      <c r="P74">
        <f t="shared" si="15"/>
        <v>-3.1162208421534644E-3</v>
      </c>
      <c r="Q74" s="29">
        <f t="shared" si="16"/>
        <v>36936.826699999998</v>
      </c>
      <c r="R74" s="27"/>
      <c r="S74" s="27">
        <f t="shared" si="10"/>
        <v>1.371758269668236E-6</v>
      </c>
      <c r="T74" s="27">
        <v>1</v>
      </c>
      <c r="U74">
        <f t="shared" si="11"/>
        <v>1.371758269668236E-6</v>
      </c>
      <c r="V74">
        <f t="shared" si="8"/>
        <v>51955.326699999998</v>
      </c>
    </row>
    <row r="75" spans="1:24" ht="12.95" customHeight="1">
      <c r="A75" s="117" t="s">
        <v>26</v>
      </c>
      <c r="B75" s="158"/>
      <c r="C75" s="34">
        <v>52308.273399999998</v>
      </c>
      <c r="D75" s="34">
        <v>1E-4</v>
      </c>
      <c r="E75" s="117">
        <f t="shared" si="12"/>
        <v>6463.9833386549062</v>
      </c>
      <c r="F75" s="27">
        <f t="shared" si="13"/>
        <v>6464</v>
      </c>
      <c r="G75" s="27">
        <f t="shared" si="14"/>
        <v>-5.7400000005145557E-3</v>
      </c>
      <c r="H75" s="31"/>
      <c r="I75" s="31"/>
      <c r="J75" s="31">
        <f>G75</f>
        <v>-5.7400000005145557E-3</v>
      </c>
      <c r="K75" s="31"/>
      <c r="M75" s="27"/>
      <c r="N75" s="27"/>
      <c r="O75" s="27"/>
      <c r="P75">
        <f t="shared" si="15"/>
        <v>-4.6372847724198835E-3</v>
      </c>
      <c r="Q75" s="29">
        <f t="shared" si="16"/>
        <v>37289.773399999998</v>
      </c>
      <c r="R75" s="27"/>
      <c r="S75" s="27">
        <f t="shared" si="10"/>
        <v>1.215980874271885E-6</v>
      </c>
      <c r="T75" s="27">
        <v>1</v>
      </c>
      <c r="U75">
        <f t="shared" si="11"/>
        <v>1.215980874271885E-6</v>
      </c>
      <c r="V75">
        <f t="shared" si="8"/>
        <v>52308.273399999998</v>
      </c>
      <c r="X75" s="27"/>
    </row>
    <row r="76" spans="1:24" ht="12.95" customHeight="1">
      <c r="A76" s="117" t="s">
        <v>35</v>
      </c>
      <c r="B76" s="158"/>
      <c r="C76" s="34">
        <v>52309.3076</v>
      </c>
      <c r="D76" s="35">
        <v>2.0000000000000001E-4</v>
      </c>
      <c r="E76" s="117">
        <f t="shared" si="12"/>
        <v>6466.9852834460644</v>
      </c>
      <c r="F76" s="27">
        <f t="shared" si="13"/>
        <v>6467</v>
      </c>
      <c r="G76" s="27">
        <f t="shared" si="14"/>
        <v>-5.0699999992502853E-3</v>
      </c>
      <c r="H76" s="31"/>
      <c r="I76" s="31"/>
      <c r="J76" s="31">
        <f>G76</f>
        <v>-5.0699999992502853E-3</v>
      </c>
      <c r="K76" s="31"/>
      <c r="M76" s="27"/>
      <c r="N76" s="27"/>
      <c r="O76" s="27"/>
      <c r="P76">
        <f t="shared" si="15"/>
        <v>-4.6421735633596153E-3</v>
      </c>
      <c r="Q76" s="29">
        <f t="shared" si="16"/>
        <v>37290.8076</v>
      </c>
      <c r="R76" s="27"/>
      <c r="S76" s="27">
        <f t="shared" si="10"/>
        <v>1.8303545924691357E-7</v>
      </c>
      <c r="T76" s="27">
        <v>1</v>
      </c>
      <c r="U76">
        <f t="shared" si="11"/>
        <v>1.8303545924691357E-7</v>
      </c>
      <c r="V76">
        <f t="shared" si="8"/>
        <v>52309.3076</v>
      </c>
      <c r="X76" s="27"/>
    </row>
    <row r="77" spans="1:24" ht="12.95" customHeight="1">
      <c r="A77" s="118" t="s">
        <v>389</v>
      </c>
      <c r="B77" s="86" t="s">
        <v>30</v>
      </c>
      <c r="C77" s="87">
        <v>52310.3416</v>
      </c>
      <c r="D77" s="87" t="s">
        <v>186</v>
      </c>
      <c r="E77" s="117">
        <f t="shared" si="12"/>
        <v>6469.9866477025444</v>
      </c>
      <c r="F77" s="27">
        <f t="shared" si="13"/>
        <v>6470</v>
      </c>
      <c r="G77" s="27">
        <f t="shared" si="14"/>
        <v>-4.6000000002095476E-3</v>
      </c>
      <c r="H77" s="31"/>
      <c r="I77" s="31"/>
      <c r="J77" s="31"/>
      <c r="K77" s="31">
        <f>G77</f>
        <v>-4.6000000002095476E-3</v>
      </c>
      <c r="L77" s="27"/>
      <c r="M77" s="27"/>
      <c r="N77" s="27"/>
      <c r="O77" s="27">
        <f ca="1">+C$11+C$12*F77</f>
        <v>7.6489851959322432E-3</v>
      </c>
      <c r="P77">
        <f t="shared" si="15"/>
        <v>-4.6470648928324506E-3</v>
      </c>
      <c r="Q77" s="29">
        <f t="shared" si="16"/>
        <v>37291.8416</v>
      </c>
      <c r="R77" s="27"/>
      <c r="S77" s="27">
        <f t="shared" si="10"/>
        <v>2.2151041176053875E-9</v>
      </c>
      <c r="T77" s="27">
        <v>1</v>
      </c>
      <c r="U77">
        <f t="shared" si="11"/>
        <v>2.2151041176053875E-9</v>
      </c>
      <c r="V77">
        <f t="shared" si="8"/>
        <v>52310.3416</v>
      </c>
    </row>
    <row r="78" spans="1:24" ht="12.95" customHeight="1">
      <c r="A78" s="117" t="s">
        <v>35</v>
      </c>
      <c r="B78" s="158"/>
      <c r="C78" s="34">
        <v>52311.374199999998</v>
      </c>
      <c r="D78" s="35">
        <v>1E-4</v>
      </c>
      <c r="E78" s="117">
        <f t="shared" si="12"/>
        <v>6472.9839482163134</v>
      </c>
      <c r="F78" s="27">
        <f t="shared" si="13"/>
        <v>6473</v>
      </c>
      <c r="G78" s="27">
        <f t="shared" si="14"/>
        <v>-5.5299999949056655E-3</v>
      </c>
      <c r="H78" s="31"/>
      <c r="I78" s="31"/>
      <c r="J78" s="31">
        <f>G78</f>
        <v>-5.5299999949056655E-3</v>
      </c>
      <c r="K78" s="31"/>
      <c r="M78" s="27"/>
      <c r="N78" s="27"/>
      <c r="O78" s="27"/>
      <c r="P78">
        <f t="shared" si="15"/>
        <v>-4.65195876083839E-3</v>
      </c>
      <c r="Q78" s="29">
        <f t="shared" si="16"/>
        <v>37292.874199999998</v>
      </c>
      <c r="R78" s="27"/>
      <c r="S78" s="27">
        <f t="shared" si="10"/>
        <v>7.7095640872238417E-7</v>
      </c>
      <c r="T78" s="27">
        <v>1</v>
      </c>
      <c r="U78">
        <f t="shared" si="11"/>
        <v>7.7095640872238417E-7</v>
      </c>
      <c r="V78">
        <f t="shared" si="8"/>
        <v>52311.374199999998</v>
      </c>
      <c r="X78" s="27"/>
    </row>
    <row r="79" spans="1:24" ht="12.95" customHeight="1">
      <c r="A79" s="85" t="s">
        <v>124</v>
      </c>
      <c r="B79" s="86" t="s">
        <v>30</v>
      </c>
      <c r="C79" s="94">
        <v>52311.375599999999</v>
      </c>
      <c r="D79" s="94" t="s">
        <v>125</v>
      </c>
      <c r="E79" s="117">
        <f t="shared" si="12"/>
        <v>6472.9880119590234</v>
      </c>
      <c r="F79" s="27">
        <f t="shared" si="13"/>
        <v>6473</v>
      </c>
      <c r="G79" s="27">
        <f t="shared" si="14"/>
        <v>-4.1299999938928522E-3</v>
      </c>
      <c r="H79" s="31"/>
      <c r="I79" s="31"/>
      <c r="J79" s="31"/>
      <c r="K79" s="31">
        <f>G79</f>
        <v>-4.1299999938928522E-3</v>
      </c>
      <c r="L79" s="27"/>
      <c r="M79" s="27"/>
      <c r="N79" s="27"/>
      <c r="O79" s="27">
        <f ca="1">+C$11+C$12*F79</f>
        <v>7.635909482712578E-3</v>
      </c>
      <c r="P79">
        <f t="shared" si="15"/>
        <v>-4.65195876083839E-3</v>
      </c>
      <c r="Q79" s="29">
        <f t="shared" si="16"/>
        <v>37292.875599999999</v>
      </c>
      <c r="R79" s="27"/>
      <c r="S79" s="27">
        <f t="shared" si="10"/>
        <v>2.7244095439130624E-7</v>
      </c>
      <c r="T79" s="27">
        <v>1</v>
      </c>
      <c r="U79">
        <f t="shared" si="11"/>
        <v>2.7244095439130624E-7</v>
      </c>
      <c r="V79">
        <f t="shared" ref="V79:V105" si="17">1*C79</f>
        <v>52311.375599999999</v>
      </c>
    </row>
    <row r="80" spans="1:24" ht="12.95" customHeight="1">
      <c r="A80" s="34" t="s">
        <v>129</v>
      </c>
      <c r="B80" s="33" t="s">
        <v>29</v>
      </c>
      <c r="C80" s="34">
        <v>52590.254399999998</v>
      </c>
      <c r="D80" s="34">
        <v>5.0000000000000001E-4</v>
      </c>
      <c r="E80" s="117">
        <f t="shared" si="12"/>
        <v>7282.482075991993</v>
      </c>
      <c r="F80" s="27">
        <f t="shared" si="13"/>
        <v>7282.5</v>
      </c>
      <c r="G80" s="27">
        <f t="shared" si="14"/>
        <v>-6.1749999949824996E-3</v>
      </c>
      <c r="H80" s="31"/>
      <c r="I80" s="31"/>
      <c r="J80" s="31"/>
      <c r="K80" s="31">
        <f>G80</f>
        <v>-6.1749999949824996E-3</v>
      </c>
      <c r="L80" s="27"/>
      <c r="M80" s="27"/>
      <c r="N80" s="28"/>
      <c r="O80" s="27"/>
      <c r="P80">
        <f t="shared" si="15"/>
        <v>-6.0652453010951058E-3</v>
      </c>
      <c r="Q80" s="29">
        <f t="shared" si="16"/>
        <v>37571.754399999998</v>
      </c>
      <c r="R80" s="27"/>
      <c r="S80" s="27">
        <f t="shared" ref="S80:S105" si="18">+(P80-G80)^2</f>
        <v>1.2046092830315523E-8</v>
      </c>
      <c r="T80" s="27">
        <v>1</v>
      </c>
      <c r="U80">
        <f t="shared" ref="U80:U105" si="19">+T80*S80</f>
        <v>1.2046092830315523E-8</v>
      </c>
      <c r="V80">
        <f t="shared" si="17"/>
        <v>52590.254399999998</v>
      </c>
    </row>
    <row r="81" spans="1:24" s="177" customFormat="1" ht="12.95" customHeight="1">
      <c r="A81" s="32" t="s">
        <v>41</v>
      </c>
      <c r="B81" s="33" t="s">
        <v>29</v>
      </c>
      <c r="C81" s="34">
        <v>52689.300799999997</v>
      </c>
      <c r="D81" s="34">
        <v>1.4E-3</v>
      </c>
      <c r="E81" s="32">
        <f t="shared" si="12"/>
        <v>7569.9814228904852</v>
      </c>
      <c r="F81" s="181">
        <f t="shared" si="13"/>
        <v>7570</v>
      </c>
      <c r="G81" s="181">
        <f t="shared" si="14"/>
        <v>-6.3999999983934686E-3</v>
      </c>
      <c r="H81" s="182"/>
      <c r="J81" s="182"/>
      <c r="K81" s="182">
        <f>G81</f>
        <v>-6.3999999983934686E-3</v>
      </c>
      <c r="M81" s="181"/>
      <c r="N81" s="181"/>
      <c r="O81" s="181"/>
      <c r="P81" s="177">
        <f t="shared" si="15"/>
        <v>-6.6116636003540358E-3</v>
      </c>
      <c r="Q81" s="183">
        <f t="shared" si="16"/>
        <v>37670.800799999997</v>
      </c>
      <c r="R81" s="181"/>
      <c r="S81" s="181">
        <f t="shared" si="18"/>
        <v>4.4801480394921461E-8</v>
      </c>
      <c r="T81" s="27">
        <v>1</v>
      </c>
      <c r="U81" s="177">
        <f t="shared" si="19"/>
        <v>4.4801480394921461E-8</v>
      </c>
      <c r="V81" s="177">
        <f t="shared" si="17"/>
        <v>52689.300799999997</v>
      </c>
      <c r="X81" s="181"/>
    </row>
    <row r="82" spans="1:24" s="177" customFormat="1" ht="12.95" customHeight="1">
      <c r="A82" s="32" t="s">
        <v>41</v>
      </c>
      <c r="B82" s="33" t="s">
        <v>29</v>
      </c>
      <c r="C82" s="34">
        <v>52694.297500000001</v>
      </c>
      <c r="D82" s="34">
        <v>1E-3</v>
      </c>
      <c r="E82" s="32">
        <f t="shared" si="12"/>
        <v>7584.485210879232</v>
      </c>
      <c r="F82" s="181">
        <f t="shared" si="13"/>
        <v>7584.5</v>
      </c>
      <c r="G82" s="181">
        <f t="shared" si="14"/>
        <v>-5.094999993161764E-3</v>
      </c>
      <c r="H82" s="182"/>
      <c r="J82" s="182"/>
      <c r="K82" s="182">
        <f>G82</f>
        <v>-5.094999993161764E-3</v>
      </c>
      <c r="M82" s="181"/>
      <c r="N82" s="181"/>
      <c r="O82" s="181"/>
      <c r="P82" s="177">
        <f t="shared" si="15"/>
        <v>-6.6398396571828479E-3</v>
      </c>
      <c r="Q82" s="183">
        <f t="shared" si="16"/>
        <v>37675.797500000001</v>
      </c>
      <c r="R82" s="181"/>
      <c r="S82" s="181">
        <f t="shared" si="18"/>
        <v>2.3865295875327755E-6</v>
      </c>
      <c r="T82" s="27">
        <v>1</v>
      </c>
      <c r="U82" s="177">
        <f t="shared" si="19"/>
        <v>2.3865295875327755E-6</v>
      </c>
      <c r="V82" s="177">
        <f t="shared" si="17"/>
        <v>52694.297500000001</v>
      </c>
    </row>
    <row r="83" spans="1:24" ht="12.95" customHeight="1">
      <c r="A83" s="117" t="s">
        <v>26</v>
      </c>
      <c r="B83" s="163"/>
      <c r="C83" s="34">
        <v>52695.3295</v>
      </c>
      <c r="D83" s="34">
        <v>1.1000000000000001E-3</v>
      </c>
      <c r="E83" s="117">
        <f t="shared" si="12"/>
        <v>7587.4807697889855</v>
      </c>
      <c r="F83" s="27">
        <f t="shared" si="13"/>
        <v>7587.5</v>
      </c>
      <c r="G83" s="27">
        <f t="shared" si="14"/>
        <v>-6.6249999945284799E-3</v>
      </c>
      <c r="H83" s="31"/>
      <c r="I83" s="31"/>
      <c r="J83" s="31">
        <f>G83</f>
        <v>-6.6249999945284799E-3</v>
      </c>
      <c r="K83" s="31"/>
      <c r="M83" s="27"/>
      <c r="N83" s="27"/>
      <c r="O83" s="27"/>
      <c r="P83">
        <f t="shared" si="15"/>
        <v>-6.6456765902367983E-3</v>
      </c>
      <c r="Q83" s="29">
        <f t="shared" si="16"/>
        <v>37676.8295</v>
      </c>
      <c r="R83" s="27"/>
      <c r="S83" s="27">
        <f t="shared" si="18"/>
        <v>4.275216100852536E-10</v>
      </c>
      <c r="T83" s="27">
        <v>1</v>
      </c>
      <c r="U83">
        <f t="shared" si="19"/>
        <v>4.275216100852536E-10</v>
      </c>
      <c r="V83">
        <f t="shared" si="17"/>
        <v>52695.3295</v>
      </c>
      <c r="X83" s="27"/>
    </row>
    <row r="84" spans="1:24" ht="12.95" customHeight="1">
      <c r="A84" s="34" t="s">
        <v>129</v>
      </c>
      <c r="B84" s="36" t="s">
        <v>29</v>
      </c>
      <c r="C84" s="34">
        <v>52959.223299999998</v>
      </c>
      <c r="D84" s="34">
        <v>5.9999999999999995E-4</v>
      </c>
      <c r="E84" s="117">
        <f t="shared" si="12"/>
        <v>8353.478273489889</v>
      </c>
      <c r="F84" s="27">
        <f t="shared" si="13"/>
        <v>8353.5</v>
      </c>
      <c r="G84" s="27">
        <f t="shared" si="14"/>
        <v>-7.4849999946309254E-3</v>
      </c>
      <c r="H84" s="31"/>
      <c r="I84" s="31"/>
      <c r="J84" s="31"/>
      <c r="K84" s="31">
        <f>G84</f>
        <v>-7.4849999946309254E-3</v>
      </c>
      <c r="L84" s="27"/>
      <c r="M84" s="27"/>
      <c r="N84" s="28"/>
      <c r="O84" s="27">
        <f t="shared" ref="O84:O105" ca="1" si="20">+C$11+C$12*F84</f>
        <v>-5.6038342048134182E-4</v>
      </c>
      <c r="P84">
        <f t="shared" si="15"/>
        <v>-8.2191142232813375E-3</v>
      </c>
      <c r="Q84" s="29">
        <f t="shared" si="16"/>
        <v>37940.723299999998</v>
      </c>
      <c r="R84" s="27"/>
      <c r="S84" s="27">
        <f t="shared" si="18"/>
        <v>5.3892370070698953E-7</v>
      </c>
      <c r="T84" s="27">
        <v>1</v>
      </c>
      <c r="U84">
        <f t="shared" si="19"/>
        <v>5.3892370070698953E-7</v>
      </c>
      <c r="V84">
        <f t="shared" si="17"/>
        <v>52959.223299999998</v>
      </c>
      <c r="X84" s="27"/>
    </row>
    <row r="85" spans="1:24" ht="12.95" customHeight="1">
      <c r="A85" s="34" t="s">
        <v>129</v>
      </c>
      <c r="B85" s="86" t="s">
        <v>30</v>
      </c>
      <c r="C85" s="39">
        <v>52959.392899999999</v>
      </c>
      <c r="D85" s="39">
        <v>1.1000000000000001E-3</v>
      </c>
      <c r="E85" s="117">
        <f t="shared" ref="E85:E105" si="21">+(C85-C$7)/C$8</f>
        <v>8353.970566892116</v>
      </c>
      <c r="F85" s="27">
        <f t="shared" ref="F85:F105" si="22">ROUND(2*E85,0)/2</f>
        <v>8354</v>
      </c>
      <c r="G85" s="27"/>
      <c r="H85" s="31"/>
      <c r="I85" s="31"/>
      <c r="J85" s="31"/>
      <c r="K85" s="31"/>
      <c r="L85" s="27"/>
      <c r="M85" s="27"/>
      <c r="O85" s="27">
        <f t="shared" ca="1" si="20"/>
        <v>-5.6256270601795499E-4</v>
      </c>
      <c r="P85">
        <f t="shared" ref="P85:P105" si="23">+D$11+D$12*F85+D$13*F85^2</f>
        <v>-8.220195320945348E-3</v>
      </c>
      <c r="Q85" s="29">
        <f t="shared" ref="Q85:Q105" si="24">+C85-15018.5</f>
        <v>37940.892899999999</v>
      </c>
      <c r="R85" s="96">
        <v>5.9215000008407515E-2</v>
      </c>
      <c r="S85" s="27">
        <f t="shared" si="18"/>
        <v>6.7571611114491796E-5</v>
      </c>
      <c r="T85" s="27"/>
      <c r="U85">
        <f t="shared" si="19"/>
        <v>0</v>
      </c>
      <c r="V85">
        <f t="shared" si="17"/>
        <v>52959.392899999999</v>
      </c>
      <c r="X85" s="27"/>
    </row>
    <row r="86" spans="1:24" ht="12.95" customHeight="1">
      <c r="A86" s="34" t="s">
        <v>129</v>
      </c>
      <c r="B86" s="86"/>
      <c r="C86" s="39">
        <v>52960.256200000003</v>
      </c>
      <c r="D86" s="39">
        <v>5.0000000000000001E-4</v>
      </c>
      <c r="E86" s="117">
        <f t="shared" si="21"/>
        <v>8356.4764448056867</v>
      </c>
      <c r="F86" s="27">
        <f t="shared" si="22"/>
        <v>8356.5</v>
      </c>
      <c r="G86" s="27">
        <f t="shared" ref="G86:G105" si="25">+C86-(C$7+F86*C$8)</f>
        <v>-8.1149999896297231E-3</v>
      </c>
      <c r="H86" s="31"/>
      <c r="I86" s="31"/>
      <c r="J86" s="31"/>
      <c r="K86" s="31">
        <f>G86</f>
        <v>-8.1149999896297231E-3</v>
      </c>
      <c r="L86" s="27"/>
      <c r="M86" s="27"/>
      <c r="N86" s="28"/>
      <c r="O86" s="27">
        <f t="shared" ca="1" si="20"/>
        <v>-5.7345913370100698E-4</v>
      </c>
      <c r="P86">
        <f t="shared" si="23"/>
        <v>-8.2256018669875277E-3</v>
      </c>
      <c r="Q86" s="29">
        <f t="shared" si="24"/>
        <v>37941.756200000003</v>
      </c>
      <c r="S86" s="27">
        <f t="shared" si="18"/>
        <v>1.2232775275070842E-8</v>
      </c>
      <c r="T86" s="27">
        <v>1</v>
      </c>
      <c r="U86">
        <f t="shared" si="19"/>
        <v>1.2232775275070842E-8</v>
      </c>
      <c r="V86">
        <f t="shared" si="17"/>
        <v>52960.256200000003</v>
      </c>
      <c r="X86" s="27"/>
    </row>
    <row r="87" spans="1:24" ht="12.95" customHeight="1">
      <c r="A87" s="34" t="s">
        <v>129</v>
      </c>
      <c r="B87" s="86"/>
      <c r="C87" s="39">
        <v>52963.358200000002</v>
      </c>
      <c r="D87" s="39">
        <v>6.9999999999999999E-4</v>
      </c>
      <c r="E87" s="117">
        <f t="shared" si="21"/>
        <v>8365.4805375751239</v>
      </c>
      <c r="F87" s="27">
        <f t="shared" si="22"/>
        <v>8365.5</v>
      </c>
      <c r="G87" s="27">
        <f t="shared" si="25"/>
        <v>-6.7049999925075099E-3</v>
      </c>
      <c r="H87" s="31"/>
      <c r="I87" s="31"/>
      <c r="J87" s="31"/>
      <c r="K87" s="31">
        <f>G87</f>
        <v>-6.7049999925075099E-3</v>
      </c>
      <c r="L87" s="27"/>
      <c r="M87" s="27"/>
      <c r="N87" s="28"/>
      <c r="O87" s="27">
        <f t="shared" ca="1" si="20"/>
        <v>-6.1268627336000941E-4</v>
      </c>
      <c r="P87">
        <f t="shared" si="23"/>
        <v>-8.2450800293047185E-3</v>
      </c>
      <c r="Q87" s="29">
        <f t="shared" si="24"/>
        <v>37944.858200000002</v>
      </c>
      <c r="S87" s="27">
        <f t="shared" si="18"/>
        <v>2.3718465197412912E-6</v>
      </c>
      <c r="T87" s="27">
        <v>1</v>
      </c>
      <c r="U87">
        <f t="shared" si="19"/>
        <v>2.3718465197412912E-6</v>
      </c>
      <c r="V87">
        <f t="shared" si="17"/>
        <v>52963.358200000002</v>
      </c>
    </row>
    <row r="88" spans="1:24" ht="12.95" customHeight="1">
      <c r="A88" s="35" t="s">
        <v>44</v>
      </c>
      <c r="B88" s="36" t="s">
        <v>30</v>
      </c>
      <c r="C88" s="35">
        <v>52999.358</v>
      </c>
      <c r="D88" s="35">
        <v>1E-4</v>
      </c>
      <c r="E88" s="117">
        <f t="shared" si="21"/>
        <v>8469.9761980784406</v>
      </c>
      <c r="F88" s="27">
        <f t="shared" si="22"/>
        <v>8470</v>
      </c>
      <c r="G88" s="27">
        <f t="shared" si="25"/>
        <v>-8.1999999965773895E-3</v>
      </c>
      <c r="H88" s="31"/>
      <c r="I88" s="31"/>
      <c r="J88" s="31"/>
      <c r="K88" s="31">
        <f>G88</f>
        <v>-8.1999999965773895E-3</v>
      </c>
      <c r="M88" s="27"/>
      <c r="N88" s="27"/>
      <c r="O88" s="27">
        <f t="shared" ca="1" si="20"/>
        <v>-1.0681569505117047E-3</v>
      </c>
      <c r="P88">
        <f t="shared" si="23"/>
        <v>-8.4729158532381756E-3</v>
      </c>
      <c r="Q88" s="29">
        <f t="shared" si="24"/>
        <v>37980.858</v>
      </c>
      <c r="R88" s="27"/>
      <c r="S88" s="27">
        <f t="shared" si="18"/>
        <v>7.4483064816890697E-8</v>
      </c>
      <c r="T88" s="27">
        <v>1</v>
      </c>
      <c r="U88">
        <f t="shared" si="19"/>
        <v>7.4483064816890697E-8</v>
      </c>
      <c r="V88">
        <f t="shared" si="17"/>
        <v>52999.358</v>
      </c>
      <c r="X88" s="27"/>
    </row>
    <row r="89" spans="1:24" ht="12.95" customHeight="1">
      <c r="A89" s="164" t="s">
        <v>37</v>
      </c>
      <c r="B89" s="158"/>
      <c r="C89" s="34">
        <v>53703.876346672252</v>
      </c>
      <c r="D89" s="34">
        <v>1E-4</v>
      </c>
      <c r="E89" s="117">
        <f t="shared" si="21"/>
        <v>10514.962836121609</v>
      </c>
      <c r="F89" s="27">
        <f t="shared" si="22"/>
        <v>10515</v>
      </c>
      <c r="G89" s="27">
        <f t="shared" si="25"/>
        <v>-1.2803327743313275E-2</v>
      </c>
      <c r="H89" s="31"/>
      <c r="I89" s="31"/>
      <c r="J89" s="31"/>
      <c r="K89" s="31">
        <f>G89</f>
        <v>-1.2803327743313275E-2</v>
      </c>
      <c r="M89" s="27"/>
      <c r="N89" s="27"/>
      <c r="O89" s="27">
        <f t="shared" ca="1" si="20"/>
        <v>-9.9814347952506405E-3</v>
      </c>
      <c r="P89">
        <f t="shared" si="23"/>
        <v>-1.3551448976744294E-2</v>
      </c>
      <c r="Q89" s="29">
        <f t="shared" si="24"/>
        <v>38685.376346672252</v>
      </c>
      <c r="R89" s="27"/>
      <c r="S89" s="27">
        <f t="shared" si="18"/>
        <v>5.5968537991034847E-7</v>
      </c>
      <c r="T89" s="27">
        <v>1</v>
      </c>
      <c r="U89">
        <f t="shared" si="19"/>
        <v>5.5968537991034847E-7</v>
      </c>
      <c r="V89">
        <f t="shared" si="17"/>
        <v>53703.876346672252</v>
      </c>
      <c r="X89" s="27"/>
    </row>
    <row r="90" spans="1:24" ht="12.95" customHeight="1">
      <c r="A90" s="35" t="s">
        <v>46</v>
      </c>
      <c r="B90" s="163" t="s">
        <v>30</v>
      </c>
      <c r="C90" s="35">
        <v>53780.529300000002</v>
      </c>
      <c r="D90" s="165">
        <v>1E-4</v>
      </c>
      <c r="E90" s="117">
        <f t="shared" si="21"/>
        <v>10737.461321877465</v>
      </c>
      <c r="F90" s="27">
        <f t="shared" si="22"/>
        <v>10737.5</v>
      </c>
      <c r="G90" s="27">
        <f t="shared" si="25"/>
        <v>-1.3324999992619269E-2</v>
      </c>
      <c r="H90" s="31"/>
      <c r="I90" s="31"/>
      <c r="J90" s="31"/>
      <c r="K90" s="31">
        <f>G90</f>
        <v>-1.3324999992619269E-2</v>
      </c>
      <c r="M90" s="27"/>
      <c r="N90" s="27"/>
      <c r="O90" s="27">
        <f t="shared" ca="1" si="20"/>
        <v>-1.0951216859042524E-2</v>
      </c>
      <c r="P90">
        <f t="shared" si="23"/>
        <v>-1.4175155400159248E-2</v>
      </c>
      <c r="Q90" s="29">
        <f t="shared" si="24"/>
        <v>38762.029300000002</v>
      </c>
      <c r="R90" s="27"/>
      <c r="S90" s="27">
        <f t="shared" si="18"/>
        <v>7.2276421696946816E-7</v>
      </c>
      <c r="T90" s="27">
        <v>1</v>
      </c>
      <c r="U90">
        <f t="shared" si="19"/>
        <v>7.2276421696946816E-7</v>
      </c>
      <c r="V90">
        <f t="shared" si="17"/>
        <v>53780.529300000002</v>
      </c>
      <c r="X90" s="27"/>
    </row>
    <row r="91" spans="1:24" ht="12.95" customHeight="1">
      <c r="A91" s="34" t="s">
        <v>45</v>
      </c>
      <c r="B91" s="163"/>
      <c r="C91" s="34">
        <v>54024.611400000002</v>
      </c>
      <c r="D91" s="14">
        <v>2.0000000000000001E-4</v>
      </c>
      <c r="E91" s="117">
        <f t="shared" si="21"/>
        <v>11445.951931729138</v>
      </c>
      <c r="F91" s="27">
        <f t="shared" si="22"/>
        <v>11446</v>
      </c>
      <c r="G91" s="27">
        <f t="shared" si="25"/>
        <v>-1.6559999996388797E-2</v>
      </c>
      <c r="H91" s="31"/>
      <c r="I91" s="31"/>
      <c r="J91" s="31">
        <f>G91</f>
        <v>-1.6559999996388797E-2</v>
      </c>
      <c r="K91" s="31"/>
      <c r="M91" s="27"/>
      <c r="N91" s="27"/>
      <c r="O91" s="27">
        <f t="shared" ca="1" si="20"/>
        <v>-1.4039264464420297E-2</v>
      </c>
      <c r="P91">
        <f t="shared" si="23"/>
        <v>-1.6254229881996117E-2</v>
      </c>
      <c r="Q91" s="29">
        <f t="shared" si="24"/>
        <v>39006.111400000002</v>
      </c>
      <c r="R91" s="27"/>
      <c r="S91" s="27">
        <f t="shared" si="18"/>
        <v>9.3495362855712435E-8</v>
      </c>
      <c r="T91" s="27">
        <v>1</v>
      </c>
      <c r="U91">
        <f t="shared" si="19"/>
        <v>9.3495362855712435E-8</v>
      </c>
      <c r="V91">
        <f t="shared" si="17"/>
        <v>54024.611400000002</v>
      </c>
      <c r="X91" s="27"/>
    </row>
    <row r="92" spans="1:24" ht="12.95" customHeight="1">
      <c r="A92" s="164" t="s">
        <v>126</v>
      </c>
      <c r="B92" s="158"/>
      <c r="C92" s="166">
        <v>54153.63</v>
      </c>
      <c r="D92" s="34">
        <v>2.9999999999999997E-4</v>
      </c>
      <c r="E92" s="117">
        <f t="shared" si="21"/>
        <v>11820.450785173147</v>
      </c>
      <c r="F92" s="27">
        <f t="shared" si="22"/>
        <v>11820.5</v>
      </c>
      <c r="G92" s="27">
        <f t="shared" si="25"/>
        <v>-1.6954999999143183E-2</v>
      </c>
      <c r="H92" s="31"/>
      <c r="I92" s="31"/>
      <c r="J92" s="31"/>
      <c r="K92" s="31">
        <f>G92</f>
        <v>-1.6954999999143183E-2</v>
      </c>
      <c r="M92" s="27"/>
      <c r="N92" s="27"/>
      <c r="O92" s="27">
        <f t="shared" ca="1" si="20"/>
        <v>-1.5671549331341926E-2</v>
      </c>
      <c r="P92">
        <f t="shared" si="23"/>
        <v>-1.7410389497106004E-2</v>
      </c>
      <c r="Q92" s="29">
        <f t="shared" si="24"/>
        <v>39135.129999999997</v>
      </c>
      <c r="R92" s="27"/>
      <c r="S92" s="27">
        <f t="shared" si="18"/>
        <v>2.0737959485482994E-7</v>
      </c>
      <c r="T92" s="27">
        <v>1</v>
      </c>
      <c r="U92">
        <f t="shared" si="19"/>
        <v>2.0737959485482994E-7</v>
      </c>
      <c r="V92">
        <f t="shared" si="17"/>
        <v>54153.63</v>
      </c>
    </row>
    <row r="93" spans="1:24" ht="12.95" customHeight="1">
      <c r="A93" s="34" t="s">
        <v>45</v>
      </c>
      <c r="B93" s="36"/>
      <c r="C93" s="34">
        <v>54154.318399999996</v>
      </c>
      <c r="D93" s="34">
        <v>1.1999999999999999E-3</v>
      </c>
      <c r="E93" s="117">
        <f t="shared" si="21"/>
        <v>11822.448985515661</v>
      </c>
      <c r="F93" s="27">
        <f t="shared" si="22"/>
        <v>11822.5</v>
      </c>
      <c r="G93" s="27">
        <f t="shared" si="25"/>
        <v>-1.7574999998032581E-2</v>
      </c>
      <c r="H93" s="31"/>
      <c r="I93" s="31"/>
      <c r="J93" s="31">
        <f>G93</f>
        <v>-1.7574999998032581E-2</v>
      </c>
      <c r="K93" s="31"/>
      <c r="M93" s="27"/>
      <c r="N93" s="27"/>
      <c r="O93" s="27">
        <f t="shared" ca="1" si="20"/>
        <v>-1.5680266473488365E-2</v>
      </c>
      <c r="P93">
        <f t="shared" si="23"/>
        <v>-1.7416670109577655E-2</v>
      </c>
      <c r="Q93" s="29">
        <f t="shared" si="24"/>
        <v>39135.818399999996</v>
      </c>
      <c r="R93" s="27"/>
      <c r="S93" s="27">
        <f t="shared" si="18"/>
        <v>2.5068353578149439E-8</v>
      </c>
      <c r="T93" s="27">
        <v>1</v>
      </c>
      <c r="U93">
        <f t="shared" si="19"/>
        <v>2.5068353578149439E-8</v>
      </c>
      <c r="V93">
        <f t="shared" si="17"/>
        <v>54154.318399999996</v>
      </c>
      <c r="X93" s="27"/>
    </row>
    <row r="94" spans="1:24" ht="12.95" customHeight="1">
      <c r="A94" s="113" t="s">
        <v>50</v>
      </c>
      <c r="B94" s="114" t="s">
        <v>30</v>
      </c>
      <c r="C94" s="113">
        <v>54424.584000000003</v>
      </c>
      <c r="D94" s="113">
        <v>1E-4</v>
      </c>
      <c r="E94" s="117">
        <f t="shared" si="21"/>
        <v>12606.94174334564</v>
      </c>
      <c r="F94" s="27">
        <f t="shared" si="22"/>
        <v>12607</v>
      </c>
      <c r="G94" s="27">
        <f t="shared" si="25"/>
        <v>-2.0069999991392251E-2</v>
      </c>
      <c r="H94" s="31"/>
      <c r="I94" s="31"/>
      <c r="J94" s="31"/>
      <c r="K94" s="31">
        <f>G94</f>
        <v>-2.0069999991392251E-2</v>
      </c>
      <c r="M94" s="27"/>
      <c r="N94" s="27"/>
      <c r="O94" s="27">
        <f t="shared" ca="1" si="20"/>
        <v>-1.9099565480431006E-2</v>
      </c>
      <c r="P94">
        <f t="shared" si="23"/>
        <v>-1.996725692971511E-2</v>
      </c>
      <c r="Q94" s="29">
        <f t="shared" si="24"/>
        <v>39406.084000000003</v>
      </c>
      <c r="R94" s="27"/>
      <c r="S94" s="27">
        <f t="shared" si="18"/>
        <v>1.0556136722792892E-8</v>
      </c>
      <c r="T94" s="27">
        <v>1</v>
      </c>
      <c r="U94">
        <f t="shared" si="19"/>
        <v>1.0556136722792892E-8</v>
      </c>
      <c r="V94">
        <f t="shared" si="17"/>
        <v>54424.584000000003</v>
      </c>
      <c r="X94" s="27"/>
    </row>
    <row r="95" spans="1:24" ht="12.95" customHeight="1">
      <c r="A95" s="38" t="s">
        <v>47</v>
      </c>
      <c r="B95" s="37" t="s">
        <v>30</v>
      </c>
      <c r="C95" s="39">
        <v>54493.657800000001</v>
      </c>
      <c r="D95" s="39">
        <v>1E-4</v>
      </c>
      <c r="E95" s="117">
        <f t="shared" si="21"/>
        <v>12807.440422629255</v>
      </c>
      <c r="F95" s="27">
        <f t="shared" si="22"/>
        <v>12807.5</v>
      </c>
      <c r="G95" s="27">
        <f t="shared" si="25"/>
        <v>-2.052499999263091E-2</v>
      </c>
      <c r="H95" s="31"/>
      <c r="I95" s="31"/>
      <c r="J95" s="31"/>
      <c r="K95" s="31">
        <f>G95</f>
        <v>-2.052499999263091E-2</v>
      </c>
      <c r="M95" s="27"/>
      <c r="N95" s="27"/>
      <c r="O95" s="27">
        <f t="shared" ca="1" si="20"/>
        <v>-1.9973458980612015E-2</v>
      </c>
      <c r="P95">
        <f t="shared" si="23"/>
        <v>-2.0646980040238259E-2</v>
      </c>
      <c r="Q95" s="29">
        <f t="shared" si="24"/>
        <v>39475.157800000001</v>
      </c>
      <c r="R95" s="27"/>
      <c r="S95" s="27">
        <f t="shared" si="18"/>
        <v>1.4879132014291206E-8</v>
      </c>
      <c r="T95" s="27">
        <v>1</v>
      </c>
      <c r="U95">
        <f t="shared" si="19"/>
        <v>1.4879132014291206E-8</v>
      </c>
      <c r="V95">
        <f t="shared" si="17"/>
        <v>54493.657800000001</v>
      </c>
    </row>
    <row r="96" spans="1:24" ht="12.95" customHeight="1">
      <c r="A96" s="34" t="s">
        <v>166</v>
      </c>
      <c r="B96" s="33" t="s">
        <v>30</v>
      </c>
      <c r="C96" s="34">
        <v>54509.3321</v>
      </c>
      <c r="D96" s="34">
        <v>1E-4</v>
      </c>
      <c r="E96" s="117">
        <f t="shared" si="21"/>
        <v>12852.937795709859</v>
      </c>
      <c r="F96" s="27">
        <f t="shared" si="22"/>
        <v>12853</v>
      </c>
      <c r="G96" s="27">
        <f t="shared" si="25"/>
        <v>-2.1429999993415549E-2</v>
      </c>
      <c r="H96" s="31"/>
      <c r="I96" s="31"/>
      <c r="J96" s="31">
        <f>G96</f>
        <v>-2.1429999993415549E-2</v>
      </c>
      <c r="K96" s="31"/>
      <c r="M96" s="27"/>
      <c r="N96" s="27"/>
      <c r="O96" s="27">
        <f t="shared" ca="1" si="20"/>
        <v>-2.0171773964443612E-2</v>
      </c>
      <c r="P96">
        <f t="shared" si="23"/>
        <v>-2.0802809963935916E-2</v>
      </c>
      <c r="Q96" s="29">
        <f t="shared" si="24"/>
        <v>39490.8321</v>
      </c>
      <c r="S96" s="27">
        <f t="shared" si="18"/>
        <v>3.9336733307866379E-7</v>
      </c>
      <c r="T96" s="27">
        <v>1</v>
      </c>
      <c r="U96">
        <f t="shared" si="19"/>
        <v>3.9336733307866379E-7</v>
      </c>
      <c r="V96">
        <f t="shared" si="17"/>
        <v>54509.3321</v>
      </c>
      <c r="X96" s="27"/>
    </row>
    <row r="97" spans="1:24" ht="12.95" customHeight="1">
      <c r="A97" s="34" t="s">
        <v>166</v>
      </c>
      <c r="B97" s="33" t="s">
        <v>30</v>
      </c>
      <c r="C97" s="34">
        <v>54840.403599999998</v>
      </c>
      <c r="D97" s="34">
        <v>5.0000000000000001E-4</v>
      </c>
      <c r="E97" s="117">
        <f t="shared" si="21"/>
        <v>13813.930219732378</v>
      </c>
      <c r="F97" s="27">
        <f t="shared" si="22"/>
        <v>13814</v>
      </c>
      <c r="G97" s="27">
        <f t="shared" si="25"/>
        <v>-2.4039999996603001E-2</v>
      </c>
      <c r="H97" s="31"/>
      <c r="I97" s="31"/>
      <c r="J97" s="31">
        <f>G97</f>
        <v>-2.4039999996603001E-2</v>
      </c>
      <c r="K97" s="31"/>
      <c r="M97" s="27"/>
      <c r="N97" s="27"/>
      <c r="O97" s="27">
        <f t="shared" ca="1" si="20"/>
        <v>-2.4360360765809927E-2</v>
      </c>
      <c r="P97">
        <f t="shared" si="23"/>
        <v>-2.4230485349084011E-2</v>
      </c>
      <c r="Q97" s="29">
        <f t="shared" si="24"/>
        <v>39821.903599999998</v>
      </c>
      <c r="S97" s="27">
        <f t="shared" si="18"/>
        <v>3.6284669509814739E-8</v>
      </c>
      <c r="T97" s="27">
        <v>1</v>
      </c>
      <c r="U97">
        <f t="shared" si="19"/>
        <v>3.6284669509814739E-8</v>
      </c>
      <c r="V97">
        <f t="shared" si="17"/>
        <v>54840.403599999998</v>
      </c>
      <c r="X97" t="s">
        <v>169</v>
      </c>
    </row>
    <row r="98" spans="1:24" ht="12.95" customHeight="1">
      <c r="A98" s="34" t="s">
        <v>166</v>
      </c>
      <c r="B98" s="33" t="s">
        <v>30</v>
      </c>
      <c r="C98" s="34">
        <v>54840.575700000001</v>
      </c>
      <c r="D98" s="34">
        <v>1.6000000000000001E-3</v>
      </c>
      <c r="E98" s="117">
        <f t="shared" si="21"/>
        <v>13814.429769818016</v>
      </c>
      <c r="F98" s="27">
        <f t="shared" si="22"/>
        <v>13814.5</v>
      </c>
      <c r="G98" s="27">
        <f t="shared" si="25"/>
        <v>-2.419499999814434E-2</v>
      </c>
      <c r="H98" s="31"/>
      <c r="I98" s="31"/>
      <c r="J98" s="31">
        <f>G98</f>
        <v>-2.419499999814434E-2</v>
      </c>
      <c r="K98" s="31"/>
      <c r="M98" s="27"/>
      <c r="N98" s="27"/>
      <c r="O98" s="27">
        <f t="shared" ca="1" si="20"/>
        <v>-2.436254005134654E-2</v>
      </c>
      <c r="P98">
        <f t="shared" si="23"/>
        <v>-2.4232336538970941E-2</v>
      </c>
      <c r="Q98" s="29">
        <f t="shared" si="24"/>
        <v>39822.075700000001</v>
      </c>
      <c r="S98" s="27">
        <f t="shared" si="18"/>
        <v>1.3940172808964566E-9</v>
      </c>
      <c r="T98" s="27">
        <v>1</v>
      </c>
      <c r="U98">
        <f t="shared" si="19"/>
        <v>1.3940172808964566E-9</v>
      </c>
      <c r="V98">
        <f t="shared" si="17"/>
        <v>54840.575700000001</v>
      </c>
      <c r="X98" s="27"/>
    </row>
    <row r="99" spans="1:24" ht="12.95" customHeight="1">
      <c r="A99" s="34" t="s">
        <v>127</v>
      </c>
      <c r="B99" s="33" t="s">
        <v>29</v>
      </c>
      <c r="C99" s="34">
        <v>54841.609400000001</v>
      </c>
      <c r="D99" s="34">
        <v>2.9999999999999997E-4</v>
      </c>
      <c r="E99" s="117">
        <f t="shared" si="21"/>
        <v>13817.430263272488</v>
      </c>
      <c r="F99" s="27">
        <f t="shared" si="22"/>
        <v>13817.5</v>
      </c>
      <c r="G99" s="27">
        <f t="shared" si="25"/>
        <v>-2.4024999991524965E-2</v>
      </c>
      <c r="H99" s="31"/>
      <c r="I99" s="31"/>
      <c r="J99" s="31"/>
      <c r="K99" s="31">
        <f t="shared" ref="K99:K104" si="26">G99</f>
        <v>-2.4024999991524965E-2</v>
      </c>
      <c r="M99" s="27"/>
      <c r="N99" s="27"/>
      <c r="O99" s="27">
        <f t="shared" ca="1" si="20"/>
        <v>-2.4375615764566205E-2</v>
      </c>
      <c r="P99">
        <f t="shared" si="23"/>
        <v>-2.4243445159103504E-2</v>
      </c>
      <c r="Q99" s="29">
        <f t="shared" si="24"/>
        <v>39823.109400000001</v>
      </c>
      <c r="S99" s="27">
        <f t="shared" si="18"/>
        <v>4.7718291238415979E-8</v>
      </c>
      <c r="T99" s="27">
        <v>1</v>
      </c>
      <c r="U99">
        <f t="shared" si="19"/>
        <v>4.7718291238415979E-8</v>
      </c>
      <c r="V99">
        <f t="shared" si="17"/>
        <v>54841.609400000001</v>
      </c>
      <c r="X99" s="27"/>
    </row>
    <row r="100" spans="1:24" ht="12.95" customHeight="1">
      <c r="A100" s="118" t="s">
        <v>468</v>
      </c>
      <c r="B100" s="86" t="s">
        <v>30</v>
      </c>
      <c r="C100" s="87">
        <v>54844.1921</v>
      </c>
      <c r="D100" s="87" t="s">
        <v>186</v>
      </c>
      <c r="E100" s="117">
        <f t="shared" si="21"/>
        <v>13824.926997764953</v>
      </c>
      <c r="F100" s="27">
        <f t="shared" si="22"/>
        <v>13825</v>
      </c>
      <c r="G100" s="27">
        <f t="shared" si="25"/>
        <v>-2.5149999994027894E-2</v>
      </c>
      <c r="H100" s="31"/>
      <c r="I100" s="31"/>
      <c r="J100" s="31">
        <f>G100</f>
        <v>-2.5149999994027894E-2</v>
      </c>
      <c r="L100" s="27"/>
      <c r="N100" s="27"/>
      <c r="O100" s="27">
        <f t="shared" ca="1" si="20"/>
        <v>-2.4408305047615368E-2</v>
      </c>
      <c r="P100">
        <f t="shared" si="23"/>
        <v>-2.4271227815517233E-2</v>
      </c>
      <c r="Q100" s="29">
        <f t="shared" si="24"/>
        <v>39825.6921</v>
      </c>
      <c r="R100" s="27"/>
      <c r="S100" s="27">
        <f t="shared" si="18"/>
        <v>7.7224054172437304E-7</v>
      </c>
      <c r="T100" s="27">
        <v>1</v>
      </c>
      <c r="U100">
        <f t="shared" si="19"/>
        <v>7.7224054172437304E-7</v>
      </c>
      <c r="V100">
        <f t="shared" si="17"/>
        <v>54844.1921</v>
      </c>
      <c r="X100" s="27"/>
    </row>
    <row r="101" spans="1:24" ht="12.95" customHeight="1">
      <c r="A101" s="39" t="s">
        <v>49</v>
      </c>
      <c r="B101" s="37" t="s">
        <v>29</v>
      </c>
      <c r="C101" s="39">
        <v>54874.681799999998</v>
      </c>
      <c r="D101" s="39">
        <v>4.0000000000000002E-4</v>
      </c>
      <c r="E101" s="117">
        <f t="shared" si="21"/>
        <v>13913.428637775398</v>
      </c>
      <c r="F101" s="27">
        <f t="shared" si="22"/>
        <v>13913.5</v>
      </c>
      <c r="G101" s="27">
        <f t="shared" si="25"/>
        <v>-2.4584999999206048E-2</v>
      </c>
      <c r="H101" s="31"/>
      <c r="I101" s="31"/>
      <c r="J101" s="31"/>
      <c r="K101" s="31">
        <f t="shared" si="26"/>
        <v>-2.4584999999206048E-2</v>
      </c>
      <c r="N101" s="27"/>
      <c r="O101" s="27">
        <f t="shared" ca="1" si="20"/>
        <v>-2.4794038587595511E-2</v>
      </c>
      <c r="P101">
        <f t="shared" si="23"/>
        <v>-2.4600261348824183E-2</v>
      </c>
      <c r="Q101" s="29">
        <f t="shared" si="24"/>
        <v>39856.181799999998</v>
      </c>
      <c r="R101" s="27"/>
      <c r="S101" s="27">
        <f t="shared" si="18"/>
        <v>2.3290879216696692E-10</v>
      </c>
      <c r="T101" s="27">
        <v>1</v>
      </c>
      <c r="U101">
        <f t="shared" si="19"/>
        <v>2.3290879216696692E-10</v>
      </c>
      <c r="V101">
        <f t="shared" si="17"/>
        <v>54874.681799999998</v>
      </c>
      <c r="X101" s="27"/>
    </row>
    <row r="102" spans="1:24" ht="12.95" customHeight="1">
      <c r="A102" s="22" t="s">
        <v>478</v>
      </c>
      <c r="B102" s="15" t="s">
        <v>30</v>
      </c>
      <c r="C102" s="91">
        <v>55483.595099999999</v>
      </c>
      <c r="D102" s="91" t="s">
        <v>186</v>
      </c>
      <c r="E102" s="117">
        <f t="shared" si="21"/>
        <v>15680.90505355433</v>
      </c>
      <c r="F102" s="27">
        <f t="shared" si="22"/>
        <v>15681</v>
      </c>
      <c r="G102" s="27">
        <f t="shared" si="25"/>
        <v>-3.2709999999497086E-2</v>
      </c>
      <c r="H102" s="31"/>
      <c r="I102" s="31"/>
      <c r="J102" s="31">
        <f>G102</f>
        <v>-3.2709999999497086E-2</v>
      </c>
      <c r="O102" s="27">
        <f t="shared" ca="1" si="20"/>
        <v>-3.2497812959515357E-2</v>
      </c>
      <c r="P102">
        <f t="shared" si="23"/>
        <v>-3.1634282119934493E-2</v>
      </c>
      <c r="Q102" s="29">
        <f t="shared" si="24"/>
        <v>40465.095099999999</v>
      </c>
      <c r="S102" s="27">
        <f t="shared" si="18"/>
        <v>1.1571689564106419E-6</v>
      </c>
      <c r="T102" s="27">
        <v>1</v>
      </c>
      <c r="U102">
        <f t="shared" si="19"/>
        <v>1.1571689564106419E-6</v>
      </c>
      <c r="V102">
        <f t="shared" si="17"/>
        <v>55483.595099999999</v>
      </c>
      <c r="X102" s="27"/>
    </row>
    <row r="103" spans="1:24" ht="12.95" customHeight="1">
      <c r="A103" s="38" t="s">
        <v>165</v>
      </c>
      <c r="B103" s="37" t="s">
        <v>30</v>
      </c>
      <c r="C103" s="39">
        <v>55533.893600000003</v>
      </c>
      <c r="D103" s="39">
        <v>2.0000000000000001E-4</v>
      </c>
      <c r="E103" s="117">
        <f t="shared" si="21"/>
        <v>15826.905169661279</v>
      </c>
      <c r="F103" s="27">
        <f t="shared" si="22"/>
        <v>15827</v>
      </c>
      <c r="G103" s="27">
        <f t="shared" si="25"/>
        <v>-3.2669999993231613E-2</v>
      </c>
      <c r="H103" s="31"/>
      <c r="I103" s="31"/>
      <c r="J103" s="31"/>
      <c r="K103" s="31">
        <f t="shared" si="26"/>
        <v>-3.2669999993231613E-2</v>
      </c>
      <c r="N103" s="27"/>
      <c r="O103" s="27">
        <f t="shared" ca="1" si="20"/>
        <v>-3.3134164336205765E-2</v>
      </c>
      <c r="P103">
        <f t="shared" si="23"/>
        <v>-3.2254709729120867E-2</v>
      </c>
      <c r="Q103" s="29">
        <f t="shared" si="24"/>
        <v>40515.393600000003</v>
      </c>
      <c r="R103" s="27"/>
      <c r="S103" s="27">
        <f t="shared" si="18"/>
        <v>1.7246600346517307E-7</v>
      </c>
      <c r="T103" s="27">
        <v>1</v>
      </c>
      <c r="U103">
        <f t="shared" si="19"/>
        <v>1.7246600346517307E-7</v>
      </c>
      <c r="V103">
        <f t="shared" si="17"/>
        <v>55533.893600000003</v>
      </c>
    </row>
    <row r="104" spans="1:24" ht="12.95" customHeight="1">
      <c r="A104" s="34" t="s">
        <v>167</v>
      </c>
      <c r="B104" s="33" t="s">
        <v>30</v>
      </c>
      <c r="C104" s="34">
        <v>55903.890800000001</v>
      </c>
      <c r="D104" s="34">
        <v>5.0000000000000001E-4</v>
      </c>
      <c r="E104" s="117">
        <f t="shared" si="21"/>
        <v>16900.886186177482</v>
      </c>
      <c r="F104" s="27">
        <f t="shared" si="22"/>
        <v>16901</v>
      </c>
      <c r="G104" s="27">
        <f t="shared" si="25"/>
        <v>-3.9209999995364342E-2</v>
      </c>
      <c r="H104" s="31"/>
      <c r="I104" s="31"/>
      <c r="J104" s="31"/>
      <c r="K104" s="31">
        <f t="shared" si="26"/>
        <v>-3.9209999995364342E-2</v>
      </c>
      <c r="N104" s="27"/>
      <c r="O104" s="27">
        <f t="shared" ca="1" si="20"/>
        <v>-3.7815269668846158E-2</v>
      </c>
      <c r="P104">
        <f t="shared" si="23"/>
        <v>-3.7003465496788769E-2</v>
      </c>
      <c r="Q104" s="29">
        <f t="shared" si="24"/>
        <v>40885.390800000001</v>
      </c>
      <c r="S104" s="27">
        <f t="shared" si="18"/>
        <v>4.8687944934041543E-6</v>
      </c>
      <c r="T104" s="27">
        <v>1</v>
      </c>
      <c r="U104">
        <f t="shared" si="19"/>
        <v>4.8687944934041543E-6</v>
      </c>
      <c r="V104">
        <f t="shared" si="17"/>
        <v>55903.890800000001</v>
      </c>
    </row>
    <row r="105" spans="1:24" ht="12.95" customHeight="1">
      <c r="A105" s="167" t="s">
        <v>181</v>
      </c>
      <c r="B105" s="84" t="s">
        <v>30</v>
      </c>
      <c r="C105" s="87">
        <v>56596.5219</v>
      </c>
      <c r="D105" s="83">
        <v>2.0000000000000001E-4</v>
      </c>
      <c r="E105" s="117">
        <f t="shared" si="21"/>
        <v>18911.3680299556</v>
      </c>
      <c r="F105" s="27">
        <f t="shared" si="22"/>
        <v>18911.5</v>
      </c>
      <c r="G105" s="27">
        <f t="shared" si="25"/>
        <v>-4.5464999995601829E-2</v>
      </c>
      <c r="H105" s="31"/>
      <c r="I105" s="31"/>
      <c r="J105" s="31">
        <f>G105</f>
        <v>-4.5464999995601829E-2</v>
      </c>
      <c r="K105" s="31"/>
      <c r="N105" s="27"/>
      <c r="O105" s="27">
        <f t="shared" ca="1" si="20"/>
        <v>-4.657817681155893E-2</v>
      </c>
      <c r="P105">
        <f t="shared" si="23"/>
        <v>-4.6767591758106193E-2</v>
      </c>
      <c r="Q105" s="29">
        <f t="shared" si="24"/>
        <v>41578.0219</v>
      </c>
      <c r="R105" s="27"/>
      <c r="S105" s="27">
        <f t="shared" si="18"/>
        <v>1.6967452997442255E-6</v>
      </c>
      <c r="T105" s="27">
        <v>1</v>
      </c>
      <c r="U105">
        <f t="shared" si="19"/>
        <v>1.6967452997442255E-6</v>
      </c>
      <c r="V105">
        <f t="shared" si="17"/>
        <v>56596.5219</v>
      </c>
    </row>
    <row r="106" spans="1:24" ht="12.95" customHeight="1">
      <c r="A106" s="189" t="s">
        <v>492</v>
      </c>
      <c r="B106" s="190" t="s">
        <v>30</v>
      </c>
      <c r="C106" s="189">
        <v>56624.598100000003</v>
      </c>
      <c r="D106" s="189">
        <v>1E-4</v>
      </c>
      <c r="E106" s="117">
        <f>+(C106-C$7)/C$8</f>
        <v>18992.864067806469</v>
      </c>
      <c r="F106" s="27">
        <f>ROUND(2*E106,0)/2</f>
        <v>18993</v>
      </c>
      <c r="G106" s="27">
        <f>+C106-(C$7+F106*C$8)</f>
        <v>-4.6829999992041849E-2</v>
      </c>
      <c r="H106" s="31"/>
      <c r="I106" s="31"/>
      <c r="J106" s="31">
        <f>G106</f>
        <v>-4.6829999992041849E-2</v>
      </c>
      <c r="K106" s="31"/>
      <c r="N106" s="27"/>
      <c r="O106" s="27">
        <f ca="1">+C$11+C$12*F106</f>
        <v>-4.693340035402653E-2</v>
      </c>
      <c r="P106">
        <f>+D$11+D$12*F106+D$13*F106^2</f>
        <v>-4.7187447167627031E-2</v>
      </c>
      <c r="Q106" s="29">
        <f>+C106-15018.5</f>
        <v>41606.098100000003</v>
      </c>
      <c r="R106" s="27"/>
      <c r="S106" s="27">
        <f>+(P106-G106)^2</f>
        <v>1.2776848333382404E-7</v>
      </c>
      <c r="T106" s="27">
        <v>1</v>
      </c>
      <c r="U106">
        <f>+T106*S106</f>
        <v>1.2776848333382404E-7</v>
      </c>
      <c r="V106">
        <f>1*C106</f>
        <v>56624.598100000003</v>
      </c>
      <c r="X106" s="27"/>
    </row>
    <row r="107" spans="1:24" ht="12.95" customHeight="1">
      <c r="A107" s="189" t="s">
        <v>492</v>
      </c>
      <c r="B107" s="190" t="s">
        <v>30</v>
      </c>
      <c r="C107" s="189">
        <v>57069.354399999997</v>
      </c>
      <c r="D107" s="189">
        <v>2.0000000000000001E-4</v>
      </c>
      <c r="E107" s="117">
        <f>+(C107-C$7)/C$8</f>
        <v>20283.846332472207</v>
      </c>
      <c r="F107" s="27">
        <f>ROUND(2*E107,0)/2</f>
        <v>20284</v>
      </c>
      <c r="G107" s="27">
        <f>+C107-(C$7+F107*C$8)</f>
        <v>-5.2940000001399312E-2</v>
      </c>
      <c r="H107" s="31"/>
      <c r="I107" s="31"/>
      <c r="J107" s="31">
        <f>G107</f>
        <v>-5.2940000001399312E-2</v>
      </c>
      <c r="K107" s="31"/>
      <c r="N107" s="27"/>
      <c r="O107" s="27">
        <f ca="1">+C$11+C$12*F107</f>
        <v>-5.2560315609556096E-2</v>
      </c>
      <c r="P107">
        <f>+D$11+D$12*F107+D$13*F107^2</f>
        <v>-5.4088052944000153E-2</v>
      </c>
      <c r="Q107" s="29">
        <f>+C107-15018.5</f>
        <v>42050.854399999997</v>
      </c>
      <c r="R107" s="27"/>
      <c r="S107" s="27">
        <f>+(P107-G107)^2</f>
        <v>1.3180255590144504E-6</v>
      </c>
      <c r="T107" s="27">
        <v>1</v>
      </c>
      <c r="U107">
        <f>+T107*S107</f>
        <v>1.3180255590144504E-6</v>
      </c>
      <c r="V107">
        <f>1*C107</f>
        <v>57069.354399999997</v>
      </c>
      <c r="X107" s="27"/>
    </row>
    <row r="108" spans="1:24" ht="12.95" customHeight="1">
      <c r="A108" s="22"/>
      <c r="B108" s="15"/>
      <c r="C108" s="91"/>
      <c r="D108" s="91"/>
      <c r="E108" s="117"/>
      <c r="F108" s="27"/>
      <c r="G108" s="27"/>
      <c r="H108" s="31"/>
      <c r="I108" s="28"/>
      <c r="J108" s="28"/>
      <c r="K108" s="28"/>
      <c r="O108" s="27"/>
      <c r="Q108" s="29"/>
      <c r="X108" s="27"/>
    </row>
    <row r="109" spans="1:24" ht="12.95" customHeight="1">
      <c r="A109" s="22"/>
      <c r="B109" s="15"/>
      <c r="C109" s="91"/>
      <c r="D109" s="91"/>
      <c r="E109" s="117"/>
      <c r="F109" s="27"/>
      <c r="G109" s="27"/>
      <c r="H109" s="31"/>
      <c r="I109" s="28"/>
      <c r="J109" s="28"/>
      <c r="K109" s="28"/>
      <c r="O109" s="27"/>
      <c r="Q109" s="29"/>
      <c r="X109" s="27"/>
    </row>
    <row r="110" spans="1:24" ht="12.95" customHeight="1">
      <c r="A110" s="22"/>
      <c r="B110" s="15"/>
      <c r="C110" s="91"/>
      <c r="D110" s="91"/>
      <c r="E110" s="117"/>
      <c r="F110" s="27"/>
      <c r="G110" s="27"/>
      <c r="H110" s="31"/>
      <c r="I110" s="28"/>
      <c r="J110" s="28"/>
      <c r="K110" s="28"/>
      <c r="O110" s="27"/>
      <c r="Q110" s="29"/>
      <c r="X110" s="27"/>
    </row>
    <row r="111" spans="1:24" ht="12.95" customHeight="1">
      <c r="A111" s="22"/>
      <c r="B111" s="15"/>
      <c r="C111" s="91"/>
      <c r="D111" s="91"/>
      <c r="E111" s="117"/>
      <c r="F111" s="27"/>
      <c r="G111" s="27"/>
      <c r="H111" s="31"/>
      <c r="I111" s="28"/>
      <c r="J111" s="28"/>
      <c r="K111" s="28"/>
      <c r="O111" s="27"/>
      <c r="Q111" s="29"/>
      <c r="X111" s="27"/>
    </row>
    <row r="112" spans="1:24" ht="12.95" customHeight="1">
      <c r="A112" s="22"/>
      <c r="B112" s="15"/>
      <c r="C112" s="91"/>
      <c r="D112" s="91"/>
      <c r="E112" s="117"/>
      <c r="F112" s="27"/>
      <c r="G112" s="27"/>
      <c r="H112" s="31"/>
      <c r="I112" s="28"/>
      <c r="J112" s="28"/>
      <c r="K112" s="28"/>
      <c r="O112" s="27"/>
      <c r="Q112" s="29"/>
      <c r="X112" s="27"/>
    </row>
    <row r="113" spans="1:24" ht="12.95" customHeight="1">
      <c r="A113" s="22"/>
      <c r="B113" s="15"/>
      <c r="C113" s="91"/>
      <c r="D113" s="91"/>
      <c r="E113" s="117"/>
      <c r="F113" s="27"/>
      <c r="G113" s="27"/>
      <c r="H113" s="31"/>
      <c r="I113" s="28"/>
      <c r="J113" s="28"/>
      <c r="K113" s="28"/>
      <c r="O113" s="27"/>
      <c r="Q113" s="29"/>
      <c r="X113" s="27"/>
    </row>
    <row r="114" spans="1:24" ht="12.95" customHeight="1">
      <c r="A114" s="22"/>
      <c r="B114" s="15"/>
      <c r="C114" s="91"/>
      <c r="D114" s="91"/>
      <c r="E114" s="117"/>
      <c r="F114" s="27"/>
      <c r="G114" s="27"/>
      <c r="H114" s="31"/>
      <c r="I114" s="28"/>
      <c r="J114" s="28"/>
      <c r="K114" s="28"/>
      <c r="O114" s="27"/>
      <c r="Q114" s="29"/>
    </row>
    <row r="115" spans="1:24" ht="12.95" customHeight="1">
      <c r="A115" s="22"/>
      <c r="B115" s="15"/>
      <c r="C115" s="91"/>
      <c r="D115" s="91"/>
      <c r="E115" s="117"/>
      <c r="F115" s="27"/>
      <c r="G115" s="27"/>
      <c r="H115" s="31"/>
      <c r="I115" s="28"/>
      <c r="J115" s="28"/>
      <c r="K115" s="28"/>
      <c r="O115" s="27"/>
      <c r="Q115" s="29"/>
    </row>
    <row r="116" spans="1:24" ht="12.95" customHeight="1">
      <c r="A116" s="22"/>
      <c r="B116" s="15"/>
      <c r="C116" s="91"/>
      <c r="D116" s="91"/>
      <c r="E116" s="117"/>
      <c r="F116" s="27"/>
      <c r="G116" s="27"/>
      <c r="H116" s="31"/>
      <c r="I116" s="28"/>
      <c r="J116" s="28"/>
      <c r="K116" s="28"/>
      <c r="O116" s="27"/>
      <c r="Q116" s="29"/>
    </row>
    <row r="117" spans="1:24" ht="12.95" customHeight="1">
      <c r="A117" s="22"/>
      <c r="B117" s="15"/>
      <c r="C117" s="91"/>
      <c r="D117" s="91"/>
      <c r="E117" s="117"/>
      <c r="F117" s="27"/>
      <c r="G117" s="27"/>
      <c r="H117" s="31"/>
      <c r="I117" s="28"/>
      <c r="J117" s="28"/>
      <c r="K117" s="28"/>
      <c r="O117" s="27"/>
      <c r="Q117" s="29"/>
    </row>
    <row r="118" spans="1:24" ht="12.95" customHeight="1">
      <c r="A118" s="22"/>
      <c r="B118" s="15"/>
      <c r="C118" s="91"/>
      <c r="D118" s="91"/>
      <c r="E118" s="117"/>
      <c r="F118" s="27"/>
      <c r="G118" s="27"/>
      <c r="H118" s="31"/>
      <c r="I118" s="28"/>
      <c r="J118" s="28"/>
      <c r="K118" s="28"/>
      <c r="O118" s="27"/>
      <c r="Q118" s="29"/>
    </row>
    <row r="119" spans="1:24" ht="12.95" customHeight="1">
      <c r="A119" s="22"/>
      <c r="B119" s="15"/>
      <c r="C119" s="91"/>
      <c r="D119" s="91"/>
      <c r="E119" s="117"/>
      <c r="F119" s="27"/>
      <c r="G119" s="27"/>
      <c r="H119" s="31"/>
      <c r="I119" s="28"/>
      <c r="J119" s="28"/>
      <c r="K119" s="28"/>
      <c r="O119" s="27"/>
      <c r="Q119" s="29"/>
      <c r="X119" s="27"/>
    </row>
    <row r="120" spans="1:24" ht="12.95" customHeight="1">
      <c r="A120" s="22"/>
      <c r="B120" s="15"/>
      <c r="C120" s="91"/>
      <c r="D120" s="91"/>
      <c r="E120" s="117"/>
      <c r="F120" s="27"/>
      <c r="G120" s="27"/>
      <c r="H120" s="31"/>
      <c r="I120" s="28"/>
      <c r="J120" s="28"/>
      <c r="K120" s="28"/>
      <c r="O120" s="27"/>
      <c r="Q120" s="29"/>
    </row>
    <row r="121" spans="1:24" ht="12.95" customHeight="1">
      <c r="A121" s="22"/>
      <c r="B121" s="15"/>
      <c r="C121" s="91"/>
      <c r="D121" s="91"/>
      <c r="E121" s="117"/>
      <c r="F121" s="27"/>
      <c r="G121" s="27"/>
      <c r="H121" s="31"/>
      <c r="I121" s="28"/>
      <c r="J121" s="28"/>
      <c r="K121" s="28"/>
      <c r="O121" s="27"/>
      <c r="Q121" s="29"/>
    </row>
    <row r="122" spans="1:24" ht="12.95" customHeight="1">
      <c r="A122" s="22"/>
      <c r="B122" s="15"/>
      <c r="C122" s="91"/>
      <c r="D122" s="91"/>
      <c r="E122" s="117"/>
      <c r="F122" s="27"/>
      <c r="G122" s="27"/>
      <c r="H122" s="31"/>
      <c r="I122" s="28"/>
      <c r="J122" s="28"/>
      <c r="K122" s="28"/>
      <c r="O122" s="27"/>
      <c r="Q122" s="29"/>
    </row>
    <row r="123" spans="1:24" ht="12.95" customHeight="1">
      <c r="A123" s="22"/>
      <c r="B123" s="15"/>
      <c r="C123" s="91"/>
      <c r="D123" s="91"/>
      <c r="E123" s="117"/>
      <c r="F123" s="27"/>
      <c r="G123" s="27"/>
      <c r="H123" s="31"/>
      <c r="I123" s="28"/>
      <c r="J123" s="28"/>
      <c r="K123" s="28"/>
      <c r="O123" s="27"/>
      <c r="Q123" s="29"/>
    </row>
    <row r="124" spans="1:24" ht="12.95" customHeight="1">
      <c r="C124" s="9"/>
      <c r="D124" s="9"/>
    </row>
    <row r="125" spans="1:24" ht="12.95" customHeight="1">
      <c r="C125" s="9"/>
      <c r="D125" s="9"/>
    </row>
    <row r="126" spans="1:24" ht="12.95" customHeight="1">
      <c r="C126" s="9"/>
      <c r="D126" s="9"/>
    </row>
    <row r="127" spans="1:24" ht="12.95" customHeight="1">
      <c r="C127" s="9"/>
      <c r="D127" s="9"/>
    </row>
    <row r="128" spans="1:24" ht="12.95" customHeight="1">
      <c r="C128" s="9"/>
      <c r="D128" s="9"/>
    </row>
    <row r="129" spans="3:4" ht="12.95" customHeight="1">
      <c r="C129" s="9"/>
      <c r="D129" s="9"/>
    </row>
    <row r="130" spans="3:4" ht="12.95" customHeight="1">
      <c r="C130" s="9"/>
      <c r="D130" s="9"/>
    </row>
    <row r="131" spans="3:4" ht="12.95" customHeight="1">
      <c r="C131" s="9"/>
      <c r="D131" s="9"/>
    </row>
    <row r="132" spans="3:4" ht="12.95" customHeight="1">
      <c r="C132" s="9"/>
      <c r="D132" s="9"/>
    </row>
    <row r="133" spans="3:4" ht="12.95" customHeight="1">
      <c r="C133" s="9"/>
      <c r="D133" s="9"/>
    </row>
    <row r="134" spans="3:4" ht="12.95" customHeight="1">
      <c r="C134" s="9"/>
      <c r="D134" s="9"/>
    </row>
    <row r="135" spans="3:4" ht="12.95" customHeight="1">
      <c r="C135" s="9"/>
      <c r="D135" s="9"/>
    </row>
    <row r="136" spans="3:4" ht="12.95" customHeight="1">
      <c r="C136" s="9"/>
      <c r="D136" s="9"/>
    </row>
    <row r="137" spans="3:4" ht="12.95" customHeight="1">
      <c r="C137" s="9"/>
      <c r="D137" s="9"/>
    </row>
    <row r="138" spans="3:4" ht="12.95" customHeight="1">
      <c r="C138" s="9"/>
      <c r="D138" s="9"/>
    </row>
    <row r="139" spans="3:4" ht="12.95" customHeight="1">
      <c r="C139" s="9"/>
      <c r="D139" s="9"/>
    </row>
    <row r="140" spans="3:4" ht="12.95" customHeight="1">
      <c r="C140" s="9"/>
      <c r="D140" s="9"/>
    </row>
    <row r="141" spans="3:4" ht="12.95" customHeight="1">
      <c r="C141" s="9"/>
      <c r="D141" s="9"/>
    </row>
    <row r="142" spans="3:4" ht="12.95" customHeight="1">
      <c r="C142" s="9"/>
      <c r="D142" s="9"/>
    </row>
    <row r="143" spans="3:4" ht="12.95" customHeight="1">
      <c r="C143" s="9"/>
      <c r="D143" s="9"/>
    </row>
    <row r="144" spans="3:4" ht="12.95" customHeight="1">
      <c r="C144" s="9"/>
      <c r="D144" s="9"/>
    </row>
    <row r="145" spans="3:4" ht="12.95" customHeight="1">
      <c r="C145" s="9"/>
      <c r="D145" s="9"/>
    </row>
    <row r="146" spans="3:4" ht="12.95" customHeight="1">
      <c r="C146" s="9"/>
      <c r="D146" s="9"/>
    </row>
    <row r="147" spans="3:4" ht="12.95" customHeight="1">
      <c r="C147" s="9"/>
      <c r="D147" s="9"/>
    </row>
    <row r="148" spans="3:4" ht="12.95" customHeight="1">
      <c r="C148" s="9"/>
      <c r="D148" s="9"/>
    </row>
    <row r="149" spans="3:4" ht="12.95" customHeight="1">
      <c r="C149" s="9"/>
      <c r="D149" s="9"/>
    </row>
    <row r="150" spans="3:4" ht="12.95" customHeight="1">
      <c r="C150" s="9"/>
      <c r="D150" s="9"/>
    </row>
    <row r="151" spans="3:4" ht="12.95" customHeight="1">
      <c r="C151" s="9"/>
      <c r="D151" s="9"/>
    </row>
    <row r="152" spans="3:4" ht="12.95" customHeight="1">
      <c r="C152" s="9"/>
      <c r="D152" s="9"/>
    </row>
    <row r="153" spans="3:4" ht="12.95" customHeight="1">
      <c r="C153" s="9"/>
      <c r="D153" s="9"/>
    </row>
    <row r="154" spans="3:4" ht="12.95" customHeight="1">
      <c r="C154" s="9"/>
      <c r="D154" s="9"/>
    </row>
    <row r="155" spans="3:4" ht="12.95" customHeight="1">
      <c r="C155" s="9"/>
      <c r="D155" s="9"/>
    </row>
    <row r="156" spans="3:4" ht="12.95" customHeight="1">
      <c r="C156" s="9"/>
      <c r="D156" s="9"/>
    </row>
    <row r="157" spans="3:4" ht="12.95" customHeight="1">
      <c r="C157" s="9"/>
      <c r="D157" s="9"/>
    </row>
    <row r="158" spans="3:4" ht="12.95" customHeight="1">
      <c r="C158" s="9"/>
      <c r="D158" s="9"/>
    </row>
    <row r="159" spans="3:4" ht="12.95" customHeight="1">
      <c r="C159" s="9"/>
      <c r="D159" s="9"/>
    </row>
    <row r="160" spans="3:4" ht="12.95" customHeight="1">
      <c r="C160" s="9"/>
      <c r="D160" s="9"/>
    </row>
    <row r="161" spans="3:4" ht="12.95" customHeight="1">
      <c r="C161" s="9"/>
      <c r="D161" s="9"/>
    </row>
    <row r="162" spans="3:4" ht="12.95" customHeight="1">
      <c r="C162" s="9"/>
      <c r="D162" s="9"/>
    </row>
    <row r="163" spans="3:4" ht="12.95" customHeight="1">
      <c r="C163" s="9"/>
      <c r="D163" s="9"/>
    </row>
    <row r="164" spans="3:4" ht="12.95" customHeight="1">
      <c r="C164" s="9"/>
      <c r="D164" s="9"/>
    </row>
    <row r="165" spans="3:4" ht="12.95" customHeight="1">
      <c r="C165" s="9"/>
      <c r="D165" s="9"/>
    </row>
    <row r="166" spans="3:4" ht="12.95" customHeight="1">
      <c r="C166" s="9"/>
      <c r="D166" s="9"/>
    </row>
    <row r="167" spans="3:4" ht="12.95" customHeight="1">
      <c r="C167" s="9"/>
      <c r="D167" s="9"/>
    </row>
    <row r="168" spans="3:4" ht="12.95" customHeight="1">
      <c r="C168" s="9"/>
      <c r="D168" s="9"/>
    </row>
    <row r="169" spans="3:4" ht="12.95" customHeight="1">
      <c r="C169" s="9"/>
      <c r="D169" s="9"/>
    </row>
    <row r="170" spans="3:4" ht="12.95" customHeight="1">
      <c r="C170" s="9"/>
      <c r="D170" s="9"/>
    </row>
    <row r="171" spans="3:4" ht="12.95" customHeight="1">
      <c r="C171" s="9"/>
      <c r="D171" s="9"/>
    </row>
    <row r="172" spans="3:4" ht="12.95" customHeight="1">
      <c r="C172" s="9"/>
      <c r="D172" s="9"/>
    </row>
    <row r="173" spans="3:4" ht="12.95" customHeight="1">
      <c r="C173" s="9"/>
      <c r="D173" s="9"/>
    </row>
    <row r="174" spans="3:4" ht="12.95" customHeight="1">
      <c r="C174" s="9"/>
      <c r="D174" s="9"/>
    </row>
    <row r="175" spans="3:4" ht="12.95" customHeight="1">
      <c r="C175" s="9"/>
      <c r="D175" s="9"/>
    </row>
    <row r="176" spans="3:4" ht="12.95" customHeight="1">
      <c r="C176" s="9"/>
      <c r="D176" s="9"/>
    </row>
    <row r="177" spans="3:4" ht="12.95" customHeight="1">
      <c r="C177" s="9"/>
      <c r="D177" s="9"/>
    </row>
    <row r="178" spans="3:4" ht="12.95" customHeight="1">
      <c r="C178" s="9"/>
      <c r="D178" s="9"/>
    </row>
    <row r="179" spans="3:4" ht="12.95" customHeight="1">
      <c r="C179" s="9"/>
      <c r="D179" s="9"/>
    </row>
    <row r="180" spans="3:4" ht="12.95" customHeight="1">
      <c r="C180" s="9"/>
      <c r="D180" s="9"/>
    </row>
    <row r="181" spans="3:4" ht="12.95" customHeight="1">
      <c r="C181" s="9"/>
      <c r="D181" s="9"/>
    </row>
    <row r="182" spans="3:4" ht="12.95" customHeight="1">
      <c r="C182" s="9"/>
      <c r="D182" s="9"/>
    </row>
    <row r="183" spans="3:4" ht="12.95" customHeight="1">
      <c r="C183" s="9"/>
      <c r="D183" s="9"/>
    </row>
    <row r="184" spans="3:4" ht="12.95" customHeight="1">
      <c r="C184" s="9"/>
      <c r="D184" s="9"/>
    </row>
    <row r="185" spans="3:4" ht="12.95" customHeight="1">
      <c r="C185" s="9"/>
      <c r="D185" s="9"/>
    </row>
    <row r="186" spans="3:4" ht="12.95" customHeight="1">
      <c r="C186" s="9"/>
      <c r="D186" s="9"/>
    </row>
    <row r="187" spans="3:4" ht="12.95" customHeight="1">
      <c r="C187" s="9"/>
      <c r="D187" s="9"/>
    </row>
    <row r="188" spans="3:4" ht="12.95" customHeight="1">
      <c r="C188" s="9"/>
      <c r="D188" s="9"/>
    </row>
    <row r="189" spans="3:4" ht="12.95" customHeight="1">
      <c r="C189" s="9"/>
      <c r="D189" s="9"/>
    </row>
    <row r="190" spans="3:4" ht="12.95" customHeight="1">
      <c r="C190" s="9"/>
      <c r="D190" s="9"/>
    </row>
    <row r="191" spans="3:4" ht="12.95" customHeight="1">
      <c r="C191" s="9"/>
      <c r="D191" s="9"/>
    </row>
    <row r="192" spans="3:4" ht="12.95" customHeight="1">
      <c r="C192" s="9"/>
      <c r="D192" s="9"/>
    </row>
    <row r="193" spans="3:4" ht="12.95" customHeight="1">
      <c r="C193" s="9"/>
      <c r="D193" s="9"/>
    </row>
    <row r="194" spans="3:4" ht="12.95" customHeight="1">
      <c r="C194" s="9"/>
      <c r="D194" s="9"/>
    </row>
    <row r="195" spans="3:4" ht="12.95" customHeight="1">
      <c r="C195" s="9"/>
      <c r="D195" s="9"/>
    </row>
    <row r="196" spans="3:4" ht="12.95" customHeight="1">
      <c r="C196" s="9"/>
      <c r="D196" s="9"/>
    </row>
    <row r="197" spans="3:4" ht="12.95" customHeight="1">
      <c r="C197" s="9"/>
      <c r="D197" s="9"/>
    </row>
    <row r="198" spans="3:4" ht="12.95" customHeight="1">
      <c r="C198" s="9"/>
      <c r="D198" s="9"/>
    </row>
    <row r="199" spans="3:4" ht="12.95" customHeight="1">
      <c r="C199" s="9"/>
      <c r="D199" s="9"/>
    </row>
    <row r="200" spans="3:4" ht="12.95" customHeight="1">
      <c r="C200" s="9"/>
      <c r="D200" s="9"/>
    </row>
    <row r="201" spans="3:4" ht="12.95" customHeight="1">
      <c r="C201" s="9"/>
      <c r="D201" s="9"/>
    </row>
    <row r="202" spans="3:4" ht="12.95" customHeight="1">
      <c r="C202" s="9"/>
      <c r="D202" s="9"/>
    </row>
    <row r="203" spans="3:4" ht="12.95" customHeight="1">
      <c r="C203" s="9"/>
      <c r="D203" s="9"/>
    </row>
    <row r="204" spans="3:4" ht="12.95" customHeight="1">
      <c r="C204" s="9"/>
      <c r="D204" s="9"/>
    </row>
    <row r="205" spans="3:4" ht="12.95" customHeight="1">
      <c r="C205" s="9"/>
      <c r="D205" s="9"/>
    </row>
    <row r="206" spans="3:4" ht="12.95" customHeight="1">
      <c r="C206" s="9"/>
      <c r="D206" s="9"/>
    </row>
    <row r="207" spans="3:4" ht="12.95" customHeight="1">
      <c r="C207" s="9"/>
      <c r="D207" s="9"/>
    </row>
    <row r="208" spans="3:4" ht="12.95" customHeight="1">
      <c r="C208" s="9"/>
      <c r="D208" s="9"/>
    </row>
    <row r="209" spans="3:4" ht="12.95" customHeight="1">
      <c r="C209" s="9"/>
      <c r="D209" s="9"/>
    </row>
    <row r="210" spans="3:4" ht="12.95" customHeight="1">
      <c r="C210" s="9"/>
      <c r="D210" s="9"/>
    </row>
    <row r="211" spans="3:4" ht="12.95" customHeight="1">
      <c r="C211" s="9"/>
      <c r="D211" s="9"/>
    </row>
    <row r="212" spans="3:4" ht="12.95" customHeight="1">
      <c r="C212" s="9"/>
      <c r="D212" s="9"/>
    </row>
    <row r="213" spans="3:4" ht="12.95" customHeight="1">
      <c r="C213" s="9"/>
      <c r="D213" s="9"/>
    </row>
    <row r="214" spans="3:4" ht="12.95" customHeight="1">
      <c r="C214" s="9"/>
      <c r="D214" s="9"/>
    </row>
    <row r="215" spans="3:4" ht="12.95" customHeight="1">
      <c r="C215" s="9"/>
      <c r="D215" s="9"/>
    </row>
    <row r="216" spans="3:4" ht="12.95" customHeight="1">
      <c r="C216" s="9"/>
      <c r="D216" s="9"/>
    </row>
    <row r="217" spans="3:4" ht="12.95" customHeight="1">
      <c r="C217" s="9"/>
      <c r="D217" s="9"/>
    </row>
    <row r="218" spans="3:4" ht="12.95" customHeight="1">
      <c r="C218" s="9"/>
      <c r="D218" s="9"/>
    </row>
    <row r="219" spans="3:4" ht="12.95" customHeight="1">
      <c r="C219" s="9"/>
      <c r="D219" s="9"/>
    </row>
    <row r="220" spans="3:4" ht="12.95" customHeight="1">
      <c r="C220" s="9"/>
      <c r="D220" s="9"/>
    </row>
    <row r="221" spans="3:4" ht="12.95" customHeight="1">
      <c r="C221" s="9"/>
      <c r="D221" s="9"/>
    </row>
    <row r="222" spans="3:4" ht="12.95" customHeight="1">
      <c r="C222" s="9"/>
      <c r="D222" s="9"/>
    </row>
    <row r="223" spans="3:4" ht="12.95" customHeight="1">
      <c r="C223" s="9"/>
      <c r="D223" s="9"/>
    </row>
    <row r="224" spans="3:4" ht="12.95" customHeight="1">
      <c r="C224" s="9"/>
      <c r="D224" s="9"/>
    </row>
    <row r="225" spans="3:4" ht="12.95" customHeight="1">
      <c r="C225" s="9"/>
      <c r="D225" s="9"/>
    </row>
    <row r="226" spans="3:4" ht="12.95" customHeight="1">
      <c r="C226" s="9"/>
      <c r="D226" s="9"/>
    </row>
    <row r="227" spans="3:4" ht="12.95" customHeight="1">
      <c r="C227" s="9"/>
      <c r="D227" s="9"/>
    </row>
    <row r="228" spans="3:4" ht="12.95" customHeight="1">
      <c r="C228" s="9"/>
      <c r="D228" s="9"/>
    </row>
    <row r="229" spans="3:4" ht="12.95" customHeight="1">
      <c r="C229" s="9"/>
      <c r="D229" s="9"/>
    </row>
    <row r="230" spans="3:4" ht="12.95" customHeight="1">
      <c r="C230" s="9"/>
      <c r="D230" s="9"/>
    </row>
    <row r="231" spans="3:4" ht="12.95" customHeight="1">
      <c r="C231" s="9"/>
      <c r="D231" s="9"/>
    </row>
    <row r="232" spans="3:4" ht="12.95" customHeight="1">
      <c r="C232" s="9"/>
      <c r="D232" s="9"/>
    </row>
    <row r="233" spans="3:4" ht="12.95" customHeight="1">
      <c r="C233" s="9"/>
      <c r="D233" s="9"/>
    </row>
    <row r="234" spans="3:4" ht="12.95" customHeight="1">
      <c r="C234" s="9"/>
      <c r="D234" s="9"/>
    </row>
    <row r="235" spans="3:4" ht="12.95" customHeight="1">
      <c r="C235" s="9"/>
      <c r="D235" s="9"/>
    </row>
    <row r="236" spans="3:4" ht="12.95" customHeight="1">
      <c r="C236" s="9"/>
      <c r="D236" s="9"/>
    </row>
    <row r="237" spans="3:4" ht="12.95" customHeight="1">
      <c r="C237" s="9"/>
      <c r="D237" s="9"/>
    </row>
    <row r="238" spans="3:4" ht="12.95" customHeight="1">
      <c r="C238" s="9"/>
      <c r="D238" s="9"/>
    </row>
    <row r="239" spans="3:4" ht="12.95" customHeight="1">
      <c r="C239" s="9"/>
      <c r="D239" s="9"/>
    </row>
    <row r="240" spans="3:4" ht="12.95" customHeight="1">
      <c r="C240" s="9"/>
      <c r="D240" s="9"/>
    </row>
    <row r="241" spans="3:4" ht="12.95" customHeight="1">
      <c r="C241" s="9"/>
      <c r="D241" s="9"/>
    </row>
    <row r="242" spans="3:4" ht="12.95" customHeight="1">
      <c r="C242" s="9"/>
      <c r="D242" s="9"/>
    </row>
    <row r="243" spans="3:4" ht="12.95" customHeight="1">
      <c r="C243" s="9"/>
      <c r="D243" s="9"/>
    </row>
    <row r="244" spans="3:4" ht="12.95" customHeight="1">
      <c r="C244" s="9"/>
      <c r="D244" s="9"/>
    </row>
    <row r="245" spans="3:4" ht="12.95" customHeight="1">
      <c r="C245" s="9"/>
      <c r="D245" s="9"/>
    </row>
    <row r="246" spans="3:4" ht="12.95" customHeight="1">
      <c r="C246" s="9"/>
      <c r="D246" s="9"/>
    </row>
    <row r="247" spans="3:4" ht="12.95" customHeight="1">
      <c r="C247" s="9"/>
      <c r="D247" s="9"/>
    </row>
    <row r="248" spans="3:4" ht="12.95" customHeight="1">
      <c r="C248" s="9"/>
      <c r="D248" s="9"/>
    </row>
    <row r="249" spans="3:4" ht="12.95" customHeight="1">
      <c r="C249" s="9"/>
      <c r="D249" s="9"/>
    </row>
    <row r="250" spans="3:4" ht="12.95" customHeight="1">
      <c r="C250" s="9"/>
      <c r="D250" s="9"/>
    </row>
    <row r="251" spans="3:4" ht="12.95" customHeight="1">
      <c r="C251" s="9"/>
      <c r="D251" s="9"/>
    </row>
    <row r="252" spans="3:4" ht="12.95" customHeight="1">
      <c r="C252" s="9"/>
      <c r="D252" s="9"/>
    </row>
    <row r="253" spans="3:4" ht="12.95" customHeight="1">
      <c r="C253" s="9"/>
      <c r="D253" s="9"/>
    </row>
    <row r="254" spans="3:4" ht="12.95" customHeight="1">
      <c r="C254" s="9"/>
      <c r="D254" s="9"/>
    </row>
    <row r="255" spans="3:4" ht="12.95" customHeight="1">
      <c r="C255" s="9"/>
      <c r="D255" s="9"/>
    </row>
    <row r="256" spans="3:4" ht="12.95" customHeight="1">
      <c r="C256" s="9"/>
      <c r="D256" s="9"/>
    </row>
    <row r="257" spans="3:4" ht="12.95" customHeight="1">
      <c r="C257" s="9"/>
      <c r="D257" s="9"/>
    </row>
    <row r="258" spans="3:4" ht="12.95" customHeight="1">
      <c r="C258" s="9"/>
      <c r="D258" s="9"/>
    </row>
    <row r="259" spans="3:4" ht="12.95" customHeight="1">
      <c r="C259" s="9"/>
      <c r="D259" s="9"/>
    </row>
    <row r="260" spans="3:4" ht="12.95" customHeight="1">
      <c r="C260" s="9"/>
      <c r="D260" s="9"/>
    </row>
    <row r="261" spans="3:4" ht="12.95" customHeight="1">
      <c r="C261" s="9"/>
      <c r="D261" s="9"/>
    </row>
    <row r="262" spans="3:4" ht="12.95" customHeight="1">
      <c r="C262" s="9"/>
      <c r="D262" s="9"/>
    </row>
    <row r="263" spans="3:4" ht="12.95" customHeight="1">
      <c r="C263" s="9"/>
      <c r="D263" s="9"/>
    </row>
    <row r="264" spans="3:4" ht="12.95" customHeight="1">
      <c r="C264" s="9"/>
      <c r="D264" s="9"/>
    </row>
    <row r="265" spans="3:4" ht="12.95" customHeight="1">
      <c r="C265" s="9"/>
      <c r="D265" s="9"/>
    </row>
    <row r="266" spans="3:4" ht="12.95" customHeight="1">
      <c r="C266" s="9"/>
      <c r="D266" s="9"/>
    </row>
    <row r="267" spans="3:4" ht="12.95" customHeight="1">
      <c r="C267" s="9"/>
      <c r="D267" s="9"/>
    </row>
    <row r="268" spans="3:4" ht="12.95" customHeight="1">
      <c r="C268" s="9"/>
      <c r="D268" s="9"/>
    </row>
    <row r="269" spans="3:4" ht="12.95" customHeight="1">
      <c r="C269" s="9"/>
      <c r="D269" s="9"/>
    </row>
    <row r="270" spans="3:4" ht="12.95" customHeight="1">
      <c r="C270" s="9"/>
      <c r="D270" s="9"/>
    </row>
    <row r="271" spans="3:4" ht="12.95" customHeight="1">
      <c r="C271" s="9"/>
      <c r="D271" s="9"/>
    </row>
    <row r="272" spans="3:4" ht="12.95" customHeight="1">
      <c r="C272" s="9"/>
      <c r="D272" s="9"/>
    </row>
    <row r="273" spans="3:4" ht="12.95" customHeight="1">
      <c r="C273" s="9"/>
      <c r="D273" s="9"/>
    </row>
    <row r="274" spans="3:4" ht="12.95" customHeight="1">
      <c r="C274" s="9"/>
      <c r="D274" s="9"/>
    </row>
    <row r="275" spans="3:4" ht="12.95" customHeight="1">
      <c r="C275" s="9"/>
      <c r="D275" s="9"/>
    </row>
    <row r="276" spans="3:4" ht="12.95" customHeight="1">
      <c r="C276" s="9"/>
      <c r="D276" s="9"/>
    </row>
    <row r="277" spans="3:4" ht="12.95" customHeight="1">
      <c r="C277" s="9"/>
      <c r="D277" s="9"/>
    </row>
    <row r="278" spans="3:4" ht="12.95" customHeight="1">
      <c r="C278" s="9"/>
      <c r="D278" s="9"/>
    </row>
    <row r="279" spans="3:4" ht="12.95" customHeight="1">
      <c r="C279" s="9"/>
      <c r="D279" s="9"/>
    </row>
    <row r="280" spans="3:4" ht="12.95" customHeight="1">
      <c r="C280" s="9"/>
      <c r="D280" s="9"/>
    </row>
    <row r="281" spans="3:4" ht="12.95" customHeight="1">
      <c r="C281" s="9"/>
      <c r="D281" s="9"/>
    </row>
    <row r="282" spans="3:4" ht="12.95" customHeight="1">
      <c r="C282" s="9"/>
      <c r="D282" s="9"/>
    </row>
    <row r="283" spans="3:4" ht="12.95" customHeight="1">
      <c r="C283" s="9"/>
      <c r="D283" s="9"/>
    </row>
    <row r="284" spans="3:4" ht="12.95" customHeight="1">
      <c r="C284" s="9"/>
      <c r="D284" s="9"/>
    </row>
    <row r="285" spans="3:4" ht="12.95" customHeight="1">
      <c r="C285" s="9"/>
      <c r="D285" s="9"/>
    </row>
    <row r="286" spans="3:4" ht="12.95" customHeight="1">
      <c r="C286" s="9"/>
      <c r="D286" s="9"/>
    </row>
    <row r="287" spans="3:4" ht="12.95" customHeight="1">
      <c r="C287" s="9"/>
      <c r="D287" s="9"/>
    </row>
    <row r="288" spans="3:4" ht="12.95" customHeight="1">
      <c r="C288" s="9"/>
      <c r="D288" s="9"/>
    </row>
    <row r="289" spans="3:4" ht="12.95" customHeight="1">
      <c r="C289" s="9"/>
      <c r="D289" s="9"/>
    </row>
    <row r="290" spans="3:4" ht="12.95" customHeight="1">
      <c r="C290" s="9"/>
      <c r="D290" s="9"/>
    </row>
    <row r="291" spans="3:4" ht="12.95" customHeight="1">
      <c r="C291" s="9"/>
      <c r="D291" s="9"/>
    </row>
    <row r="292" spans="3:4" ht="12.95" customHeight="1">
      <c r="C292" s="9"/>
      <c r="D292" s="9"/>
    </row>
    <row r="293" spans="3:4" ht="12.95" customHeight="1">
      <c r="C293" s="9"/>
      <c r="D293" s="9"/>
    </row>
    <row r="294" spans="3:4" ht="12.95" customHeight="1">
      <c r="C294" s="9"/>
      <c r="D294" s="9"/>
    </row>
    <row r="295" spans="3:4" ht="12.95" customHeight="1">
      <c r="C295" s="9"/>
      <c r="D295" s="9"/>
    </row>
    <row r="296" spans="3:4" ht="12.95" customHeight="1">
      <c r="C296" s="9"/>
      <c r="D296" s="9"/>
    </row>
    <row r="297" spans="3:4" ht="12.95" customHeight="1">
      <c r="C297" s="9"/>
      <c r="D297" s="9"/>
    </row>
    <row r="298" spans="3:4" ht="12.95" customHeight="1">
      <c r="C298" s="9"/>
      <c r="D298" s="9"/>
    </row>
    <row r="299" spans="3:4" ht="12.95" customHeight="1">
      <c r="C299" s="9"/>
      <c r="D299" s="9"/>
    </row>
    <row r="300" spans="3:4" ht="12.95" customHeight="1">
      <c r="C300" s="9"/>
      <c r="D300" s="9"/>
    </row>
    <row r="301" spans="3:4" ht="12.95" customHeight="1">
      <c r="C301" s="9"/>
      <c r="D301" s="9"/>
    </row>
    <row r="302" spans="3:4" ht="12.95" customHeight="1">
      <c r="C302" s="9"/>
      <c r="D302" s="9"/>
    </row>
    <row r="303" spans="3:4" ht="12.95" customHeight="1">
      <c r="C303" s="9"/>
      <c r="D303" s="9"/>
    </row>
    <row r="304" spans="3:4" ht="12.95" customHeight="1">
      <c r="C304" s="9"/>
      <c r="D304" s="9"/>
    </row>
    <row r="305" spans="3:4" ht="12.95" customHeight="1">
      <c r="C305" s="9"/>
      <c r="D305" s="9"/>
    </row>
    <row r="306" spans="3:4" ht="12.95" customHeight="1">
      <c r="C306" s="9"/>
      <c r="D306" s="9"/>
    </row>
    <row r="307" spans="3:4" ht="12.95" customHeight="1">
      <c r="C307" s="9"/>
      <c r="D307" s="9"/>
    </row>
    <row r="308" spans="3:4" ht="12.95" customHeight="1">
      <c r="C308" s="9"/>
      <c r="D308" s="9"/>
    </row>
    <row r="309" spans="3:4" ht="12.95" customHeight="1">
      <c r="C309" s="9"/>
      <c r="D309" s="9"/>
    </row>
    <row r="310" spans="3:4" ht="12.95" customHeight="1">
      <c r="C310" s="9"/>
      <c r="D310" s="9"/>
    </row>
    <row r="311" spans="3:4" ht="12.95" customHeight="1">
      <c r="C311" s="9"/>
      <c r="D311" s="9"/>
    </row>
    <row r="312" spans="3:4" ht="12.95" customHeight="1">
      <c r="C312" s="9"/>
      <c r="D312" s="9"/>
    </row>
    <row r="313" spans="3:4" ht="12.95" customHeight="1">
      <c r="C313" s="9"/>
      <c r="D313" s="9"/>
    </row>
    <row r="314" spans="3:4" ht="12.95" customHeight="1">
      <c r="C314" s="9"/>
      <c r="D314" s="9"/>
    </row>
    <row r="315" spans="3:4" ht="12.95" customHeight="1">
      <c r="C315" s="9"/>
      <c r="D315" s="9"/>
    </row>
    <row r="316" spans="3:4" ht="12.95" customHeight="1">
      <c r="C316" s="9"/>
      <c r="D316" s="9"/>
    </row>
    <row r="317" spans="3:4" ht="12.95" customHeight="1">
      <c r="C317" s="9"/>
      <c r="D317" s="9"/>
    </row>
    <row r="318" spans="3:4" ht="12.95" customHeight="1">
      <c r="C318" s="9"/>
      <c r="D318" s="9"/>
    </row>
    <row r="319" spans="3:4" ht="12.95" customHeight="1">
      <c r="C319" s="9"/>
      <c r="D319" s="9"/>
    </row>
    <row r="320" spans="3:4" ht="12.95" customHeight="1">
      <c r="C320" s="9"/>
      <c r="D320" s="9"/>
    </row>
    <row r="321" spans="3:4" ht="12.95" customHeight="1">
      <c r="C321" s="9"/>
      <c r="D321" s="9"/>
    </row>
    <row r="322" spans="3:4" ht="12.95" customHeight="1">
      <c r="C322" s="9"/>
      <c r="D322" s="9"/>
    </row>
    <row r="323" spans="3:4" ht="12.95" customHeight="1">
      <c r="C323" s="9"/>
      <c r="D323" s="9"/>
    </row>
    <row r="324" spans="3:4" ht="12.95" customHeight="1">
      <c r="C324" s="9"/>
      <c r="D324" s="9"/>
    </row>
    <row r="325" spans="3:4" ht="12.95" customHeight="1">
      <c r="C325" s="9"/>
      <c r="D325" s="9"/>
    </row>
    <row r="326" spans="3:4" ht="12.95" customHeight="1">
      <c r="C326" s="9"/>
      <c r="D326" s="9"/>
    </row>
    <row r="327" spans="3:4" ht="12.95" customHeight="1">
      <c r="C327" s="9"/>
      <c r="D327" s="9"/>
    </row>
    <row r="328" spans="3:4" ht="12.95" customHeight="1">
      <c r="C328" s="9"/>
      <c r="D328" s="9"/>
    </row>
    <row r="329" spans="3:4" ht="12.95" customHeight="1">
      <c r="C329" s="9"/>
      <c r="D329" s="9"/>
    </row>
    <row r="330" spans="3:4" ht="12.95" customHeight="1">
      <c r="C330" s="9"/>
      <c r="D330" s="9"/>
    </row>
    <row r="331" spans="3:4" ht="12.95" customHeight="1">
      <c r="C331" s="9"/>
      <c r="D331" s="9"/>
    </row>
    <row r="332" spans="3:4" ht="12.95" customHeight="1">
      <c r="C332" s="9"/>
      <c r="D332" s="9"/>
    </row>
    <row r="333" spans="3:4" ht="12.95" customHeight="1">
      <c r="C333" s="9"/>
      <c r="D333" s="9"/>
    </row>
    <row r="334" spans="3:4" ht="12.95" customHeight="1">
      <c r="C334" s="9"/>
      <c r="D334" s="9"/>
    </row>
    <row r="335" spans="3:4" ht="12.95" customHeight="1">
      <c r="C335" s="9"/>
      <c r="D335" s="9"/>
    </row>
    <row r="336" spans="3:4" ht="12.95" customHeight="1">
      <c r="C336" s="9"/>
      <c r="D336" s="9"/>
    </row>
    <row r="337" spans="3:4" ht="12.95" customHeight="1">
      <c r="C337" s="9"/>
      <c r="D337" s="9"/>
    </row>
    <row r="338" spans="3:4" ht="12.95" customHeight="1">
      <c r="C338" s="9"/>
      <c r="D338" s="9"/>
    </row>
    <row r="339" spans="3:4" ht="12.95" customHeight="1">
      <c r="C339" s="9"/>
      <c r="D339" s="9"/>
    </row>
    <row r="340" spans="3:4" ht="12.95" customHeight="1">
      <c r="C340" s="9"/>
      <c r="D340" s="9"/>
    </row>
    <row r="341" spans="3:4" ht="12.95" customHeight="1">
      <c r="C341" s="9"/>
      <c r="D341" s="9"/>
    </row>
    <row r="342" spans="3:4" ht="12.95" customHeight="1">
      <c r="C342" s="9"/>
      <c r="D342" s="9"/>
    </row>
    <row r="343" spans="3:4" ht="12.95" customHeight="1">
      <c r="C343" s="9"/>
      <c r="D343" s="9"/>
    </row>
    <row r="344" spans="3:4" ht="12.95" customHeight="1">
      <c r="C344" s="9"/>
      <c r="D344" s="9"/>
    </row>
    <row r="345" spans="3:4" ht="12.95" customHeight="1">
      <c r="C345" s="9"/>
      <c r="D345" s="9"/>
    </row>
    <row r="346" spans="3:4" ht="12.95" customHeight="1">
      <c r="C346" s="9"/>
      <c r="D346" s="9"/>
    </row>
    <row r="347" spans="3:4" ht="12.95" customHeight="1">
      <c r="C347" s="9"/>
      <c r="D347" s="9"/>
    </row>
    <row r="348" spans="3:4" ht="12.95" customHeight="1">
      <c r="C348" s="9"/>
      <c r="D348" s="9"/>
    </row>
    <row r="349" spans="3:4" ht="12.95" customHeight="1">
      <c r="C349" s="9"/>
      <c r="D349" s="9"/>
    </row>
    <row r="350" spans="3:4" ht="12.95" customHeight="1">
      <c r="C350" s="9"/>
      <c r="D350" s="9"/>
    </row>
    <row r="351" spans="3:4" ht="12.95" customHeight="1">
      <c r="C351" s="9"/>
      <c r="D351" s="9"/>
    </row>
    <row r="352" spans="3:4" ht="12.95" customHeight="1">
      <c r="C352" s="9"/>
      <c r="D352" s="9"/>
    </row>
    <row r="353" spans="3:4" ht="12.95" customHeight="1">
      <c r="C353" s="9"/>
      <c r="D353" s="9"/>
    </row>
    <row r="354" spans="3:4" ht="12.95" customHeight="1">
      <c r="C354" s="9"/>
      <c r="D354" s="9"/>
    </row>
    <row r="355" spans="3:4" ht="12.95" customHeight="1">
      <c r="C355" s="9"/>
      <c r="D355" s="9"/>
    </row>
    <row r="356" spans="3:4" ht="12.95" customHeight="1">
      <c r="C356" s="9"/>
      <c r="D356" s="9"/>
    </row>
    <row r="357" spans="3:4" ht="12.95" customHeight="1">
      <c r="C357" s="9"/>
      <c r="D357" s="9"/>
    </row>
    <row r="358" spans="3:4" ht="12.95" customHeight="1">
      <c r="C358" s="9"/>
      <c r="D358" s="9"/>
    </row>
    <row r="359" spans="3:4" ht="12.95" customHeight="1">
      <c r="C359" s="9"/>
      <c r="D359" s="9"/>
    </row>
    <row r="360" spans="3:4" ht="12.95" customHeight="1">
      <c r="C360" s="9"/>
      <c r="D360" s="9"/>
    </row>
    <row r="361" spans="3:4" ht="12.95" customHeight="1">
      <c r="C361" s="9"/>
      <c r="D361" s="9"/>
    </row>
    <row r="362" spans="3:4" ht="12.95" customHeight="1">
      <c r="C362" s="9"/>
      <c r="D362" s="9"/>
    </row>
    <row r="363" spans="3:4" ht="12.95" customHeight="1">
      <c r="C363" s="9"/>
      <c r="D363" s="9"/>
    </row>
    <row r="364" spans="3:4" ht="12.95" customHeight="1">
      <c r="C364" s="9"/>
      <c r="D364" s="9"/>
    </row>
    <row r="365" spans="3:4" ht="12.95" customHeight="1">
      <c r="C365" s="9"/>
      <c r="D365" s="9"/>
    </row>
    <row r="366" spans="3:4" ht="12.95" customHeight="1">
      <c r="C366" s="9"/>
      <c r="D366" s="9"/>
    </row>
    <row r="367" spans="3:4" ht="12.95" customHeight="1">
      <c r="C367" s="9"/>
      <c r="D367" s="9"/>
    </row>
    <row r="368" spans="3:4" ht="12.95" customHeight="1">
      <c r="C368" s="9"/>
      <c r="D368" s="9"/>
    </row>
    <row r="369" spans="3:4" ht="12.95" customHeight="1">
      <c r="C369" s="9"/>
      <c r="D369" s="9"/>
    </row>
    <row r="370" spans="3:4" ht="12.95" customHeight="1">
      <c r="C370" s="9"/>
      <c r="D370" s="9"/>
    </row>
    <row r="371" spans="3:4" ht="12.95" customHeight="1">
      <c r="C371" s="9"/>
      <c r="D371" s="9"/>
    </row>
    <row r="372" spans="3:4" ht="12.95" customHeight="1">
      <c r="C372" s="9"/>
      <c r="D372" s="9"/>
    </row>
    <row r="373" spans="3:4" ht="12.95" customHeight="1">
      <c r="C373" s="9"/>
      <c r="D373" s="9"/>
    </row>
    <row r="374" spans="3:4" ht="12.95" customHeight="1">
      <c r="C374" s="9"/>
      <c r="D374" s="9"/>
    </row>
    <row r="375" spans="3:4" ht="12.95" customHeight="1">
      <c r="C375" s="9"/>
      <c r="D375" s="9"/>
    </row>
    <row r="376" spans="3:4" ht="12.95" customHeight="1">
      <c r="C376" s="9"/>
      <c r="D376" s="9"/>
    </row>
    <row r="377" spans="3:4" ht="12.95" customHeight="1">
      <c r="C377" s="9"/>
      <c r="D377" s="9"/>
    </row>
    <row r="378" spans="3:4" ht="12.95" customHeight="1">
      <c r="C378" s="9"/>
      <c r="D378" s="9"/>
    </row>
    <row r="379" spans="3:4" ht="12.95" customHeight="1">
      <c r="C379" s="9"/>
      <c r="D379" s="9"/>
    </row>
    <row r="380" spans="3:4" ht="12.95" customHeight="1">
      <c r="C380" s="9"/>
      <c r="D380" s="9"/>
    </row>
    <row r="381" spans="3:4" ht="12.95" customHeight="1">
      <c r="C381" s="9"/>
      <c r="D381" s="9"/>
    </row>
    <row r="382" spans="3:4" ht="12.95" customHeight="1">
      <c r="C382" s="9"/>
      <c r="D382" s="9"/>
    </row>
    <row r="383" spans="3:4" ht="12.95" customHeight="1">
      <c r="C383" s="9"/>
      <c r="D383" s="9"/>
    </row>
    <row r="384" spans="3:4" ht="12.95" customHeight="1">
      <c r="C384" s="9"/>
      <c r="D384" s="9"/>
    </row>
    <row r="385" spans="3:4" ht="12.95" customHeight="1">
      <c r="C385" s="9"/>
      <c r="D385" s="9"/>
    </row>
    <row r="386" spans="3:4" ht="12.95" customHeight="1">
      <c r="C386" s="9"/>
      <c r="D386" s="9"/>
    </row>
    <row r="387" spans="3:4" ht="12.95" customHeight="1">
      <c r="C387" s="9"/>
      <c r="D387" s="9"/>
    </row>
    <row r="388" spans="3:4" ht="12.95" customHeight="1">
      <c r="C388" s="9"/>
      <c r="D388" s="9"/>
    </row>
    <row r="389" spans="3:4" ht="12.95" customHeight="1">
      <c r="C389" s="9"/>
      <c r="D389" s="9"/>
    </row>
    <row r="390" spans="3:4" ht="12.95" customHeight="1">
      <c r="C390" s="9"/>
      <c r="D390" s="9"/>
    </row>
    <row r="391" spans="3:4" ht="12.95" customHeight="1">
      <c r="C391" s="9"/>
      <c r="D391" s="9"/>
    </row>
    <row r="392" spans="3:4" ht="12.95" customHeight="1">
      <c r="C392" s="9"/>
      <c r="D392" s="9"/>
    </row>
    <row r="393" spans="3:4" ht="12.95" customHeight="1">
      <c r="C393" s="9"/>
      <c r="D393" s="9"/>
    </row>
    <row r="394" spans="3:4" ht="12.95" customHeight="1">
      <c r="C394" s="9"/>
      <c r="D394" s="9"/>
    </row>
    <row r="395" spans="3:4" ht="12.95" customHeight="1">
      <c r="C395" s="9"/>
      <c r="D395" s="9"/>
    </row>
    <row r="396" spans="3:4" ht="12.95" customHeight="1">
      <c r="C396" s="9"/>
      <c r="D396" s="9"/>
    </row>
    <row r="397" spans="3:4" ht="12.95" customHeight="1">
      <c r="C397" s="9"/>
      <c r="D397" s="9"/>
    </row>
    <row r="398" spans="3:4" ht="12.95" customHeight="1">
      <c r="C398" s="9"/>
      <c r="D398" s="9"/>
    </row>
    <row r="399" spans="3:4" ht="12.95" customHeight="1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X3425"/>
  <sheetViews>
    <sheetView workbookViewId="0">
      <pane xSplit="13" ySplit="22" topLeftCell="N87" activePane="bottomRight" state="frozen"/>
      <selection pane="topRight" activeCell="N1" sqref="N1"/>
      <selection pane="bottomLeft" activeCell="A23" sqref="A23"/>
      <selection pane="bottomRight" activeCell="I102" sqref="I102"/>
    </sheetView>
  </sheetViews>
  <sheetFormatPr defaultColWidth="10.28515625" defaultRowHeight="12.75"/>
  <cols>
    <col min="1" max="1" width="14.42578125" customWidth="1"/>
    <col min="2" max="2" width="5.140625" style="4" customWidth="1"/>
    <col min="3" max="3" width="11.85546875" customWidth="1"/>
    <col min="4" max="4" width="10.85546875" customWidth="1"/>
    <col min="5" max="5" width="12.42578125" bestFit="1" customWidth="1"/>
    <col min="6" max="6" width="16.140625" customWidth="1"/>
    <col min="7" max="7" width="10.425781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4" customWidth="1"/>
  </cols>
  <sheetData>
    <row r="1" spans="1:24" ht="21" thickBot="1">
      <c r="A1" s="1" t="s">
        <v>182</v>
      </c>
      <c r="W1" s="5" t="s">
        <v>9</v>
      </c>
      <c r="X1" s="7" t="s">
        <v>20</v>
      </c>
    </row>
    <row r="2" spans="1:24" ht="12.95" customHeight="1">
      <c r="A2" t="s">
        <v>23</v>
      </c>
      <c r="B2" s="18" t="s">
        <v>40</v>
      </c>
      <c r="W2">
        <v>-80000</v>
      </c>
      <c r="X2">
        <f t="shared" ref="X2:X33" si="0">+D$11+D$12*W2+D$13*W2^2</f>
        <v>-0.47661760301328071</v>
      </c>
    </row>
    <row r="3" spans="1:24" ht="12.95" customHeight="1" thickBot="1">
      <c r="C3" t="s">
        <v>28</v>
      </c>
      <c r="W3">
        <v>-78000</v>
      </c>
      <c r="X3">
        <f t="shared" si="0"/>
        <v>-0.45202071972414759</v>
      </c>
    </row>
    <row r="4" spans="1:24" ht="12.95" customHeight="1" thickBot="1">
      <c r="A4" s="6" t="s">
        <v>27</v>
      </c>
      <c r="C4" s="10">
        <v>49800.428999999996</v>
      </c>
      <c r="D4" s="11">
        <v>0.4163</v>
      </c>
      <c r="W4">
        <v>-76000</v>
      </c>
      <c r="X4">
        <f t="shared" si="0"/>
        <v>-0.42807416555753414</v>
      </c>
    </row>
    <row r="5" spans="1:24" ht="12.95" customHeight="1">
      <c r="A5" s="108" t="s">
        <v>156</v>
      </c>
      <c r="B5" s="44"/>
      <c r="C5" s="109">
        <v>-9.5</v>
      </c>
      <c r="D5" s="44" t="s">
        <v>157</v>
      </c>
      <c r="W5">
        <v>-74000</v>
      </c>
      <c r="X5">
        <f t="shared" si="0"/>
        <v>-0.40477794051344035</v>
      </c>
    </row>
    <row r="6" spans="1:24" ht="12.95" customHeight="1">
      <c r="A6" s="6" t="s">
        <v>0</v>
      </c>
      <c r="W6">
        <v>-72000</v>
      </c>
      <c r="X6">
        <f t="shared" si="0"/>
        <v>-0.38213204459186634</v>
      </c>
    </row>
    <row r="7" spans="1:24" ht="12.95" customHeight="1">
      <c r="A7" t="s">
        <v>1</v>
      </c>
      <c r="C7">
        <v>50081.366499999996</v>
      </c>
      <c r="D7" s="12" t="s">
        <v>32</v>
      </c>
      <c r="W7">
        <v>-70000</v>
      </c>
      <c r="X7">
        <f t="shared" si="0"/>
        <v>-0.36013647779281188</v>
      </c>
    </row>
    <row r="8" spans="1:24" ht="12.95" customHeight="1">
      <c r="A8" t="s">
        <v>2</v>
      </c>
      <c r="C8">
        <v>0.34450999999999998</v>
      </c>
      <c r="D8" s="13">
        <v>4468</v>
      </c>
      <c r="W8">
        <v>-68000</v>
      </c>
      <c r="X8">
        <f t="shared" si="0"/>
        <v>-0.33879124011627715</v>
      </c>
    </row>
    <row r="9" spans="1:24" ht="12.95" customHeight="1">
      <c r="A9" s="25" t="s">
        <v>48</v>
      </c>
      <c r="B9" s="25"/>
      <c r="C9" s="25">
        <v>68</v>
      </c>
      <c r="D9" s="25" t="str">
        <f>"F"&amp;C9</f>
        <v>F68</v>
      </c>
      <c r="E9" s="25" t="str">
        <f>"G"&amp;C9</f>
        <v>G68</v>
      </c>
      <c r="W9">
        <v>-66000</v>
      </c>
      <c r="X9">
        <f t="shared" si="0"/>
        <v>-0.31809633156226202</v>
      </c>
    </row>
    <row r="10" spans="1:24" ht="12.95" customHeight="1" thickBot="1">
      <c r="C10" s="5" t="s">
        <v>18</v>
      </c>
      <c r="D10" s="5" t="s">
        <v>19</v>
      </c>
      <c r="W10">
        <v>-64000</v>
      </c>
      <c r="X10">
        <f t="shared" si="0"/>
        <v>-0.29805175213076662</v>
      </c>
    </row>
    <row r="11" spans="1:24" ht="12.95" customHeight="1">
      <c r="A11" t="s">
        <v>14</v>
      </c>
      <c r="C11" s="17">
        <f ca="1">INTERCEPT(INDIRECT(E9):G975,INDIRECT(D9):$F975)</f>
        <v>1.1789979445693958E-2</v>
      </c>
      <c r="D11" s="4">
        <f>+E11*F11</f>
        <v>1.0129867001364993E-6</v>
      </c>
      <c r="E11" s="19">
        <v>1.0129867001364994</v>
      </c>
      <c r="F11">
        <v>9.9999999999999995E-7</v>
      </c>
      <c r="W11">
        <v>-62000</v>
      </c>
      <c r="X11">
        <f t="shared" si="0"/>
        <v>-0.27865750182179089</v>
      </c>
    </row>
    <row r="12" spans="1:24" ht="12.95" customHeight="1">
      <c r="A12" t="s">
        <v>15</v>
      </c>
      <c r="C12" s="17">
        <f ca="1">SLOPE(INDIRECT(E9):G975,INDIRECT(D9):$F975)</f>
        <v>-2.7286382037762898E-6</v>
      </c>
      <c r="D12" s="4">
        <f>+E12*F12</f>
        <v>-5.4555852519694799E-7</v>
      </c>
      <c r="E12" s="20">
        <v>-0.54555852519694803</v>
      </c>
      <c r="F12">
        <v>9.9999999999999995E-7</v>
      </c>
      <c r="W12">
        <v>-60000</v>
      </c>
      <c r="X12">
        <f t="shared" si="0"/>
        <v>-0.25991358063533487</v>
      </c>
    </row>
    <row r="13" spans="1:24" ht="12.95" customHeight="1" thickBot="1">
      <c r="A13" t="s">
        <v>17</v>
      </c>
      <c r="C13" s="4" t="s">
        <v>12</v>
      </c>
      <c r="D13" s="4">
        <f>+E13*F13</f>
        <v>-8.1291140314958851E-11</v>
      </c>
      <c r="E13" s="21">
        <v>-8.1291140314958849E-2</v>
      </c>
      <c r="F13">
        <v>1.0000000000000001E-9</v>
      </c>
      <c r="W13">
        <v>-58000</v>
      </c>
      <c r="X13">
        <f t="shared" si="0"/>
        <v>-0.24181998857139847</v>
      </c>
    </row>
    <row r="14" spans="1:24" ht="12.95" customHeight="1">
      <c r="A14" t="s">
        <v>22</v>
      </c>
      <c r="E14">
        <f>SUM(U21:U9967)</f>
        <v>1.5862238843725336E-3</v>
      </c>
      <c r="W14">
        <v>-56000</v>
      </c>
      <c r="X14">
        <f t="shared" si="0"/>
        <v>-0.22437672562998173</v>
      </c>
    </row>
    <row r="15" spans="1:24" ht="12.95" customHeight="1">
      <c r="A15" s="3" t="s">
        <v>16</v>
      </c>
      <c r="B15"/>
      <c r="C15" s="15">
        <f ca="1">(C7+C11)+(C8+C12)*INT(MAX(F21:F9967))</f>
        <v>57069.363782282111</v>
      </c>
      <c r="D15" s="22">
        <f>+C7+INT(MAX(F21:F9967))*C8+D11+D12*INT(MAX(F21:F9967))+D13*INT(MAX(F21:F9967)^2)</f>
        <v>57069.362828423764</v>
      </c>
      <c r="E15" s="102" t="s">
        <v>158</v>
      </c>
      <c r="F15" s="109">
        <v>1</v>
      </c>
      <c r="W15">
        <v>-54000</v>
      </c>
      <c r="X15">
        <f t="shared" si="0"/>
        <v>-0.20758379181108466</v>
      </c>
    </row>
    <row r="16" spans="1:24" ht="12.95" customHeight="1">
      <c r="A16" s="6" t="s">
        <v>3</v>
      </c>
      <c r="B16"/>
      <c r="C16" s="16">
        <f ca="1">+C8+C12</f>
        <v>0.34450727136179621</v>
      </c>
      <c r="D16" s="22">
        <f>+C8+D12+2*D13*MAX(F21:F368)</f>
        <v>0.34450615662249451</v>
      </c>
      <c r="E16" s="102" t="s">
        <v>159</v>
      </c>
      <c r="F16" s="110">
        <f ca="1">NOW()+15018.5+$C$5/24</f>
        <v>60365.726906249998</v>
      </c>
      <c r="W16">
        <v>-52000</v>
      </c>
      <c r="X16">
        <f t="shared" si="0"/>
        <v>-0.19144118711470731</v>
      </c>
    </row>
    <row r="17" spans="1:24" ht="12.95" customHeight="1" thickBot="1">
      <c r="A17" s="17" t="s">
        <v>38</v>
      </c>
      <c r="B17"/>
      <c r="C17" s="17">
        <f>COUNT(C21:C9890)</f>
        <v>87</v>
      </c>
      <c r="E17" s="102" t="s">
        <v>160</v>
      </c>
      <c r="F17" s="110">
        <f ca="1">ROUND(2*(F16-$C$7)/$C$8,0)/2+F15</f>
        <v>29853</v>
      </c>
      <c r="W17">
        <v>-50000</v>
      </c>
      <c r="X17">
        <f t="shared" si="0"/>
        <v>-0.1759489115408496</v>
      </c>
    </row>
    <row r="18" spans="1:24" ht="12.95" customHeight="1" thickTop="1" thickBot="1">
      <c r="A18" s="6" t="s">
        <v>163</v>
      </c>
      <c r="B18"/>
      <c r="C18" s="23">
        <f ca="1">+C15</f>
        <v>57069.363782282111</v>
      </c>
      <c r="D18" s="24">
        <f ca="1">C16</f>
        <v>0.34450727136179621</v>
      </c>
      <c r="E18" s="102" t="s">
        <v>161</v>
      </c>
      <c r="F18" s="22">
        <f ca="1">ROUND(2*(F16-$C$15)/$C$16,0)/2+F15</f>
        <v>9569.5</v>
      </c>
      <c r="W18">
        <v>-48000</v>
      </c>
      <c r="X18">
        <f t="shared" si="0"/>
        <v>-0.16110696508951156</v>
      </c>
    </row>
    <row r="19" spans="1:24" ht="12.95" customHeight="1" thickBot="1">
      <c r="A19" s="6" t="s">
        <v>164</v>
      </c>
      <c r="B19"/>
      <c r="C19" s="41">
        <f>D15</f>
        <v>57069.362828423764</v>
      </c>
      <c r="D19" s="42">
        <f>+D16</f>
        <v>0.34450615662249451</v>
      </c>
      <c r="E19" s="102" t="s">
        <v>162</v>
      </c>
      <c r="F19" s="111">
        <f ca="1">+$C$15+$C$16*F18-15018.5-$C$5/24</f>
        <v>45348.021948912159</v>
      </c>
      <c r="W19">
        <v>-46000</v>
      </c>
      <c r="X19">
        <f t="shared" si="0"/>
        <v>-0.1469153477606932</v>
      </c>
    </row>
    <row r="20" spans="1:24" ht="12.95" customHeight="1" thickBot="1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168</v>
      </c>
      <c r="I20" s="8" t="s">
        <v>186</v>
      </c>
      <c r="J20" s="8" t="s">
        <v>184</v>
      </c>
      <c r="K20" s="8" t="s">
        <v>125</v>
      </c>
      <c r="L20" s="8" t="s">
        <v>489</v>
      </c>
      <c r="M20" s="8" t="s">
        <v>490</v>
      </c>
      <c r="N20" s="8" t="s">
        <v>491</v>
      </c>
      <c r="O20" s="8" t="s">
        <v>21</v>
      </c>
      <c r="P20" s="7" t="s">
        <v>20</v>
      </c>
      <c r="Q20" s="5" t="s">
        <v>13</v>
      </c>
      <c r="R20" s="103" t="s">
        <v>136</v>
      </c>
      <c r="S20" s="77" t="s">
        <v>137</v>
      </c>
      <c r="T20" s="7" t="s">
        <v>139</v>
      </c>
      <c r="U20" s="77" t="s">
        <v>138</v>
      </c>
      <c r="W20">
        <v>-44000</v>
      </c>
      <c r="X20">
        <f t="shared" si="0"/>
        <v>-0.13337405955439449</v>
      </c>
    </row>
    <row r="21" spans="1:24" ht="12.95" customHeight="1">
      <c r="A21" s="22" t="s">
        <v>198</v>
      </c>
      <c r="B21" s="15" t="s">
        <v>30</v>
      </c>
      <c r="C21" s="91">
        <v>25981.524000000001</v>
      </c>
      <c r="D21" s="91" t="s">
        <v>186</v>
      </c>
      <c r="E21" s="117">
        <f t="shared" ref="E21:E52" si="1">+(C21-C$7)/C$8</f>
        <v>-69953.970857159438</v>
      </c>
      <c r="F21" s="173">
        <f t="shared" ref="F21:F29" si="2">ROUND(2*E21,0)/2+1</f>
        <v>-69953</v>
      </c>
      <c r="G21" s="27">
        <f t="shared" ref="G21:G52" si="3">+C21-(C$7+F21*C$8)</f>
        <v>-0.3344699999979639</v>
      </c>
      <c r="I21" s="174">
        <f>G21</f>
        <v>-0.3344699999979639</v>
      </c>
      <c r="J21" s="28"/>
      <c r="O21" s="27">
        <f t="shared" ref="O21:O46" ca="1" si="4">+C$11+C$12*F21</f>
        <v>0.20266640771445676</v>
      </c>
      <c r="P21">
        <f t="shared" ref="P21:P52" si="5">+D$11+D$12*F21+D$13*F21^2</f>
        <v>-0.35962740291235262</v>
      </c>
      <c r="Q21" s="29">
        <f t="shared" ref="Q21:Q52" si="6">+C21-15018.5</f>
        <v>10963.024000000001</v>
      </c>
      <c r="S21">
        <f t="shared" ref="S21:S47" si="7">+(P21-G21)^2</f>
        <v>6.3289492139689439E-4</v>
      </c>
      <c r="T21" s="4">
        <v>0.1</v>
      </c>
      <c r="U21">
        <f t="shared" ref="U21:U46" si="8">+T21*S21</f>
        <v>6.3289492139689444E-5</v>
      </c>
      <c r="W21">
        <v>-42000</v>
      </c>
      <c r="X21">
        <f t="shared" si="0"/>
        <v>-0.12048310047061546</v>
      </c>
    </row>
    <row r="22" spans="1:24" ht="12.95" customHeight="1">
      <c r="A22" s="22" t="s">
        <v>198</v>
      </c>
      <c r="B22" s="15" t="s">
        <v>29</v>
      </c>
      <c r="C22" s="91">
        <v>27344.594000000001</v>
      </c>
      <c r="D22" s="91" t="s">
        <v>186</v>
      </c>
      <c r="E22" s="117">
        <f t="shared" si="1"/>
        <v>-65997.423877391062</v>
      </c>
      <c r="F22" s="173">
        <f t="shared" si="2"/>
        <v>-65996.5</v>
      </c>
      <c r="G22" s="27">
        <f t="shared" si="3"/>
        <v>-0.31828499999755877</v>
      </c>
      <c r="I22" s="174">
        <f>G22</f>
        <v>-0.31828499999755877</v>
      </c>
      <c r="J22" s="28"/>
      <c r="O22" s="27">
        <f t="shared" ca="1" si="4"/>
        <v>0.19187055066121586</v>
      </c>
      <c r="P22">
        <f t="shared" si="5"/>
        <v>-0.31806068550609118</v>
      </c>
      <c r="Q22" s="29">
        <f t="shared" si="6"/>
        <v>12326.094000000001</v>
      </c>
      <c r="S22">
        <f t="shared" si="7"/>
        <v>5.0316991082364439E-8</v>
      </c>
      <c r="T22" s="4">
        <v>0.1</v>
      </c>
      <c r="U22">
        <f t="shared" si="8"/>
        <v>5.0316991082364442E-9</v>
      </c>
      <c r="W22">
        <v>-40000</v>
      </c>
      <c r="X22">
        <f t="shared" si="0"/>
        <v>-0.10824247050935612</v>
      </c>
    </row>
    <row r="23" spans="1:24" ht="12.95" customHeight="1">
      <c r="A23" s="22" t="s">
        <v>198</v>
      </c>
      <c r="B23" s="15" t="s">
        <v>30</v>
      </c>
      <c r="C23" s="91">
        <v>27479.465</v>
      </c>
      <c r="D23" s="91" t="s">
        <v>186</v>
      </c>
      <c r="E23" s="117">
        <f t="shared" si="1"/>
        <v>-65605.9374183623</v>
      </c>
      <c r="F23" s="173">
        <f t="shared" si="2"/>
        <v>-65605</v>
      </c>
      <c r="G23" s="27">
        <f t="shared" si="3"/>
        <v>-0.32294999999794527</v>
      </c>
      <c r="I23" s="174">
        <f>G23</f>
        <v>-0.32294999999794527</v>
      </c>
      <c r="J23" s="28"/>
      <c r="O23" s="27">
        <f t="shared" ca="1" si="4"/>
        <v>0.19080228880443745</v>
      </c>
      <c r="P23">
        <f t="shared" si="5"/>
        <v>-0.31408599057386055</v>
      </c>
      <c r="Q23" s="29">
        <f t="shared" si="6"/>
        <v>12460.965</v>
      </c>
      <c r="S23">
        <f t="shared" si="7"/>
        <v>7.8570663070262693E-5</v>
      </c>
      <c r="T23" s="4">
        <v>0.1</v>
      </c>
      <c r="U23">
        <f t="shared" si="8"/>
        <v>7.8570663070262703E-6</v>
      </c>
      <c r="W23">
        <v>-38000</v>
      </c>
      <c r="X23">
        <f t="shared" si="0"/>
        <v>-9.665216967061642E-2</v>
      </c>
    </row>
    <row r="24" spans="1:24" ht="12.95" customHeight="1">
      <c r="A24" s="22" t="s">
        <v>198</v>
      </c>
      <c r="B24" s="15" t="s">
        <v>30</v>
      </c>
      <c r="C24" s="91">
        <v>27718.562000000002</v>
      </c>
      <c r="D24" s="91" t="s">
        <v>186</v>
      </c>
      <c r="E24" s="117">
        <f t="shared" si="1"/>
        <v>-64911.91692548836</v>
      </c>
      <c r="F24" s="173">
        <f t="shared" si="2"/>
        <v>-64911</v>
      </c>
      <c r="G24" s="27">
        <f t="shared" si="3"/>
        <v>-0.31588999999439693</v>
      </c>
      <c r="I24" s="174">
        <f>G24</f>
        <v>-0.31588999999439693</v>
      </c>
      <c r="J24" s="28"/>
      <c r="O24" s="27">
        <f t="shared" ca="1" si="4"/>
        <v>0.18890861389101671</v>
      </c>
      <c r="P24">
        <f t="shared" si="5"/>
        <v>-0.3071014108286203</v>
      </c>
      <c r="Q24" s="29">
        <f t="shared" si="6"/>
        <v>12700.062000000002</v>
      </c>
      <c r="S24">
        <f t="shared" si="7"/>
        <v>7.7239299524806322E-5</v>
      </c>
      <c r="T24" s="4">
        <v>0.1</v>
      </c>
      <c r="U24">
        <f t="shared" si="8"/>
        <v>7.7239299524806328E-6</v>
      </c>
      <c r="W24">
        <v>-36000</v>
      </c>
      <c r="X24">
        <f t="shared" si="0"/>
        <v>-8.5712197954396413E-2</v>
      </c>
    </row>
    <row r="25" spans="1:24" ht="12.95" customHeight="1">
      <c r="A25" s="22" t="s">
        <v>198</v>
      </c>
      <c r="B25" s="15" t="s">
        <v>30</v>
      </c>
      <c r="C25" s="91">
        <v>28126.473999999998</v>
      </c>
      <c r="D25" s="91" t="s">
        <v>186</v>
      </c>
      <c r="E25" s="117">
        <f t="shared" si="1"/>
        <v>-63727.881628980285</v>
      </c>
      <c r="F25" s="173">
        <f t="shared" si="2"/>
        <v>-63727</v>
      </c>
      <c r="G25" s="27">
        <f t="shared" si="3"/>
        <v>-0.30372999999963213</v>
      </c>
      <c r="I25" s="174">
        <f>G25</f>
        <v>-0.30372999999963213</v>
      </c>
      <c r="J25" s="28"/>
      <c r="O25" s="27">
        <f t="shared" ca="1" si="4"/>
        <v>0.18567790625774558</v>
      </c>
      <c r="P25">
        <f t="shared" si="5"/>
        <v>-0.29536611054837603</v>
      </c>
      <c r="Q25" s="29">
        <f t="shared" si="6"/>
        <v>13107.973999999998</v>
      </c>
      <c r="S25">
        <f t="shared" si="7"/>
        <v>6.9954646752833094E-5</v>
      </c>
      <c r="T25" s="4">
        <v>0.1</v>
      </c>
      <c r="U25">
        <f t="shared" si="8"/>
        <v>6.9954646752833097E-6</v>
      </c>
      <c r="W25">
        <v>-34000</v>
      </c>
      <c r="X25">
        <f t="shared" si="0"/>
        <v>-7.5422555360696059E-2</v>
      </c>
    </row>
    <row r="26" spans="1:24" ht="12.95" customHeight="1">
      <c r="A26" s="22" t="s">
        <v>198</v>
      </c>
      <c r="B26" s="15" t="s">
        <v>29</v>
      </c>
      <c r="C26" s="91">
        <v>28249.33</v>
      </c>
      <c r="D26" s="91" t="s">
        <v>186</v>
      </c>
      <c r="E26" s="117">
        <f t="shared" si="1"/>
        <v>-63371.270790397946</v>
      </c>
      <c r="F26" s="173">
        <f t="shared" si="2"/>
        <v>-63370.5</v>
      </c>
      <c r="G26" s="27">
        <f t="shared" si="3"/>
        <v>-0.26554499999474501</v>
      </c>
      <c r="I26" s="174">
        <f>G26</f>
        <v>-0.26554499999474501</v>
      </c>
      <c r="J26" s="28"/>
      <c r="O26" s="27">
        <f t="shared" ca="1" si="4"/>
        <v>0.18470514673809935</v>
      </c>
      <c r="P26">
        <f t="shared" si="5"/>
        <v>-0.29187727956085541</v>
      </c>
      <c r="Q26" s="29">
        <f t="shared" si="6"/>
        <v>13230.830000000002</v>
      </c>
      <c r="S26">
        <f t="shared" si="7"/>
        <v>6.9338894714779506E-4</v>
      </c>
      <c r="T26" s="4">
        <v>0.1</v>
      </c>
      <c r="U26">
        <f t="shared" si="8"/>
        <v>6.9338894714779511E-5</v>
      </c>
      <c r="W26">
        <v>-32000</v>
      </c>
      <c r="X26">
        <f t="shared" si="0"/>
        <v>-6.5783241889515384E-2</v>
      </c>
    </row>
    <row r="27" spans="1:24" ht="12.95" customHeight="1">
      <c r="A27" s="22" t="s">
        <v>198</v>
      </c>
      <c r="B27" s="15" t="s">
        <v>30</v>
      </c>
      <c r="C27" s="91">
        <v>28428.611000000001</v>
      </c>
      <c r="D27" s="91" t="s">
        <v>186</v>
      </c>
      <c r="E27" s="117">
        <f t="shared" si="1"/>
        <v>-62850.876607355363</v>
      </c>
      <c r="F27" s="173">
        <f t="shared" si="2"/>
        <v>-62850</v>
      </c>
      <c r="G27" s="27">
        <f t="shared" si="3"/>
        <v>-0.30199999999604188</v>
      </c>
      <c r="I27" s="174">
        <f>G27</f>
        <v>-0.30199999999604188</v>
      </c>
      <c r="J27" s="28"/>
      <c r="O27" s="27">
        <f t="shared" ca="1" si="4"/>
        <v>0.18328489055303376</v>
      </c>
      <c r="P27">
        <f t="shared" si="5"/>
        <v>-0.28682059611344773</v>
      </c>
      <c r="Q27" s="29">
        <f t="shared" si="6"/>
        <v>13410.111000000001</v>
      </c>
      <c r="S27">
        <f t="shared" si="7"/>
        <v>2.304143022309142E-4</v>
      </c>
      <c r="T27" s="4">
        <v>0.1</v>
      </c>
      <c r="U27">
        <f t="shared" si="8"/>
        <v>2.304143022309142E-5</v>
      </c>
      <c r="W27">
        <v>-30000</v>
      </c>
      <c r="X27">
        <f t="shared" si="0"/>
        <v>-5.679425754085439E-2</v>
      </c>
    </row>
    <row r="28" spans="1:24" ht="12.95" customHeight="1">
      <c r="A28" s="22" t="s">
        <v>198</v>
      </c>
      <c r="B28" s="15" t="s">
        <v>30</v>
      </c>
      <c r="C28" s="91">
        <v>28496.505000000001</v>
      </c>
      <c r="D28" s="91" t="s">
        <v>186</v>
      </c>
      <c r="E28" s="117">
        <f t="shared" si="1"/>
        <v>-62653.80250210443</v>
      </c>
      <c r="F28" s="173">
        <f t="shared" si="2"/>
        <v>-62653</v>
      </c>
      <c r="G28" s="27">
        <f t="shared" si="3"/>
        <v>-0.27646999999706168</v>
      </c>
      <c r="I28" s="174">
        <f>G28</f>
        <v>-0.27646999999706168</v>
      </c>
      <c r="J28" s="28"/>
      <c r="O28" s="27">
        <f t="shared" ca="1" si="4"/>
        <v>0.18274734882688984</v>
      </c>
      <c r="P28">
        <f t="shared" si="5"/>
        <v>-0.2849182215922707</v>
      </c>
      <c r="Q28" s="29">
        <f t="shared" si="6"/>
        <v>13478.005000000001</v>
      </c>
      <c r="S28">
        <f t="shared" si="7"/>
        <v>7.1372448121756154E-5</v>
      </c>
      <c r="T28" s="4">
        <v>0.1</v>
      </c>
      <c r="U28">
        <f t="shared" si="8"/>
        <v>7.1372448121756157E-6</v>
      </c>
      <c r="W28">
        <v>-28000</v>
      </c>
      <c r="X28">
        <f t="shared" si="0"/>
        <v>-4.8455602314713062E-2</v>
      </c>
    </row>
    <row r="29" spans="1:24" ht="12.95" customHeight="1">
      <c r="A29" s="22" t="s">
        <v>198</v>
      </c>
      <c r="B29" s="15" t="s">
        <v>29</v>
      </c>
      <c r="C29" s="91">
        <v>28609.332999999999</v>
      </c>
      <c r="D29" s="91" t="s">
        <v>186</v>
      </c>
      <c r="E29" s="117">
        <f t="shared" si="1"/>
        <v>-62326.299671997906</v>
      </c>
      <c r="F29" s="173">
        <f t="shared" si="2"/>
        <v>-62325.5</v>
      </c>
      <c r="G29" s="27">
        <f t="shared" si="3"/>
        <v>-0.27549499999804539</v>
      </c>
      <c r="I29" s="174">
        <f>G29</f>
        <v>-0.27549499999804539</v>
      </c>
      <c r="J29" s="28"/>
      <c r="O29" s="27">
        <f t="shared" ca="1" si="4"/>
        <v>0.18185371981515311</v>
      </c>
      <c r="P29">
        <f t="shared" si="5"/>
        <v>-0.28176960834387083</v>
      </c>
      <c r="Q29" s="29">
        <f t="shared" si="6"/>
        <v>13590.832999999999</v>
      </c>
      <c r="S29">
        <f t="shared" si="7"/>
        <v>3.9370709893502249E-5</v>
      </c>
      <c r="T29" s="4">
        <v>0.1</v>
      </c>
      <c r="U29">
        <f t="shared" si="8"/>
        <v>3.9370709893502249E-6</v>
      </c>
      <c r="W29">
        <v>-26000</v>
      </c>
      <c r="X29">
        <f t="shared" si="0"/>
        <v>-4.0767276211091399E-2</v>
      </c>
    </row>
    <row r="30" spans="1:24" s="27" customFormat="1" ht="12.95" customHeight="1">
      <c r="A30" s="22" t="s">
        <v>198</v>
      </c>
      <c r="B30" s="15" t="s">
        <v>29</v>
      </c>
      <c r="C30" s="91">
        <v>28629.34</v>
      </c>
      <c r="D30" s="91" t="s">
        <v>186</v>
      </c>
      <c r="E30" s="117">
        <f t="shared" si="1"/>
        <v>-62268.225886041037</v>
      </c>
      <c r="F30" s="171">
        <f t="shared" ref="F30:F37" si="9">ROUND(2*E30,0)/2+0.5</f>
        <v>-62267.5</v>
      </c>
      <c r="G30" s="27">
        <f t="shared" si="3"/>
        <v>-0.25007499999628635</v>
      </c>
      <c r="I30" s="174">
        <f>G30</f>
        <v>-0.25007499999628635</v>
      </c>
      <c r="J30" s="28"/>
      <c r="L30"/>
      <c r="M30"/>
      <c r="N30"/>
      <c r="O30" s="27">
        <f t="shared" ca="1" si="4"/>
        <v>0.18169545879933408</v>
      </c>
      <c r="P30">
        <f t="shared" si="5"/>
        <v>-0.28121380892970704</v>
      </c>
      <c r="Q30" s="29">
        <f t="shared" si="6"/>
        <v>13610.84</v>
      </c>
      <c r="R30"/>
      <c r="S30">
        <f t="shared" si="7"/>
        <v>9.6962542179208032E-4</v>
      </c>
      <c r="T30" s="4">
        <v>0.1</v>
      </c>
      <c r="U30">
        <f t="shared" si="8"/>
        <v>9.6962542179208035E-5</v>
      </c>
      <c r="V30"/>
      <c r="W30">
        <v>-24000</v>
      </c>
      <c r="X30">
        <f t="shared" si="0"/>
        <v>-3.372927922998941E-2</v>
      </c>
    </row>
    <row r="31" spans="1:24" s="27" customFormat="1" ht="12.95" customHeight="1">
      <c r="A31" s="22" t="s">
        <v>198</v>
      </c>
      <c r="B31" s="15" t="s">
        <v>30</v>
      </c>
      <c r="C31" s="91">
        <v>28963.334999999999</v>
      </c>
      <c r="D31" s="91" t="s">
        <v>186</v>
      </c>
      <c r="E31" s="117">
        <f t="shared" si="1"/>
        <v>-61298.747496444223</v>
      </c>
      <c r="F31" s="171">
        <f t="shared" si="9"/>
        <v>-61298</v>
      </c>
      <c r="G31" s="27">
        <f t="shared" si="3"/>
        <v>-0.25751999999920372</v>
      </c>
      <c r="I31" s="174">
        <f>G31</f>
        <v>-0.25751999999920372</v>
      </c>
      <c r="J31" s="28"/>
      <c r="L31"/>
      <c r="M31"/>
      <c r="N31"/>
      <c r="O31" s="27">
        <f t="shared" ca="1" si="4"/>
        <v>0.17905004406077296</v>
      </c>
      <c r="P31">
        <f t="shared" si="5"/>
        <v>-0.27200431332345443</v>
      </c>
      <c r="Q31" s="29">
        <f t="shared" si="6"/>
        <v>13944.834999999999</v>
      </c>
      <c r="R31"/>
      <c r="S31">
        <f t="shared" si="7"/>
        <v>2.0979533247506661E-4</v>
      </c>
      <c r="T31" s="4">
        <v>0.1</v>
      </c>
      <c r="U31">
        <f t="shared" si="8"/>
        <v>2.0979533247506661E-5</v>
      </c>
      <c r="V31"/>
      <c r="W31">
        <v>-22000</v>
      </c>
      <c r="X31">
        <f t="shared" si="0"/>
        <v>-2.7341611371407094E-2</v>
      </c>
    </row>
    <row r="32" spans="1:24" s="27" customFormat="1" ht="12.95" customHeight="1">
      <c r="A32" s="22" t="s">
        <v>198</v>
      </c>
      <c r="B32" s="15" t="s">
        <v>30</v>
      </c>
      <c r="C32" s="91">
        <v>29302.344000000001</v>
      </c>
      <c r="D32" s="91" t="s">
        <v>186</v>
      </c>
      <c r="E32" s="117">
        <f t="shared" si="1"/>
        <v>-60314.715102609494</v>
      </c>
      <c r="F32" s="171">
        <f t="shared" si="9"/>
        <v>-60314</v>
      </c>
      <c r="G32" s="27">
        <f t="shared" si="3"/>
        <v>-0.24635999999736669</v>
      </c>
      <c r="I32" s="174">
        <f>G32</f>
        <v>-0.24635999999736669</v>
      </c>
      <c r="J32" s="28"/>
      <c r="L32"/>
      <c r="M32"/>
      <c r="N32"/>
      <c r="O32" s="27">
        <f t="shared" ca="1" si="4"/>
        <v>0.17636506406825711</v>
      </c>
      <c r="P32">
        <f t="shared" si="5"/>
        <v>-0.26281334040676119</v>
      </c>
      <c r="Q32" s="29">
        <f t="shared" si="6"/>
        <v>14283.844000000001</v>
      </c>
      <c r="R32"/>
      <c r="S32">
        <f t="shared" si="7"/>
        <v>2.7071241062741401E-4</v>
      </c>
      <c r="T32" s="4">
        <v>0.1</v>
      </c>
      <c r="U32">
        <f t="shared" si="8"/>
        <v>2.7071241062741402E-5</v>
      </c>
      <c r="V32"/>
      <c r="W32">
        <v>-20000</v>
      </c>
      <c r="X32">
        <f t="shared" si="0"/>
        <v>-2.1604272635344444E-2</v>
      </c>
    </row>
    <row r="33" spans="1:24" s="27" customFormat="1" ht="12.95" customHeight="1">
      <c r="A33" s="22" t="s">
        <v>198</v>
      </c>
      <c r="B33" s="15" t="s">
        <v>30</v>
      </c>
      <c r="C33" s="91">
        <v>34391.493000000002</v>
      </c>
      <c r="D33" s="91" t="s">
        <v>186</v>
      </c>
      <c r="E33" s="117">
        <f t="shared" si="1"/>
        <v>-45542.577864212923</v>
      </c>
      <c r="F33" s="171">
        <f t="shared" si="9"/>
        <v>-45542</v>
      </c>
      <c r="G33" s="27">
        <f t="shared" si="3"/>
        <v>-0.19907999999122694</v>
      </c>
      <c r="I33" s="28">
        <f>G33</f>
        <v>-0.19907999999122694</v>
      </c>
      <c r="J33" s="28"/>
      <c r="L33"/>
      <c r="M33"/>
      <c r="N33"/>
      <c r="O33" s="27">
        <f t="shared" ca="1" si="4"/>
        <v>0.13605762052207374</v>
      </c>
      <c r="P33">
        <f t="shared" si="5"/>
        <v>-0.1437569820316793</v>
      </c>
      <c r="Q33" s="29">
        <f t="shared" si="6"/>
        <v>19372.993000000002</v>
      </c>
      <c r="R33"/>
      <c r="S33">
        <f t="shared" si="7"/>
        <v>3.0606363161524304E-3</v>
      </c>
      <c r="T33" s="4">
        <v>0.1</v>
      </c>
      <c r="U33">
        <f t="shared" si="8"/>
        <v>3.0606363161524304E-4</v>
      </c>
      <c r="V33"/>
      <c r="W33">
        <v>-18000</v>
      </c>
      <c r="X33">
        <f t="shared" si="0"/>
        <v>-1.6517263021801468E-2</v>
      </c>
    </row>
    <row r="34" spans="1:24" s="27" customFormat="1" ht="12.95" customHeight="1">
      <c r="A34" s="22" t="s">
        <v>198</v>
      </c>
      <c r="B34" s="15" t="s">
        <v>29</v>
      </c>
      <c r="C34" s="91">
        <v>34451.326000000001</v>
      </c>
      <c r="D34" s="91" t="s">
        <v>186</v>
      </c>
      <c r="E34" s="117">
        <f t="shared" si="1"/>
        <v>-45368.902208934414</v>
      </c>
      <c r="F34" s="171">
        <f t="shared" si="9"/>
        <v>-45368.5</v>
      </c>
      <c r="G34" s="27">
        <f t="shared" si="3"/>
        <v>-0.13856499999383232</v>
      </c>
      <c r="I34" s="28">
        <f>G34</f>
        <v>-0.13856499999383232</v>
      </c>
      <c r="J34" s="28"/>
      <c r="L34"/>
      <c r="M34"/>
      <c r="N34"/>
      <c r="O34" s="27">
        <f t="shared" ca="1" si="4"/>
        <v>0.13558420179371855</v>
      </c>
      <c r="P34">
        <f t="shared" si="5"/>
        <v>-0.14256943357608784</v>
      </c>
      <c r="Q34" s="29">
        <f t="shared" si="6"/>
        <v>19432.826000000001</v>
      </c>
      <c r="R34"/>
      <c r="S34">
        <f t="shared" si="7"/>
        <v>1.6035488314695803E-5</v>
      </c>
      <c r="T34" s="4">
        <v>0.1</v>
      </c>
      <c r="U34">
        <f t="shared" si="8"/>
        <v>1.6035488314695804E-6</v>
      </c>
      <c r="V34"/>
      <c r="W34">
        <v>-16000</v>
      </c>
      <c r="X34">
        <f>+D$11+D$12*W34+D$13*W34^2</f>
        <v>-1.208058253077816E-2</v>
      </c>
    </row>
    <row r="35" spans="1:24" s="27" customFormat="1" ht="12.95" customHeight="1">
      <c r="A35" s="22" t="s">
        <v>198</v>
      </c>
      <c r="B35" s="15" t="s">
        <v>30</v>
      </c>
      <c r="C35" s="91">
        <v>34809.421999999999</v>
      </c>
      <c r="D35" s="91" t="s">
        <v>186</v>
      </c>
      <c r="E35" s="117">
        <f t="shared" si="1"/>
        <v>-44329.466488636026</v>
      </c>
      <c r="F35" s="171">
        <f t="shared" si="9"/>
        <v>-44329</v>
      </c>
      <c r="G35" s="27">
        <f t="shared" si="3"/>
        <v>-0.16070999999647029</v>
      </c>
      <c r="I35" s="28">
        <f>G35</f>
        <v>-0.16070999999647029</v>
      </c>
      <c r="J35" s="28"/>
      <c r="L35"/>
      <c r="M35"/>
      <c r="N35"/>
      <c r="O35" s="27">
        <f t="shared" ca="1" si="4"/>
        <v>0.1327477823808931</v>
      </c>
      <c r="P35">
        <f t="shared" si="5"/>
        <v>-0.13555691092832223</v>
      </c>
      <c r="Q35" s="29">
        <f t="shared" si="6"/>
        <v>19790.921999999999</v>
      </c>
      <c r="R35"/>
      <c r="S35">
        <f t="shared" si="7"/>
        <v>6.3267788967018941E-4</v>
      </c>
      <c r="T35" s="4">
        <v>0.1</v>
      </c>
      <c r="U35">
        <f t="shared" si="8"/>
        <v>6.3267788967018943E-5</v>
      </c>
      <c r="V35"/>
      <c r="W35">
        <v>-14000</v>
      </c>
      <c r="X35">
        <f>+D$11+D$12*W35+D$13*W35^2</f>
        <v>-8.2942311622745263E-3</v>
      </c>
    </row>
    <row r="36" spans="1:24" s="27" customFormat="1" ht="12.95" customHeight="1">
      <c r="A36" s="22" t="s">
        <v>198</v>
      </c>
      <c r="B36" s="15" t="s">
        <v>29</v>
      </c>
      <c r="C36" s="91">
        <v>35192.322</v>
      </c>
      <c r="D36" s="91" t="s">
        <v>186</v>
      </c>
      <c r="E36" s="117">
        <f t="shared" si="1"/>
        <v>-43218.03285826245</v>
      </c>
      <c r="F36" s="171">
        <f t="shared" si="9"/>
        <v>-43217.5</v>
      </c>
      <c r="G36" s="27">
        <f t="shared" si="3"/>
        <v>-0.18357499999547144</v>
      </c>
      <c r="I36" s="28">
        <f>G36</f>
        <v>-0.18357499999547144</v>
      </c>
      <c r="J36" s="28"/>
      <c r="L36"/>
      <c r="M36"/>
      <c r="N36"/>
      <c r="O36" s="27">
        <f t="shared" ca="1" si="4"/>
        <v>0.12971490101739575</v>
      </c>
      <c r="P36">
        <f t="shared" si="5"/>
        <v>-0.12825302625155752</v>
      </c>
      <c r="Q36" s="29">
        <f t="shared" si="6"/>
        <v>20173.822</v>
      </c>
      <c r="R36"/>
      <c r="S36">
        <f t="shared" si="7"/>
        <v>3.0605207789223018E-3</v>
      </c>
      <c r="T36" s="4">
        <v>0.1</v>
      </c>
      <c r="U36">
        <f t="shared" si="8"/>
        <v>3.0605207789223023E-4</v>
      </c>
      <c r="V36"/>
      <c r="W36">
        <v>-12000</v>
      </c>
      <c r="X36">
        <f t="shared" ref="X36:X55" si="10">+D$11+D$12*W36+D$13*W36^2</f>
        <v>-5.1582089162905626E-3</v>
      </c>
    </row>
    <row r="37" spans="1:24" s="27" customFormat="1" ht="12.95" customHeight="1">
      <c r="A37" s="22" t="s">
        <v>198</v>
      </c>
      <c r="B37" s="15" t="s">
        <v>30</v>
      </c>
      <c r="C37" s="91">
        <v>39500.332999999999</v>
      </c>
      <c r="D37" s="91" t="s">
        <v>186</v>
      </c>
      <c r="E37" s="117">
        <f t="shared" si="1"/>
        <v>-30713.284084641949</v>
      </c>
      <c r="F37" s="171">
        <f t="shared" si="9"/>
        <v>-30713</v>
      </c>
      <c r="G37" s="27">
        <f t="shared" si="3"/>
        <v>-9.7869999997783452E-2</v>
      </c>
      <c r="I37" s="28">
        <f>G37</f>
        <v>-9.7869999997783452E-2</v>
      </c>
      <c r="J37" s="28"/>
      <c r="L37"/>
      <c r="M37"/>
      <c r="N37"/>
      <c r="O37" s="27">
        <f t="shared" ca="1" si="4"/>
        <v>9.5594644598275144E-2</v>
      </c>
      <c r="P37">
        <f t="shared" si="5"/>
        <v>-5.9924235190773681E-2</v>
      </c>
      <c r="Q37" s="29">
        <f t="shared" si="6"/>
        <v>24481.832999999999</v>
      </c>
      <c r="R37"/>
      <c r="S37">
        <f t="shared" si="7"/>
        <v>1.4398810667889013E-3</v>
      </c>
      <c r="T37" s="4">
        <v>0.1</v>
      </c>
      <c r="U37">
        <f t="shared" si="8"/>
        <v>1.4398810667889015E-4</v>
      </c>
      <c r="V37"/>
      <c r="W37">
        <v>-10000</v>
      </c>
      <c r="X37">
        <f t="shared" si="10"/>
        <v>-2.6725157928262694E-3</v>
      </c>
    </row>
    <row r="38" spans="1:24" s="27" customFormat="1" ht="12.95" customHeight="1">
      <c r="A38" s="22" t="s">
        <v>198</v>
      </c>
      <c r="B38" s="15" t="s">
        <v>30</v>
      </c>
      <c r="C38" s="91">
        <v>45397.391000000003</v>
      </c>
      <c r="D38" s="91" t="s">
        <v>186</v>
      </c>
      <c r="E38" s="117">
        <f t="shared" si="1"/>
        <v>-13596.050912890752</v>
      </c>
      <c r="F38" s="27">
        <f t="shared" ref="F38:F69" si="11">ROUND(2*E38,0)/2</f>
        <v>-13596</v>
      </c>
      <c r="G38" s="27">
        <f t="shared" si="3"/>
        <v>-1.7539999993459787E-2</v>
      </c>
      <c r="I38" s="28">
        <f>G38</f>
        <v>-1.7539999993459787E-2</v>
      </c>
      <c r="J38" s="28"/>
      <c r="L38"/>
      <c r="M38"/>
      <c r="N38"/>
      <c r="O38" s="27">
        <f t="shared" ca="1" si="4"/>
        <v>4.8888544464236398E-2</v>
      </c>
      <c r="P38">
        <f t="shared" si="5"/>
        <v>-7.6083394419689254E-3</v>
      </c>
      <c r="Q38" s="29">
        <f t="shared" si="6"/>
        <v>30378.891000000003</v>
      </c>
      <c r="R38"/>
      <c r="S38">
        <f t="shared" si="7"/>
        <v>9.8637881310039769E-5</v>
      </c>
      <c r="T38" s="4">
        <v>0.1</v>
      </c>
      <c r="U38">
        <f t="shared" si="8"/>
        <v>9.8637881310039782E-6</v>
      </c>
      <c r="V38"/>
      <c r="W38">
        <v>-8000</v>
      </c>
      <c r="X38">
        <f t="shared" si="10"/>
        <v>-8.3715179188164571E-4</v>
      </c>
    </row>
    <row r="39" spans="1:24" s="27" customFormat="1" ht="12.95" customHeight="1">
      <c r="A39" s="22" t="s">
        <v>198</v>
      </c>
      <c r="B39" s="15" t="s">
        <v>29</v>
      </c>
      <c r="C39" s="91">
        <v>45672.49</v>
      </c>
      <c r="D39" s="91" t="s">
        <v>186</v>
      </c>
      <c r="E39" s="117">
        <f t="shared" si="1"/>
        <v>-12797.528373632111</v>
      </c>
      <c r="F39" s="27">
        <f t="shared" si="11"/>
        <v>-12797.5</v>
      </c>
      <c r="G39" s="27">
        <f t="shared" si="3"/>
        <v>-9.7749999986262992E-3</v>
      </c>
      <c r="I39" s="28">
        <f>G39</f>
        <v>-9.7749999986262992E-3</v>
      </c>
      <c r="J39" s="28"/>
      <c r="L39"/>
      <c r="M39"/>
      <c r="N39"/>
      <c r="O39" s="27">
        <f t="shared" ca="1" si="4"/>
        <v>4.6709726858521032E-2</v>
      </c>
      <c r="P39">
        <f t="shared" si="5"/>
        <v>-6.3307400913842488E-3</v>
      </c>
      <c r="Q39" s="29">
        <f t="shared" si="6"/>
        <v>30653.989999999998</v>
      </c>
      <c r="R39"/>
      <c r="S39">
        <f t="shared" si="7"/>
        <v>1.1862926308635019E-5</v>
      </c>
      <c r="T39" s="4">
        <v>0.1</v>
      </c>
      <c r="U39">
        <f t="shared" si="8"/>
        <v>1.1862926308635019E-6</v>
      </c>
      <c r="V39"/>
      <c r="W39">
        <v>-6000</v>
      </c>
      <c r="X39">
        <f t="shared" si="10"/>
        <v>3.4788308654330573E-4</v>
      </c>
    </row>
    <row r="40" spans="1:24" s="27" customFormat="1" ht="12.95" customHeight="1">
      <c r="A40" s="22" t="s">
        <v>198</v>
      </c>
      <c r="B40" s="15" t="s">
        <v>29</v>
      </c>
      <c r="C40" s="91">
        <v>46850.38</v>
      </c>
      <c r="D40" s="91" t="s">
        <v>186</v>
      </c>
      <c r="E40" s="117">
        <f t="shared" si="1"/>
        <v>-9378.4984470697491</v>
      </c>
      <c r="F40" s="27">
        <f t="shared" si="11"/>
        <v>-9378.5</v>
      </c>
      <c r="G40" s="27">
        <f t="shared" si="3"/>
        <v>5.3499999921768904E-4</v>
      </c>
      <c r="I40" s="28">
        <f>G40</f>
        <v>5.3499999921768904E-4</v>
      </c>
      <c r="J40" s="28"/>
      <c r="L40"/>
      <c r="M40"/>
      <c r="N40"/>
      <c r="O40" s="27">
        <f t="shared" ca="1" si="4"/>
        <v>3.7380512839809893E-2</v>
      </c>
      <c r="P40">
        <f t="shared" si="5"/>
        <v>-2.0325312408843547E-3</v>
      </c>
      <c r="Q40" s="29">
        <f t="shared" si="6"/>
        <v>31831.879999999997</v>
      </c>
      <c r="R40"/>
      <c r="S40">
        <f t="shared" si="7"/>
        <v>6.5922166688999387E-6</v>
      </c>
      <c r="T40" s="4">
        <v>0.1</v>
      </c>
      <c r="U40">
        <f t="shared" si="8"/>
        <v>6.5922166688999393E-7</v>
      </c>
      <c r="V40"/>
      <c r="W40">
        <v>-4000</v>
      </c>
      <c r="X40">
        <f t="shared" si="10"/>
        <v>8.8258884244858692E-4</v>
      </c>
    </row>
    <row r="41" spans="1:24" s="27" customFormat="1" ht="12.95" customHeight="1">
      <c r="A41" s="22" t="s">
        <v>198</v>
      </c>
      <c r="B41" s="15" t="s">
        <v>30</v>
      </c>
      <c r="C41" s="91">
        <v>47088.582999999999</v>
      </c>
      <c r="D41" s="91" t="s">
        <v>186</v>
      </c>
      <c r="E41" s="117">
        <f t="shared" si="1"/>
        <v>-8687.0729441815856</v>
      </c>
      <c r="F41" s="27">
        <f t="shared" si="11"/>
        <v>-8687</v>
      </c>
      <c r="G41" s="27">
        <f t="shared" si="3"/>
        <v>-2.5129999994533136E-2</v>
      </c>
      <c r="I41" s="28">
        <f>G41</f>
        <v>-2.5129999994533136E-2</v>
      </c>
      <c r="J41" s="28"/>
      <c r="L41"/>
      <c r="M41"/>
      <c r="N41"/>
      <c r="O41" s="27">
        <f t="shared" ca="1" si="4"/>
        <v>3.5493659521898591E-2</v>
      </c>
      <c r="P41">
        <f t="shared" si="5"/>
        <v>-1.3942721976166811E-3</v>
      </c>
      <c r="Q41" s="29">
        <f t="shared" si="6"/>
        <v>32070.082999999999</v>
      </c>
      <c r="R41"/>
      <c r="S41">
        <f t="shared" si="7"/>
        <v>5.6338477404931249E-4</v>
      </c>
      <c r="T41" s="4">
        <v>0.1</v>
      </c>
      <c r="U41">
        <f t="shared" si="8"/>
        <v>5.6338477404931249E-5</v>
      </c>
      <c r="V41"/>
      <c r="W41">
        <v>-2000</v>
      </c>
      <c r="X41">
        <f t="shared" si="10"/>
        <v>7.6696547583419701E-4</v>
      </c>
    </row>
    <row r="42" spans="1:24" s="27" customFormat="1" ht="12.95" customHeight="1" thickBot="1">
      <c r="A42" s="168" t="s">
        <v>198</v>
      </c>
      <c r="B42" s="169" t="s">
        <v>30</v>
      </c>
      <c r="C42" s="170">
        <v>47099.624000000003</v>
      </c>
      <c r="D42" s="91" t="s">
        <v>186</v>
      </c>
      <c r="E42" s="117">
        <f t="shared" si="1"/>
        <v>-8655.0245275898906</v>
      </c>
      <c r="F42" s="27">
        <f t="shared" si="11"/>
        <v>-8655</v>
      </c>
      <c r="G42" s="27">
        <f t="shared" si="3"/>
        <v>-8.4499999938998371E-3</v>
      </c>
      <c r="I42" s="28">
        <f>G42</f>
        <v>-8.4499999938998371E-3</v>
      </c>
      <c r="J42" s="28"/>
      <c r="L42"/>
      <c r="M42"/>
      <c r="N42"/>
      <c r="O42" s="27">
        <f t="shared" ca="1" si="4"/>
        <v>3.5406343099377749E-2</v>
      </c>
      <c r="P42">
        <f t="shared" si="5"/>
        <v>-1.3666180398520392E-3</v>
      </c>
      <c r="Q42" s="29">
        <f t="shared" si="6"/>
        <v>32081.124000000003</v>
      </c>
      <c r="R42"/>
      <c r="S42">
        <f t="shared" si="7"/>
        <v>5.0174299906930004E-5</v>
      </c>
      <c r="T42" s="4">
        <v>0.1</v>
      </c>
      <c r="U42">
        <f t="shared" si="8"/>
        <v>5.017429990693001E-6</v>
      </c>
      <c r="V42"/>
      <c r="W42">
        <v>0</v>
      </c>
      <c r="X42">
        <f t="shared" si="10"/>
        <v>1.0129867001364993E-6</v>
      </c>
    </row>
    <row r="43" spans="1:24" s="27" customFormat="1" ht="12.95" customHeight="1">
      <c r="A43" s="22" t="s">
        <v>198</v>
      </c>
      <c r="B43" s="15" t="s">
        <v>30</v>
      </c>
      <c r="C43" s="91">
        <v>47558.512000000002</v>
      </c>
      <c r="D43" s="91" t="s">
        <v>186</v>
      </c>
      <c r="E43" s="117">
        <f t="shared" si="1"/>
        <v>-7323.0225537720071</v>
      </c>
      <c r="F43" s="27">
        <f t="shared" si="11"/>
        <v>-7323</v>
      </c>
      <c r="G43" s="27">
        <f t="shared" si="3"/>
        <v>-7.7699999965261668E-3</v>
      </c>
      <c r="I43" s="28">
        <f>G43</f>
        <v>-7.7699999965261668E-3</v>
      </c>
      <c r="J43" s="28"/>
      <c r="L43"/>
      <c r="M43"/>
      <c r="N43"/>
      <c r="O43" s="27">
        <f t="shared" ca="1" si="4"/>
        <v>3.1771797011947732E-2</v>
      </c>
      <c r="P43">
        <f t="shared" si="5"/>
        <v>-3.6320736859776076E-4</v>
      </c>
      <c r="Q43" s="29">
        <f t="shared" si="6"/>
        <v>32540.012000000002</v>
      </c>
      <c r="R43"/>
      <c r="S43">
        <f t="shared" si="7"/>
        <v>5.4860577033134585E-5</v>
      </c>
      <c r="T43" s="4">
        <v>0.1</v>
      </c>
      <c r="U43">
        <f t="shared" si="8"/>
        <v>5.4860577033134592E-6</v>
      </c>
      <c r="V43"/>
      <c r="W43">
        <v>2000</v>
      </c>
      <c r="X43">
        <f t="shared" si="10"/>
        <v>-1.4152686249535951E-3</v>
      </c>
    </row>
    <row r="44" spans="1:24" s="27" customFormat="1" ht="12.95" customHeight="1">
      <c r="A44" s="22" t="s">
        <v>198</v>
      </c>
      <c r="B44" s="15" t="s">
        <v>30</v>
      </c>
      <c r="C44" s="91">
        <v>47566.446000000004</v>
      </c>
      <c r="D44" s="91" t="s">
        <v>186</v>
      </c>
      <c r="E44" s="117">
        <f t="shared" si="1"/>
        <v>-7299.992743316574</v>
      </c>
      <c r="F44" s="27">
        <f t="shared" si="11"/>
        <v>-7300</v>
      </c>
      <c r="G44" s="27">
        <f t="shared" si="3"/>
        <v>2.5000000096042641E-3</v>
      </c>
      <c r="I44" s="28">
        <f>G44</f>
        <v>2.5000000096042641E-3</v>
      </c>
      <c r="J44" s="28"/>
      <c r="L44"/>
      <c r="M44"/>
      <c r="N44"/>
      <c r="O44" s="27">
        <f t="shared" ca="1" si="4"/>
        <v>3.1709038333260872E-2</v>
      </c>
      <c r="P44">
        <f t="shared" si="5"/>
        <v>-3.4841464674630063E-4</v>
      </c>
      <c r="Q44" s="29">
        <f t="shared" si="6"/>
        <v>32547.946000000004</v>
      </c>
      <c r="R44"/>
      <c r="S44">
        <f t="shared" si="7"/>
        <v>8.1134660545127059E-6</v>
      </c>
      <c r="T44" s="4">
        <v>0.1</v>
      </c>
      <c r="U44">
        <f t="shared" si="8"/>
        <v>8.1134660545127061E-7</v>
      </c>
      <c r="V44"/>
      <c r="W44">
        <v>4000</v>
      </c>
      <c r="X44">
        <f t="shared" si="10"/>
        <v>-3.4818793591269975E-3</v>
      </c>
    </row>
    <row r="45" spans="1:24" s="27" customFormat="1" ht="12.95" customHeight="1">
      <c r="A45" s="22" t="s">
        <v>198</v>
      </c>
      <c r="B45" s="15" t="s">
        <v>29</v>
      </c>
      <c r="C45" s="91">
        <v>48271.49</v>
      </c>
      <c r="D45" s="91" t="s">
        <v>186</v>
      </c>
      <c r="E45" s="117">
        <f t="shared" si="1"/>
        <v>-5253.4803053612331</v>
      </c>
      <c r="F45" s="27">
        <f t="shared" si="11"/>
        <v>-5253.5</v>
      </c>
      <c r="G45" s="27">
        <f t="shared" si="3"/>
        <v>6.7849999977624975E-3</v>
      </c>
      <c r="I45" s="28">
        <f>G45</f>
        <v>6.7849999977624975E-3</v>
      </c>
      <c r="J45" s="28"/>
      <c r="L45"/>
      <c r="M45"/>
      <c r="N45"/>
      <c r="O45" s="27">
        <f t="shared" ca="1" si="4"/>
        <v>2.6124880249232697E-2</v>
      </c>
      <c r="P45">
        <f t="shared" si="5"/>
        <v>6.2352919866820586E-4</v>
      </c>
      <c r="Q45" s="29">
        <f t="shared" si="6"/>
        <v>33252.99</v>
      </c>
      <c r="R45"/>
      <c r="S45">
        <f t="shared" si="7"/>
        <v>3.7963722408091642E-5</v>
      </c>
      <c r="T45" s="4">
        <v>0.1</v>
      </c>
      <c r="U45">
        <f t="shared" si="8"/>
        <v>3.7963722408091645E-6</v>
      </c>
      <c r="V45"/>
      <c r="W45">
        <v>6000</v>
      </c>
      <c r="X45">
        <f t="shared" si="10"/>
        <v>-6.1988192158200705E-3</v>
      </c>
    </row>
    <row r="46" spans="1:24" s="27" customFormat="1" ht="12.95" customHeight="1">
      <c r="A46" s="22" t="s">
        <v>198</v>
      </c>
      <c r="B46" s="15" t="s">
        <v>29</v>
      </c>
      <c r="C46" s="91">
        <v>48273.561999999998</v>
      </c>
      <c r="D46" s="91" t="s">
        <v>186</v>
      </c>
      <c r="E46" s="117">
        <f t="shared" si="1"/>
        <v>-5247.4659661548239</v>
      </c>
      <c r="F46" s="27">
        <f t="shared" si="11"/>
        <v>-5247.5</v>
      </c>
      <c r="G46" s="27">
        <f t="shared" si="3"/>
        <v>1.1725000003934838E-2</v>
      </c>
      <c r="I46" s="28">
        <f>G46</f>
        <v>1.1725000003934838E-2</v>
      </c>
      <c r="J46" s="28"/>
      <c r="L46"/>
      <c r="M46"/>
      <c r="N46"/>
      <c r="O46" s="27">
        <f t="shared" ca="1" si="4"/>
        <v>2.610850842001004E-2</v>
      </c>
      <c r="P46">
        <f t="shared" si="5"/>
        <v>6.2537767710370848E-4</v>
      </c>
      <c r="Q46" s="29">
        <f t="shared" si="6"/>
        <v>33255.061999999998</v>
      </c>
      <c r="R46"/>
      <c r="S46">
        <f t="shared" si="7"/>
        <v>1.232016157982881E-4</v>
      </c>
      <c r="T46" s="4">
        <v>0.1</v>
      </c>
      <c r="U46">
        <f t="shared" si="8"/>
        <v>1.2320161579828811E-5</v>
      </c>
      <c r="V46"/>
      <c r="W46">
        <v>8000</v>
      </c>
      <c r="X46">
        <f t="shared" si="10"/>
        <v>-9.5660881950328132E-3</v>
      </c>
    </row>
    <row r="47" spans="1:24" s="27" customFormat="1" ht="12.95" customHeight="1">
      <c r="A47" s="175" t="s">
        <v>28</v>
      </c>
      <c r="B47" s="86"/>
      <c r="C47" s="39">
        <v>49800.428999999996</v>
      </c>
      <c r="D47" s="39" t="s">
        <v>12</v>
      </c>
      <c r="E47" s="118">
        <f t="shared" si="1"/>
        <v>-815.46979768366668</v>
      </c>
      <c r="F47">
        <f t="shared" si="11"/>
        <v>-815.5</v>
      </c>
      <c r="G47" s="27">
        <f t="shared" si="3"/>
        <v>1.0405000000901055E-2</v>
      </c>
      <c r="H47"/>
      <c r="I47"/>
      <c r="J47"/>
      <c r="K47" s="28">
        <f t="shared" ref="K47:K65" si="12">G47</f>
        <v>1.0405000000901055E-2</v>
      </c>
      <c r="L47"/>
      <c r="M47"/>
      <c r="N47"/>
      <c r="O47"/>
      <c r="P47">
        <f t="shared" si="5"/>
        <v>3.9185408372040232E-4</v>
      </c>
      <c r="Q47" s="2">
        <f t="shared" si="6"/>
        <v>34781.928999999996</v>
      </c>
      <c r="R47" s="22">
        <v>1.0405000000901055E-2</v>
      </c>
      <c r="S47">
        <f t="shared" si="7"/>
        <v>1.0026309115875155E-4</v>
      </c>
      <c r="T47" s="4"/>
      <c r="U47"/>
      <c r="V47"/>
      <c r="W47">
        <v>10000</v>
      </c>
      <c r="X47">
        <f t="shared" si="10"/>
        <v>-1.3583686296765228E-2</v>
      </c>
    </row>
    <row r="48" spans="1:24" s="27" customFormat="1" ht="12.95" customHeight="1">
      <c r="A48" s="118" t="s">
        <v>31</v>
      </c>
      <c r="B48" s="86" t="s">
        <v>29</v>
      </c>
      <c r="C48" s="39">
        <v>50081.539400000125</v>
      </c>
      <c r="D48" s="39"/>
      <c r="E48" s="118">
        <f t="shared" si="1"/>
        <v>0.50187222469223081</v>
      </c>
      <c r="F48">
        <f t="shared" si="11"/>
        <v>0.5</v>
      </c>
      <c r="G48">
        <f t="shared" si="3"/>
        <v>6.4500013104407117E-4</v>
      </c>
      <c r="H48" s="4"/>
      <c r="I48" s="4"/>
      <c r="J48"/>
      <c r="K48" s="28">
        <f t="shared" si="12"/>
        <v>6.4500013104407117E-4</v>
      </c>
      <c r="L48"/>
      <c r="M48"/>
      <c r="N48"/>
      <c r="O48"/>
      <c r="P48">
        <f t="shared" si="5"/>
        <v>7.4018711475294651E-7</v>
      </c>
      <c r="Q48" s="2">
        <f t="shared" si="6"/>
        <v>35063.039400000125</v>
      </c>
      <c r="R48"/>
      <c r="S48">
        <f t="shared" ref="S48:S78" si="13">+(P48-G48)^2</f>
        <v>4.1507087535180822E-7</v>
      </c>
      <c r="T48" s="28">
        <v>1</v>
      </c>
      <c r="U48">
        <f t="shared" ref="U48:U78" si="14">+T48*S48</f>
        <v>4.1507087535180822E-7</v>
      </c>
      <c r="V48"/>
      <c r="W48">
        <v>12000</v>
      </c>
      <c r="X48">
        <f t="shared" si="10"/>
        <v>-1.8251613521017316E-2</v>
      </c>
    </row>
    <row r="49" spans="1:24" s="27" customFormat="1" ht="12.95" customHeight="1">
      <c r="A49" s="118" t="s">
        <v>31</v>
      </c>
      <c r="B49" s="86" t="s">
        <v>29</v>
      </c>
      <c r="C49" s="39">
        <v>50086.361599999946</v>
      </c>
      <c r="D49" s="39"/>
      <c r="E49" s="118">
        <f t="shared" si="1"/>
        <v>14.499143711210595</v>
      </c>
      <c r="F49">
        <f t="shared" si="11"/>
        <v>14.5</v>
      </c>
      <c r="G49">
        <f t="shared" si="3"/>
        <v>-2.9500004893634468E-4</v>
      </c>
      <c r="H49" s="4"/>
      <c r="I49" s="4"/>
      <c r="J49"/>
      <c r="K49" s="28">
        <f t="shared" si="12"/>
        <v>-2.9500004893634468E-4</v>
      </c>
      <c r="L49"/>
      <c r="M49"/>
      <c r="N49"/>
      <c r="O49"/>
      <c r="P49">
        <f t="shared" si="5"/>
        <v>-6.9147033774704666E-6</v>
      </c>
      <c r="Q49" s="2">
        <f t="shared" si="6"/>
        <v>35067.861599999946</v>
      </c>
      <c r="R49"/>
      <c r="S49">
        <f t="shared" si="13"/>
        <v>8.2993166325775966E-8</v>
      </c>
      <c r="T49" s="28">
        <v>1</v>
      </c>
      <c r="U49">
        <f t="shared" si="14"/>
        <v>8.2993166325775966E-8</v>
      </c>
      <c r="V49"/>
      <c r="W49">
        <v>14000</v>
      </c>
      <c r="X49">
        <f t="shared" si="10"/>
        <v>-2.356986986778907E-2</v>
      </c>
    </row>
    <row r="50" spans="1:24" ht="12.95" customHeight="1">
      <c r="A50" s="118" t="s">
        <v>31</v>
      </c>
      <c r="B50" s="86" t="s">
        <v>30</v>
      </c>
      <c r="C50" s="39">
        <v>50086.533100000117</v>
      </c>
      <c r="D50" s="39"/>
      <c r="E50" s="118">
        <f t="shared" si="1"/>
        <v>14.99695219331957</v>
      </c>
      <c r="F50">
        <f t="shared" si="11"/>
        <v>15</v>
      </c>
      <c r="G50">
        <f t="shared" si="3"/>
        <v>-1.0499998825252987E-3</v>
      </c>
      <c r="H50" s="4"/>
      <c r="I50" s="4"/>
      <c r="K50" s="28">
        <f t="shared" si="12"/>
        <v>-1.0499998825252987E-3</v>
      </c>
      <c r="P50">
        <f t="shared" si="5"/>
        <v>-7.188681684388586E-6</v>
      </c>
      <c r="Q50" s="2">
        <f t="shared" si="6"/>
        <v>35068.033100000117</v>
      </c>
      <c r="S50">
        <f t="shared" si="13"/>
        <v>1.0874552005992611E-6</v>
      </c>
      <c r="T50" s="28">
        <v>1</v>
      </c>
      <c r="U50">
        <f t="shared" si="14"/>
        <v>1.0874552005992611E-6</v>
      </c>
      <c r="W50">
        <v>16000</v>
      </c>
      <c r="X50">
        <f t="shared" si="10"/>
        <v>-2.9538455337080497E-2</v>
      </c>
    </row>
    <row r="51" spans="1:24" s="27" customFormat="1" ht="12.95" customHeight="1">
      <c r="A51" s="118" t="s">
        <v>31</v>
      </c>
      <c r="B51" s="86" t="s">
        <v>29</v>
      </c>
      <c r="C51" s="39">
        <v>50088.428700000048</v>
      </c>
      <c r="D51" s="39"/>
      <c r="E51" s="118">
        <f t="shared" si="1"/>
        <v>20.499259818441367</v>
      </c>
      <c r="F51">
        <f t="shared" si="11"/>
        <v>20.5</v>
      </c>
      <c r="G51">
        <f t="shared" si="3"/>
        <v>-2.5499994808342308E-4</v>
      </c>
      <c r="H51" s="4"/>
      <c r="I51" s="4"/>
      <c r="J51"/>
      <c r="K51" s="28">
        <f t="shared" si="12"/>
        <v>-2.5499994808342308E-4</v>
      </c>
      <c r="L51"/>
      <c r="M51"/>
      <c r="N51"/>
      <c r="O51"/>
      <c r="P51">
        <f t="shared" si="5"/>
        <v>-1.0205125668118296E-5</v>
      </c>
      <c r="Q51" s="2">
        <f t="shared" si="6"/>
        <v>35069.928700000048</v>
      </c>
      <c r="R51"/>
      <c r="S51">
        <f t="shared" si="13"/>
        <v>5.992450508134062E-8</v>
      </c>
      <c r="T51" s="28">
        <v>1</v>
      </c>
      <c r="U51">
        <f t="shared" si="14"/>
        <v>5.992450508134062E-8</v>
      </c>
      <c r="V51"/>
      <c r="W51">
        <v>18000</v>
      </c>
      <c r="X51">
        <f t="shared" si="10"/>
        <v>-3.6157369928891597E-2</v>
      </c>
    </row>
    <row r="52" spans="1:24" s="27" customFormat="1" ht="12.95" customHeight="1">
      <c r="A52" s="118" t="s">
        <v>31</v>
      </c>
      <c r="B52" s="86" t="s">
        <v>30</v>
      </c>
      <c r="C52" s="39">
        <v>50096.524300000165</v>
      </c>
      <c r="D52" s="39"/>
      <c r="E52" s="118">
        <f t="shared" si="1"/>
        <v>43.998142289536467</v>
      </c>
      <c r="F52">
        <f t="shared" si="11"/>
        <v>44</v>
      </c>
      <c r="G52">
        <f t="shared" si="3"/>
        <v>-6.3999983103713021E-4</v>
      </c>
      <c r="H52" s="4"/>
      <c r="I52" s="4"/>
      <c r="J52"/>
      <c r="K52" s="28">
        <f t="shared" si="12"/>
        <v>-6.3999983103713021E-4</v>
      </c>
      <c r="L52"/>
      <c r="M52"/>
      <c r="N52"/>
      <c r="O52"/>
      <c r="P52">
        <f t="shared" si="5"/>
        <v>-2.314896805617897E-5</v>
      </c>
      <c r="Q52" s="2">
        <f t="shared" si="6"/>
        <v>35078.024300000165</v>
      </c>
      <c r="R52"/>
      <c r="S52">
        <f t="shared" si="13"/>
        <v>3.8050498716034422E-7</v>
      </c>
      <c r="T52" s="28">
        <v>1</v>
      </c>
      <c r="U52">
        <f t="shared" si="14"/>
        <v>3.8050498716034422E-7</v>
      </c>
      <c r="V52"/>
      <c r="W52">
        <v>20000</v>
      </c>
      <c r="X52">
        <f t="shared" si="10"/>
        <v>-4.3426613643222367E-2</v>
      </c>
    </row>
    <row r="53" spans="1:24" s="27" customFormat="1" ht="12.95" customHeight="1">
      <c r="A53" s="118" t="s">
        <v>31</v>
      </c>
      <c r="B53" s="86" t="s">
        <v>29</v>
      </c>
      <c r="C53" s="39">
        <v>50102.55420000013</v>
      </c>
      <c r="D53" s="39"/>
      <c r="E53" s="118">
        <f t="shared" ref="E53:E84" si="15">+(C53-C$7)/C$8</f>
        <v>61.50097239596294</v>
      </c>
      <c r="F53">
        <f t="shared" si="11"/>
        <v>61.5</v>
      </c>
      <c r="G53">
        <f t="shared" ref="G53:G84" si="16">+C53-(C$7+F53*C$8)</f>
        <v>3.3500013523735106E-4</v>
      </c>
      <c r="H53" s="4"/>
      <c r="I53" s="4"/>
      <c r="J53"/>
      <c r="K53" s="28">
        <f t="shared" si="12"/>
        <v>3.3500013523735106E-4</v>
      </c>
      <c r="L53"/>
      <c r="M53"/>
      <c r="N53"/>
      <c r="O53"/>
      <c r="P53">
        <f t="shared" ref="P53:P84" si="17">+D$11+D$12*F53+D$13*F53^2</f>
        <v>-3.2846326014932061E-5</v>
      </c>
      <c r="Q53" s="2">
        <f t="shared" ref="Q53:Q84" si="18">+C53-15018.5</f>
        <v>35084.05420000013</v>
      </c>
      <c r="R53"/>
      <c r="S53">
        <f t="shared" si="13"/>
        <v>1.3531101905582744E-7</v>
      </c>
      <c r="T53" s="28">
        <v>1</v>
      </c>
      <c r="U53">
        <f t="shared" si="14"/>
        <v>1.3531101905582744E-7</v>
      </c>
      <c r="V53"/>
      <c r="W53">
        <v>22000</v>
      </c>
      <c r="X53">
        <f t="shared" si="10"/>
        <v>-5.1346186480072803E-2</v>
      </c>
    </row>
    <row r="54" spans="1:24" s="27" customFormat="1" ht="12.95" customHeight="1">
      <c r="A54" s="118" t="s">
        <v>31</v>
      </c>
      <c r="B54" s="86" t="s">
        <v>30</v>
      </c>
      <c r="C54" s="39">
        <v>50116.505700000096</v>
      </c>
      <c r="D54" s="39"/>
      <c r="E54" s="118">
        <f t="shared" si="15"/>
        <v>101.99761980813231</v>
      </c>
      <c r="F54">
        <f t="shared" si="11"/>
        <v>102</v>
      </c>
      <c r="G54">
        <f t="shared" si="16"/>
        <v>-8.1999989924952388E-4</v>
      </c>
      <c r="H54" s="4"/>
      <c r="I54" s="4"/>
      <c r="J54"/>
      <c r="K54" s="28">
        <f t="shared" si="12"/>
        <v>-8.1999989924952388E-4</v>
      </c>
      <c r="L54"/>
      <c r="M54"/>
      <c r="N54"/>
      <c r="O54"/>
      <c r="P54">
        <f t="shared" si="17"/>
        <v>-5.5479735893789023E-5</v>
      </c>
      <c r="Q54" s="2">
        <f t="shared" si="18"/>
        <v>35098.005700000096</v>
      </c>
      <c r="R54"/>
      <c r="S54">
        <f t="shared" si="13"/>
        <v>5.8449108017747946E-7</v>
      </c>
      <c r="T54" s="28">
        <v>1</v>
      </c>
      <c r="U54">
        <f t="shared" si="14"/>
        <v>5.8449108017747946E-7</v>
      </c>
      <c r="V54"/>
      <c r="W54">
        <v>24000</v>
      </c>
      <c r="X54">
        <f t="shared" si="10"/>
        <v>-5.9916088439442919E-2</v>
      </c>
    </row>
    <row r="55" spans="1:24" s="27" customFormat="1" ht="12.95" customHeight="1">
      <c r="A55" s="118" t="s">
        <v>31</v>
      </c>
      <c r="B55" s="86" t="s">
        <v>29</v>
      </c>
      <c r="C55" s="39">
        <v>50120.470199999865</v>
      </c>
      <c r="D55" s="39"/>
      <c r="E55" s="118">
        <f t="shared" si="15"/>
        <v>113.50526835177121</v>
      </c>
      <c r="F55">
        <f t="shared" si="11"/>
        <v>113.5</v>
      </c>
      <c r="G55">
        <f t="shared" si="16"/>
        <v>1.8149998722947203E-3</v>
      </c>
      <c r="H55" s="4"/>
      <c r="I55" s="4"/>
      <c r="J55"/>
      <c r="K55" s="28">
        <f t="shared" si="12"/>
        <v>1.8149998722947203E-3</v>
      </c>
      <c r="L55"/>
      <c r="M55"/>
      <c r="N55"/>
      <c r="O55"/>
      <c r="P55">
        <f t="shared" si="17"/>
        <v>-6.1955118702039489E-5</v>
      </c>
      <c r="Q55" s="2">
        <f t="shared" si="18"/>
        <v>35101.970199999865</v>
      </c>
      <c r="R55"/>
      <c r="S55">
        <f t="shared" si="13"/>
        <v>3.5229600382276465E-6</v>
      </c>
      <c r="T55" s="28">
        <v>1</v>
      </c>
      <c r="U55">
        <f t="shared" si="14"/>
        <v>3.5229600382276465E-6</v>
      </c>
      <c r="V55"/>
      <c r="W55">
        <v>26000</v>
      </c>
      <c r="X55">
        <f t="shared" si="10"/>
        <v>-6.9136319521332701E-2</v>
      </c>
    </row>
    <row r="56" spans="1:24" ht="12.95" customHeight="1">
      <c r="A56" s="117" t="s">
        <v>31</v>
      </c>
      <c r="B56" s="158" t="s">
        <v>29</v>
      </c>
      <c r="C56" s="34">
        <v>50122.536299999803</v>
      </c>
      <c r="D56" s="34"/>
      <c r="E56" s="117">
        <f t="shared" si="15"/>
        <v>119.50248178516402</v>
      </c>
      <c r="F56" s="27">
        <f t="shared" si="11"/>
        <v>119.5</v>
      </c>
      <c r="G56" s="27">
        <f t="shared" si="16"/>
        <v>8.5499980923486874E-4</v>
      </c>
      <c r="H56" s="28"/>
      <c r="I56" s="28"/>
      <c r="J56" s="27"/>
      <c r="K56" s="28">
        <f t="shared" si="12"/>
        <v>8.5499980923486874E-4</v>
      </c>
      <c r="M56" s="27"/>
      <c r="N56" s="27"/>
      <c r="O56" s="27"/>
      <c r="P56">
        <f t="shared" si="17"/>
        <v>-6.5342114867381475E-5</v>
      </c>
      <c r="Q56" s="29">
        <f t="shared" si="18"/>
        <v>35104.036299999803</v>
      </c>
      <c r="R56" s="27"/>
      <c r="S56" s="27">
        <f t="shared" si="13"/>
        <v>8.4702925726023207E-7</v>
      </c>
      <c r="T56" s="28">
        <v>1</v>
      </c>
      <c r="U56">
        <f t="shared" si="14"/>
        <v>8.4702925726023207E-7</v>
      </c>
    </row>
    <row r="57" spans="1:24" ht="12.95" customHeight="1">
      <c r="A57" s="117" t="s">
        <v>31</v>
      </c>
      <c r="B57" s="158" t="s">
        <v>30</v>
      </c>
      <c r="C57" s="34">
        <v>50125.462100000121</v>
      </c>
      <c r="D57" s="34"/>
      <c r="E57" s="117">
        <f t="shared" si="15"/>
        <v>127.99512350911222</v>
      </c>
      <c r="F57" s="27">
        <f t="shared" si="11"/>
        <v>128</v>
      </c>
      <c r="G57" s="27">
        <f t="shared" si="16"/>
        <v>-1.6799998775240965E-3</v>
      </c>
      <c r="H57" s="28"/>
      <c r="I57" s="28"/>
      <c r="J57" s="27"/>
      <c r="K57" s="28">
        <f t="shared" si="12"/>
        <v>-1.6799998775240965E-3</v>
      </c>
      <c r="M57" s="27"/>
      <c r="N57" s="27"/>
      <c r="O57" s="27"/>
      <c r="P57">
        <f t="shared" si="17"/>
        <v>-7.0150378567993127E-5</v>
      </c>
      <c r="Q57" s="29">
        <f t="shared" si="18"/>
        <v>35106.962100000121</v>
      </c>
      <c r="R57" s="27"/>
      <c r="S57" s="27">
        <f t="shared" si="13"/>
        <v>2.5916154092892175E-6</v>
      </c>
      <c r="T57" s="28">
        <v>1</v>
      </c>
      <c r="U57">
        <f t="shared" si="14"/>
        <v>2.5916154092892175E-6</v>
      </c>
    </row>
    <row r="58" spans="1:24" ht="12.95" customHeight="1">
      <c r="A58" s="117" t="s">
        <v>31</v>
      </c>
      <c r="B58" s="158" t="s">
        <v>29</v>
      </c>
      <c r="C58" s="34">
        <v>50129.426899999846</v>
      </c>
      <c r="D58" s="34"/>
      <c r="E58" s="117">
        <f t="shared" si="15"/>
        <v>139.50364285463218</v>
      </c>
      <c r="F58" s="27">
        <f t="shared" si="11"/>
        <v>139.5</v>
      </c>
      <c r="G58" s="27">
        <f t="shared" si="16"/>
        <v>1.2549998500617221E-3</v>
      </c>
      <c r="H58" s="28"/>
      <c r="I58" s="28"/>
      <c r="J58" s="27"/>
      <c r="K58" s="28">
        <f t="shared" si="12"/>
        <v>1.2549998500617221E-3</v>
      </c>
      <c r="M58" s="27"/>
      <c r="N58" s="27"/>
      <c r="O58" s="27"/>
      <c r="P58">
        <f t="shared" si="17"/>
        <v>-7.667437347815192E-5</v>
      </c>
      <c r="Q58" s="29">
        <f t="shared" si="18"/>
        <v>35110.926899999846</v>
      </c>
      <c r="R58" s="27"/>
      <c r="S58" s="27">
        <f t="shared" si="13"/>
        <v>1.7733562376405263E-6</v>
      </c>
      <c r="T58" s="28">
        <v>1</v>
      </c>
      <c r="U58">
        <f t="shared" si="14"/>
        <v>1.7733562376405263E-6</v>
      </c>
    </row>
    <row r="59" spans="1:24" s="27" customFormat="1" ht="12.95" customHeight="1">
      <c r="A59" s="117" t="s">
        <v>31</v>
      </c>
      <c r="B59" s="158" t="s">
        <v>29</v>
      </c>
      <c r="C59" s="34">
        <v>50130.460500000045</v>
      </c>
      <c r="D59" s="34"/>
      <c r="E59" s="117">
        <f t="shared" si="15"/>
        <v>142.50384604234495</v>
      </c>
      <c r="F59" s="27">
        <f t="shared" si="11"/>
        <v>142.5</v>
      </c>
      <c r="G59" s="27">
        <f t="shared" si="16"/>
        <v>1.3250000483822078E-3</v>
      </c>
      <c r="H59" s="28"/>
      <c r="I59" s="28"/>
      <c r="K59" s="28">
        <f t="shared" si="12"/>
        <v>1.3250000483822078E-3</v>
      </c>
      <c r="L59"/>
      <c r="P59">
        <f t="shared" si="17"/>
        <v>-7.8379821358449221E-5</v>
      </c>
      <c r="Q59" s="29">
        <f t="shared" si="18"/>
        <v>35111.960500000045</v>
      </c>
      <c r="S59" s="27">
        <f t="shared" si="13"/>
        <v>1.9694750587933034E-6</v>
      </c>
      <c r="T59" s="28">
        <v>1</v>
      </c>
      <c r="U59">
        <f t="shared" si="14"/>
        <v>1.9694750587933034E-6</v>
      </c>
      <c r="V59"/>
      <c r="W59"/>
      <c r="X59"/>
    </row>
    <row r="60" spans="1:24" s="27" customFormat="1" ht="12.95" customHeight="1">
      <c r="A60" s="117" t="s">
        <v>31</v>
      </c>
      <c r="B60" s="158" t="s">
        <v>29</v>
      </c>
      <c r="C60" s="34">
        <v>50131.49310000008</v>
      </c>
      <c r="D60" s="34"/>
      <c r="E60" s="117">
        <f t="shared" si="15"/>
        <v>145.50114655621977</v>
      </c>
      <c r="F60" s="27">
        <f t="shared" si="11"/>
        <v>145.5</v>
      </c>
      <c r="G60" s="27">
        <f t="shared" si="16"/>
        <v>3.9500008278992027E-4</v>
      </c>
      <c r="H60" s="28"/>
      <c r="I60" s="28"/>
      <c r="K60" s="28">
        <f t="shared" si="12"/>
        <v>3.9500008278992027E-4</v>
      </c>
      <c r="L60"/>
      <c r="P60">
        <f t="shared" si="17"/>
        <v>-8.0086732479272202E-5</v>
      </c>
      <c r="Q60" s="29">
        <f t="shared" si="18"/>
        <v>35112.99310000008</v>
      </c>
      <c r="S60" s="27">
        <f t="shared" si="13"/>
        <v>2.2570748204262383E-7</v>
      </c>
      <c r="T60" s="28">
        <v>1</v>
      </c>
      <c r="U60">
        <f t="shared" si="14"/>
        <v>2.2570748204262383E-7</v>
      </c>
      <c r="V60"/>
      <c r="W60"/>
      <c r="X60"/>
    </row>
    <row r="61" spans="1:24" s="27" customFormat="1" ht="12.95" customHeight="1">
      <c r="A61" s="117" t="s">
        <v>31</v>
      </c>
      <c r="B61" s="158" t="s">
        <v>30</v>
      </c>
      <c r="C61" s="34">
        <v>50144.412000000011</v>
      </c>
      <c r="D61" s="34"/>
      <c r="E61" s="117">
        <f t="shared" si="15"/>
        <v>183.00049345451433</v>
      </c>
      <c r="F61" s="27">
        <f t="shared" si="11"/>
        <v>183</v>
      </c>
      <c r="G61" s="27">
        <f t="shared" si="16"/>
        <v>1.7000001389533281E-4</v>
      </c>
      <c r="H61" s="28"/>
      <c r="I61" s="28"/>
      <c r="K61" s="28">
        <f t="shared" si="12"/>
        <v>1.7000001389533281E-4</v>
      </c>
      <c r="L61"/>
      <c r="P61">
        <f t="shared" si="17"/>
        <v>-1.0154658240891263E-4</v>
      </c>
      <c r="Q61" s="29">
        <f t="shared" si="18"/>
        <v>35125.912000000011</v>
      </c>
      <c r="S61" s="27">
        <f t="shared" si="13"/>
        <v>7.3737553964420849E-8</v>
      </c>
      <c r="T61" s="28">
        <v>1</v>
      </c>
      <c r="U61">
        <f t="shared" si="14"/>
        <v>7.3737553964420849E-8</v>
      </c>
      <c r="V61"/>
      <c r="W61"/>
      <c r="X61"/>
    </row>
    <row r="62" spans="1:24" s="27" customFormat="1" ht="12.95" customHeight="1">
      <c r="A62" s="117" t="s">
        <v>31</v>
      </c>
      <c r="B62" s="158" t="s">
        <v>30</v>
      </c>
      <c r="C62" s="34">
        <v>50153.367899999954</v>
      </c>
      <c r="D62" s="34"/>
      <c r="E62" s="117">
        <f t="shared" si="15"/>
        <v>208.99654581857524</v>
      </c>
      <c r="F62" s="27">
        <f t="shared" si="11"/>
        <v>209</v>
      </c>
      <c r="G62" s="27">
        <f t="shared" si="16"/>
        <v>-1.1900000390596688E-3</v>
      </c>
      <c r="H62" s="28"/>
      <c r="I62" s="28"/>
      <c r="K62" s="28">
        <f t="shared" si="12"/>
        <v>-1.1900000390596688E-3</v>
      </c>
      <c r="L62"/>
      <c r="P62">
        <f t="shared" si="17"/>
        <v>-1.1655962336612336E-4</v>
      </c>
      <c r="Q62" s="29">
        <f t="shared" si="18"/>
        <v>35134.867899999954</v>
      </c>
      <c r="S62" s="27">
        <f t="shared" si="13"/>
        <v>1.1522743260443318E-6</v>
      </c>
      <c r="T62" s="28">
        <v>1</v>
      </c>
      <c r="U62">
        <f t="shared" si="14"/>
        <v>1.1522743260443318E-6</v>
      </c>
      <c r="V62"/>
      <c r="W62"/>
      <c r="X62"/>
    </row>
    <row r="63" spans="1:24" s="27" customFormat="1" ht="12.95" customHeight="1">
      <c r="A63" s="117" t="s">
        <v>31</v>
      </c>
      <c r="B63" s="158" t="s">
        <v>30</v>
      </c>
      <c r="C63" s="34">
        <v>50154.403299999889</v>
      </c>
      <c r="D63" s="34"/>
      <c r="E63" s="117">
        <f t="shared" si="15"/>
        <v>212.00197381757437</v>
      </c>
      <c r="F63" s="27">
        <f t="shared" si="11"/>
        <v>212</v>
      </c>
      <c r="G63" s="27">
        <f t="shared" si="16"/>
        <v>6.7999989551026374E-4</v>
      </c>
      <c r="H63" s="28"/>
      <c r="I63" s="28"/>
      <c r="K63" s="28">
        <f t="shared" si="12"/>
        <v>6.7999989551026374E-4</v>
      </c>
      <c r="L63"/>
      <c r="P63">
        <f t="shared" si="17"/>
        <v>-1.1829896965193199E-4</v>
      </c>
      <c r="Q63" s="29">
        <f t="shared" si="18"/>
        <v>35135.903299999889</v>
      </c>
      <c r="S63" s="27">
        <f t="shared" si="13"/>
        <v>6.3728107811924953E-7</v>
      </c>
      <c r="T63" s="28">
        <v>1</v>
      </c>
      <c r="U63">
        <f t="shared" si="14"/>
        <v>6.3728107811924953E-7</v>
      </c>
      <c r="V63"/>
      <c r="W63"/>
      <c r="X63"/>
    </row>
    <row r="64" spans="1:24" s="27" customFormat="1" ht="12.95" customHeight="1">
      <c r="A64" s="117" t="s">
        <v>31</v>
      </c>
      <c r="B64" s="158" t="s">
        <v>30</v>
      </c>
      <c r="C64" s="34">
        <v>50155.434900000226</v>
      </c>
      <c r="D64" s="34"/>
      <c r="E64" s="117">
        <f t="shared" si="15"/>
        <v>214.99637165896289</v>
      </c>
      <c r="F64" s="27">
        <f t="shared" si="11"/>
        <v>215</v>
      </c>
      <c r="G64" s="27">
        <f t="shared" si="16"/>
        <v>-1.2499997683335096E-3</v>
      </c>
      <c r="H64" s="28"/>
      <c r="I64" s="28"/>
      <c r="K64" s="28">
        <f t="shared" si="12"/>
        <v>-1.2499997683335096E-3</v>
      </c>
      <c r="L64"/>
      <c r="P64">
        <f t="shared" si="17"/>
        <v>-1.2003977917826629E-4</v>
      </c>
      <c r="Q64" s="29">
        <f t="shared" si="18"/>
        <v>35136.934900000226</v>
      </c>
      <c r="S64" s="27">
        <f t="shared" si="13"/>
        <v>1.2768095770917173E-6</v>
      </c>
      <c r="T64" s="28">
        <v>1</v>
      </c>
      <c r="U64">
        <f t="shared" si="14"/>
        <v>1.2768095770917173E-6</v>
      </c>
      <c r="V64"/>
      <c r="W64"/>
    </row>
    <row r="65" spans="1:24" s="27" customFormat="1" ht="12.95" customHeight="1">
      <c r="A65" s="117" t="s">
        <v>31</v>
      </c>
      <c r="B65" s="158" t="s">
        <v>29</v>
      </c>
      <c r="C65" s="34">
        <v>50157.331100000069</v>
      </c>
      <c r="D65" s="34"/>
      <c r="E65" s="117">
        <f t="shared" si="15"/>
        <v>220.50042088784679</v>
      </c>
      <c r="F65" s="27">
        <f t="shared" si="11"/>
        <v>220.5</v>
      </c>
      <c r="G65" s="27">
        <f t="shared" si="16"/>
        <v>1.4500007091555744E-4</v>
      </c>
      <c r="H65" s="28"/>
      <c r="I65" s="28"/>
      <c r="K65" s="28">
        <f t="shared" si="12"/>
        <v>1.4500007091555744E-4</v>
      </c>
      <c r="L65"/>
      <c r="P65">
        <f t="shared" si="17"/>
        <v>-1.2323506367068891E-4</v>
      </c>
      <c r="Q65" s="29">
        <f t="shared" si="18"/>
        <v>35138.831100000069</v>
      </c>
      <c r="S65" s="27">
        <f t="shared" si="13"/>
        <v>7.1950087426501699E-8</v>
      </c>
      <c r="T65" s="28">
        <v>1</v>
      </c>
      <c r="U65">
        <f t="shared" si="14"/>
        <v>7.1950087426501699E-8</v>
      </c>
      <c r="V65"/>
      <c r="W65"/>
      <c r="X65"/>
    </row>
    <row r="66" spans="1:24" ht="12.95" customHeight="1">
      <c r="A66" s="117" t="s">
        <v>33</v>
      </c>
      <c r="B66" s="159" t="s">
        <v>30</v>
      </c>
      <c r="C66" s="35">
        <v>50380.573700000001</v>
      </c>
      <c r="D66" s="35">
        <v>6.9999999999999999E-4</v>
      </c>
      <c r="E66" s="117">
        <f t="shared" si="15"/>
        <v>868.50076920845368</v>
      </c>
      <c r="F66" s="27">
        <f t="shared" si="11"/>
        <v>868.5</v>
      </c>
      <c r="G66" s="27">
        <f t="shared" si="16"/>
        <v>2.6500000240048394E-4</v>
      </c>
      <c r="H66" s="30"/>
      <c r="I66" s="30"/>
      <c r="J66" s="28">
        <f>G66</f>
        <v>2.6500000240048394E-4</v>
      </c>
      <c r="K66" s="27"/>
      <c r="M66" s="27"/>
      <c r="N66" s="27"/>
      <c r="O66" s="27"/>
      <c r="P66">
        <f t="shared" si="17"/>
        <v>-5.3412186956664886E-4</v>
      </c>
      <c r="Q66" s="29">
        <f t="shared" si="18"/>
        <v>35362.073700000001</v>
      </c>
      <c r="R66" s="27"/>
      <c r="S66" s="27">
        <f t="shared" si="13"/>
        <v>6.3859576625625458E-7</v>
      </c>
      <c r="T66" s="28">
        <v>1</v>
      </c>
      <c r="U66">
        <f t="shared" si="14"/>
        <v>6.3859576625625458E-7</v>
      </c>
    </row>
    <row r="67" spans="1:24" ht="12.95" customHeight="1">
      <c r="A67" s="117" t="s">
        <v>33</v>
      </c>
      <c r="B67" s="159" t="s">
        <v>30</v>
      </c>
      <c r="C67" s="35">
        <v>50464.4617</v>
      </c>
      <c r="D67" s="35">
        <v>2.0000000000000001E-4</v>
      </c>
      <c r="E67" s="117">
        <f t="shared" si="15"/>
        <v>1112.0002322138789</v>
      </c>
      <c r="F67" s="27">
        <f t="shared" si="11"/>
        <v>1112</v>
      </c>
      <c r="G67" s="27">
        <f t="shared" si="16"/>
        <v>8.0000005254987627E-5</v>
      </c>
      <c r="H67" s="30"/>
      <c r="I67" s="30"/>
      <c r="J67" s="28">
        <f>G67</f>
        <v>8.0000005254987627E-5</v>
      </c>
      <c r="K67" s="30"/>
      <c r="M67" s="27"/>
      <c r="N67" s="27"/>
      <c r="O67" s="27"/>
      <c r="P67">
        <f t="shared" si="17"/>
        <v>-7.0616816512849017E-4</v>
      </c>
      <c r="Q67" s="29">
        <f t="shared" si="18"/>
        <v>35445.9617</v>
      </c>
      <c r="R67" s="27"/>
      <c r="S67" s="27">
        <f t="shared" si="13"/>
        <v>6.18060392124105E-7</v>
      </c>
      <c r="T67" s="28">
        <v>1</v>
      </c>
      <c r="U67">
        <f t="shared" si="14"/>
        <v>6.18060392124105E-7</v>
      </c>
      <c r="X67" s="27"/>
    </row>
    <row r="68" spans="1:24" ht="12.95" customHeight="1">
      <c r="A68" s="117" t="s">
        <v>33</v>
      </c>
      <c r="B68" s="159" t="s">
        <v>30</v>
      </c>
      <c r="C68" s="35">
        <v>50465.496400000004</v>
      </c>
      <c r="D68" s="35">
        <v>1E-3</v>
      </c>
      <c r="E68" s="117">
        <f t="shared" si="15"/>
        <v>1115.0036283417237</v>
      </c>
      <c r="F68" s="27">
        <f t="shared" si="11"/>
        <v>1115</v>
      </c>
      <c r="G68" s="27">
        <f t="shared" si="16"/>
        <v>1.2500000084401108E-3</v>
      </c>
      <c r="H68" s="30"/>
      <c r="I68" s="30"/>
      <c r="J68" s="28">
        <f>G68</f>
        <v>1.2500000084401108E-3</v>
      </c>
      <c r="K68" s="30"/>
      <c r="M68" s="27"/>
      <c r="N68" s="27"/>
      <c r="O68" s="27"/>
      <c r="P68">
        <f t="shared" si="17"/>
        <v>-7.0834794681252521E-4</v>
      </c>
      <c r="Q68" s="29">
        <f t="shared" si="18"/>
        <v>35446.996400000004</v>
      </c>
      <c r="R68" s="27"/>
      <c r="S68" s="27">
        <f t="shared" si="13"/>
        <v>3.8351267138421809E-6</v>
      </c>
      <c r="T68" s="28">
        <v>0.6</v>
      </c>
      <c r="U68">
        <f t="shared" si="14"/>
        <v>2.3010760283053085E-6</v>
      </c>
      <c r="X68" s="27"/>
    </row>
    <row r="69" spans="1:24" ht="12.95" customHeight="1">
      <c r="A69" s="118" t="s">
        <v>349</v>
      </c>
      <c r="B69" s="86" t="s">
        <v>29</v>
      </c>
      <c r="C69" s="87">
        <v>50517.341999999997</v>
      </c>
      <c r="D69" s="87" t="s">
        <v>186</v>
      </c>
      <c r="E69" s="117">
        <f t="shared" si="15"/>
        <v>1265.4944704072466</v>
      </c>
      <c r="F69" s="27">
        <f t="shared" si="11"/>
        <v>1265.5</v>
      </c>
      <c r="G69" s="27">
        <f t="shared" si="16"/>
        <v>-1.9049999973503873E-3</v>
      </c>
      <c r="H69" s="31"/>
      <c r="I69" s="28">
        <f>G69</f>
        <v>-1.9049999973503873E-3</v>
      </c>
      <c r="K69" s="27"/>
      <c r="L69" s="27"/>
      <c r="M69" s="27"/>
      <c r="N69" s="27"/>
      <c r="O69" s="27">
        <f ca="1">+C$11+C$12*F69</f>
        <v>8.3368877988150639E-3</v>
      </c>
      <c r="P69">
        <f t="shared" si="17"/>
        <v>-8.1957829556238973E-4</v>
      </c>
      <c r="Q69" s="29">
        <f t="shared" si="18"/>
        <v>35498.841999999997</v>
      </c>
      <c r="R69" s="27"/>
      <c r="S69" s="27">
        <f t="shared" si="13"/>
        <v>1.1781402707123528E-6</v>
      </c>
      <c r="U69">
        <f t="shared" si="14"/>
        <v>0</v>
      </c>
    </row>
    <row r="70" spans="1:24" s="27" customFormat="1" ht="12.95" customHeight="1">
      <c r="A70" s="117" t="s">
        <v>34</v>
      </c>
      <c r="B70" s="14"/>
      <c r="C70" s="34">
        <v>50849.278400000003</v>
      </c>
      <c r="D70" s="34">
        <v>4.0000000000000002E-4</v>
      </c>
      <c r="E70" s="117">
        <f t="shared" si="15"/>
        <v>2228.9974166207267</v>
      </c>
      <c r="F70" s="27">
        <f t="shared" ref="F70:F100" si="19">ROUND(2*E70,0)/2</f>
        <v>2229</v>
      </c>
      <c r="G70" s="27">
        <f t="shared" si="16"/>
        <v>-8.8999999570660293E-4</v>
      </c>
      <c r="H70" s="31"/>
      <c r="I70" s="31"/>
      <c r="J70" s="28">
        <f>G70</f>
        <v>-8.8999999570660293E-4</v>
      </c>
      <c r="L70"/>
      <c r="P70">
        <f t="shared" si="17"/>
        <v>-1.6189272004414551E-3</v>
      </c>
      <c r="Q70" s="29">
        <f t="shared" si="18"/>
        <v>35830.778400000003</v>
      </c>
      <c r="S70" s="27">
        <f t="shared" si="13"/>
        <v>5.3133486980256516E-7</v>
      </c>
      <c r="T70" s="28">
        <v>1</v>
      </c>
      <c r="U70">
        <f t="shared" si="14"/>
        <v>5.3133486980256516E-7</v>
      </c>
      <c r="V70"/>
      <c r="W70"/>
      <c r="X70"/>
    </row>
    <row r="71" spans="1:24" ht="12.95" customHeight="1">
      <c r="A71" s="117" t="s">
        <v>34</v>
      </c>
      <c r="B71" s="160"/>
      <c r="C71" s="34">
        <v>51208.429700000001</v>
      </c>
      <c r="D71" s="34">
        <v>5.0000000000000001E-4</v>
      </c>
      <c r="E71" s="117">
        <f t="shared" si="15"/>
        <v>3271.496328118209</v>
      </c>
      <c r="F71" s="27">
        <f t="shared" si="19"/>
        <v>3271.5</v>
      </c>
      <c r="G71" s="27">
        <f t="shared" si="16"/>
        <v>-1.2649999989662319E-3</v>
      </c>
      <c r="H71" s="31"/>
      <c r="I71" s="28"/>
      <c r="J71" s="28">
        <f>G71</f>
        <v>-1.2649999989662319E-3</v>
      </c>
      <c r="K71" s="27"/>
      <c r="M71" s="27"/>
      <c r="N71" s="27"/>
      <c r="O71" s="27"/>
      <c r="P71">
        <f t="shared" si="17"/>
        <v>-2.653817411747058E-3</v>
      </c>
      <c r="Q71" s="29">
        <f t="shared" si="18"/>
        <v>36189.929700000001</v>
      </c>
      <c r="R71" s="27"/>
      <c r="S71" s="27">
        <f t="shared" si="13"/>
        <v>1.9288138060432274E-6</v>
      </c>
      <c r="T71" s="28">
        <v>1</v>
      </c>
      <c r="U71">
        <f t="shared" si="14"/>
        <v>1.9288138060432274E-6</v>
      </c>
      <c r="X71" s="27"/>
    </row>
    <row r="72" spans="1:24" ht="12.95" customHeight="1">
      <c r="A72" s="14" t="s">
        <v>36</v>
      </c>
      <c r="B72" s="36"/>
      <c r="C72" s="161">
        <v>51580.498399999997</v>
      </c>
      <c r="D72" s="161">
        <v>4.0000000000000002E-4</v>
      </c>
      <c r="E72" s="117">
        <f t="shared" si="15"/>
        <v>4351.4902325041376</v>
      </c>
      <c r="F72" s="27">
        <f t="shared" si="19"/>
        <v>4351.5</v>
      </c>
      <c r="G72" s="27">
        <f t="shared" si="16"/>
        <v>-3.3649999968474731E-3</v>
      </c>
      <c r="H72" s="31"/>
      <c r="I72" s="28"/>
      <c r="J72" s="28">
        <f>G72</f>
        <v>-3.3649999968474731E-3</v>
      </c>
      <c r="K72" s="27"/>
      <c r="M72" s="27"/>
      <c r="N72" s="27"/>
      <c r="O72" s="27"/>
      <c r="P72">
        <f t="shared" si="17"/>
        <v>-3.912277570590368E-3</v>
      </c>
      <c r="Q72" s="29">
        <f t="shared" si="18"/>
        <v>36561.998399999997</v>
      </c>
      <c r="R72" s="27"/>
      <c r="S72" s="27">
        <f t="shared" si="13"/>
        <v>2.9951274272190972E-7</v>
      </c>
      <c r="T72" s="28">
        <v>1</v>
      </c>
      <c r="U72">
        <f t="shared" si="14"/>
        <v>2.9951274272190972E-7</v>
      </c>
    </row>
    <row r="73" spans="1:24" ht="12.95" customHeight="1">
      <c r="A73" s="14" t="s">
        <v>36</v>
      </c>
      <c r="B73" s="36"/>
      <c r="C73" s="162">
        <v>51923.457999999999</v>
      </c>
      <c r="D73" s="161">
        <v>4.0000000000000002E-4</v>
      </c>
      <c r="E73" s="117">
        <f t="shared" si="15"/>
        <v>5346.9899277234399</v>
      </c>
      <c r="F73" s="27">
        <f t="shared" si="19"/>
        <v>5347</v>
      </c>
      <c r="G73" s="27">
        <f t="shared" si="16"/>
        <v>-3.4699999960139394E-3</v>
      </c>
      <c r="H73" s="31"/>
      <c r="I73" s="28"/>
      <c r="J73" s="28">
        <f>G73</f>
        <v>-3.4699999960139394E-3</v>
      </c>
      <c r="K73" s="27"/>
      <c r="M73" s="27"/>
      <c r="N73" s="27"/>
      <c r="O73" s="27"/>
      <c r="P73">
        <f t="shared" si="17"/>
        <v>-5.2402353972090072E-3</v>
      </c>
      <c r="Q73" s="29">
        <f t="shared" si="18"/>
        <v>36904.957999999999</v>
      </c>
      <c r="R73" s="27"/>
      <c r="S73" s="27">
        <f t="shared" si="13"/>
        <v>3.1337333756442628E-6</v>
      </c>
      <c r="T73" s="28">
        <v>1</v>
      </c>
      <c r="U73">
        <f t="shared" si="14"/>
        <v>3.1337333756442628E-6</v>
      </c>
      <c r="X73" s="27"/>
    </row>
    <row r="74" spans="1:24" ht="12.95" customHeight="1">
      <c r="A74" s="118" t="s">
        <v>372</v>
      </c>
      <c r="B74" s="86" t="s">
        <v>29</v>
      </c>
      <c r="C74" s="87">
        <v>51955.326699999998</v>
      </c>
      <c r="D74" s="87" t="s">
        <v>186</v>
      </c>
      <c r="E74" s="117">
        <f t="shared" si="15"/>
        <v>5439.4943543003146</v>
      </c>
      <c r="F74" s="27">
        <f t="shared" si="19"/>
        <v>5439.5</v>
      </c>
      <c r="G74" s="27">
        <f t="shared" si="16"/>
        <v>-1.9449999963399023E-3</v>
      </c>
      <c r="H74" s="31"/>
      <c r="I74" s="28"/>
      <c r="K74" s="28">
        <f>G74</f>
        <v>-1.9449999963399023E-3</v>
      </c>
      <c r="L74" s="27"/>
      <c r="M74" s="27"/>
      <c r="N74" s="27"/>
      <c r="O74" s="27">
        <f ca="1">+C$11+C$12*F74</f>
        <v>-3.05244806374717E-3</v>
      </c>
      <c r="P74">
        <f t="shared" si="17"/>
        <v>-5.3718078976529001E-3</v>
      </c>
      <c r="Q74" s="29">
        <f t="shared" si="18"/>
        <v>36936.826699999998</v>
      </c>
      <c r="R74" s="27"/>
      <c r="S74" s="27">
        <f t="shared" si="13"/>
        <v>1.1743012392501192E-5</v>
      </c>
      <c r="U74">
        <f t="shared" si="14"/>
        <v>0</v>
      </c>
    </row>
    <row r="75" spans="1:24" ht="12.95" customHeight="1">
      <c r="A75" s="117" t="s">
        <v>26</v>
      </c>
      <c r="B75" s="158"/>
      <c r="C75" s="34">
        <v>52308.273399999998</v>
      </c>
      <c r="D75" s="34">
        <v>1E-4</v>
      </c>
      <c r="E75" s="117">
        <f t="shared" si="15"/>
        <v>6463.9833386549062</v>
      </c>
      <c r="F75" s="27">
        <f t="shared" si="19"/>
        <v>6464</v>
      </c>
      <c r="G75" s="27">
        <f t="shared" si="16"/>
        <v>-5.7400000005145557E-3</v>
      </c>
      <c r="H75" s="31"/>
      <c r="I75" s="31"/>
      <c r="J75" s="28">
        <f>G75</f>
        <v>-5.7400000005145557E-3</v>
      </c>
      <c r="K75" s="27"/>
      <c r="M75" s="27"/>
      <c r="N75" s="27"/>
      <c r="O75" s="27"/>
      <c r="P75">
        <f t="shared" si="17"/>
        <v>-6.9220890981303938E-3</v>
      </c>
      <c r="Q75" s="29">
        <f t="shared" si="18"/>
        <v>37289.773399999998</v>
      </c>
      <c r="R75" s="27"/>
      <c r="S75" s="27">
        <f t="shared" si="13"/>
        <v>1.3973346347022263E-6</v>
      </c>
      <c r="T75" s="28">
        <v>1</v>
      </c>
      <c r="U75">
        <f t="shared" si="14"/>
        <v>1.3973346347022263E-6</v>
      </c>
      <c r="X75" s="27"/>
    </row>
    <row r="76" spans="1:24" ht="12.95" customHeight="1">
      <c r="A76" s="117" t="s">
        <v>35</v>
      </c>
      <c r="B76" s="158"/>
      <c r="C76" s="34">
        <v>52309.3076</v>
      </c>
      <c r="D76" s="35">
        <v>2.0000000000000001E-4</v>
      </c>
      <c r="E76" s="117">
        <f t="shared" si="15"/>
        <v>6466.9852834460644</v>
      </c>
      <c r="F76" s="27">
        <f t="shared" si="19"/>
        <v>6467</v>
      </c>
      <c r="G76" s="27">
        <f t="shared" si="16"/>
        <v>-5.0699999992502853E-3</v>
      </c>
      <c r="H76" s="27"/>
      <c r="I76" s="27"/>
      <c r="J76" s="28">
        <f>G76</f>
        <v>-5.0699999992502853E-3</v>
      </c>
      <c r="K76" s="27"/>
      <c r="M76" s="27"/>
      <c r="N76" s="27"/>
      <c r="O76" s="27"/>
      <c r="P76">
        <f t="shared" si="17"/>
        <v>-6.9268793009122235E-3</v>
      </c>
      <c r="Q76" s="29">
        <f t="shared" si="18"/>
        <v>37290.8076</v>
      </c>
      <c r="R76" s="27"/>
      <c r="S76" s="27">
        <f t="shared" si="13"/>
        <v>3.4480007409405272E-6</v>
      </c>
      <c r="T76" s="28">
        <v>1</v>
      </c>
      <c r="U76">
        <f t="shared" si="14"/>
        <v>3.4480007409405272E-6</v>
      </c>
      <c r="X76" s="27"/>
    </row>
    <row r="77" spans="1:24" ht="12.95" customHeight="1">
      <c r="A77" s="118" t="s">
        <v>389</v>
      </c>
      <c r="B77" s="86" t="s">
        <v>30</v>
      </c>
      <c r="C77" s="87">
        <v>52310.3416</v>
      </c>
      <c r="D77" s="87" t="s">
        <v>186</v>
      </c>
      <c r="E77" s="117">
        <f t="shared" si="15"/>
        <v>6469.9866477025444</v>
      </c>
      <c r="F77" s="27">
        <f t="shared" si="19"/>
        <v>6470</v>
      </c>
      <c r="G77" s="27">
        <f t="shared" si="16"/>
        <v>-4.6000000002095476E-3</v>
      </c>
      <c r="H77" s="31"/>
      <c r="I77" s="28"/>
      <c r="K77" s="28">
        <f>G77</f>
        <v>-4.6000000002095476E-3</v>
      </c>
      <c r="L77" s="27"/>
      <c r="M77" s="27"/>
      <c r="N77" s="27"/>
      <c r="O77" s="27">
        <f ca="1">+C$11+C$12*F77</f>
        <v>-5.864309732738637E-3</v>
      </c>
      <c r="P77">
        <f t="shared" si="17"/>
        <v>-6.9316709669345784E-3</v>
      </c>
      <c r="Q77" s="29">
        <f t="shared" si="18"/>
        <v>37291.8416</v>
      </c>
      <c r="R77" s="27"/>
      <c r="S77" s="27">
        <f t="shared" si="13"/>
        <v>5.4366894970684397E-6</v>
      </c>
      <c r="U77">
        <f t="shared" si="14"/>
        <v>0</v>
      </c>
    </row>
    <row r="78" spans="1:24" ht="12.95" customHeight="1">
      <c r="A78" s="117" t="s">
        <v>35</v>
      </c>
      <c r="B78" s="158"/>
      <c r="C78" s="34">
        <v>52311.374199999998</v>
      </c>
      <c r="D78" s="35">
        <v>1E-4</v>
      </c>
      <c r="E78" s="117">
        <f t="shared" si="15"/>
        <v>6472.9839482163134</v>
      </c>
      <c r="F78" s="27">
        <f t="shared" si="19"/>
        <v>6473</v>
      </c>
      <c r="G78" s="27">
        <f t="shared" si="16"/>
        <v>-5.5299999949056655E-3</v>
      </c>
      <c r="H78" s="27"/>
      <c r="I78" s="27"/>
      <c r="J78" s="28">
        <f>G78</f>
        <v>-5.5299999949056655E-3</v>
      </c>
      <c r="K78" s="27"/>
      <c r="M78" s="27"/>
      <c r="N78" s="27"/>
      <c r="O78" s="27"/>
      <c r="P78">
        <f t="shared" si="17"/>
        <v>-6.9364640961974587E-3</v>
      </c>
      <c r="Q78" s="29">
        <f t="shared" si="18"/>
        <v>37292.874199999998</v>
      </c>
      <c r="R78" s="27"/>
      <c r="S78" s="27">
        <f t="shared" si="13"/>
        <v>1.9781412682225316E-6</v>
      </c>
      <c r="T78" s="28">
        <v>1</v>
      </c>
      <c r="U78">
        <f t="shared" si="14"/>
        <v>1.9781412682225316E-6</v>
      </c>
      <c r="X78" s="27"/>
    </row>
    <row r="79" spans="1:24" ht="12.95" customHeight="1">
      <c r="A79" s="85" t="s">
        <v>124</v>
      </c>
      <c r="B79" s="86" t="s">
        <v>30</v>
      </c>
      <c r="C79" s="94">
        <v>52311.375599999999</v>
      </c>
      <c r="D79" s="94" t="s">
        <v>125</v>
      </c>
      <c r="E79" s="117">
        <f t="shared" si="15"/>
        <v>6472.9880119590234</v>
      </c>
      <c r="F79" s="27">
        <f t="shared" si="19"/>
        <v>6473</v>
      </c>
      <c r="G79" s="27">
        <f t="shared" si="16"/>
        <v>-4.1299999938928522E-3</v>
      </c>
      <c r="H79" s="31"/>
      <c r="I79" s="28"/>
      <c r="J79" s="28"/>
      <c r="K79" s="28">
        <f>G79</f>
        <v>-4.1299999938928522E-3</v>
      </c>
      <c r="L79" s="27"/>
      <c r="M79" s="27"/>
      <c r="N79" s="27"/>
      <c r="O79" s="27">
        <f ca="1">+C$11+C$12*F79</f>
        <v>-5.8724956473499654E-3</v>
      </c>
      <c r="P79">
        <f t="shared" si="17"/>
        <v>-6.9364640961974587E-3</v>
      </c>
      <c r="Q79" s="29">
        <f t="shared" si="18"/>
        <v>37292.875599999999</v>
      </c>
      <c r="R79" s="27">
        <f>+(P79-G79)^2</f>
        <v>7.8762407575244011E-6</v>
      </c>
    </row>
    <row r="80" spans="1:24" ht="12.95" customHeight="1">
      <c r="A80" s="34" t="s">
        <v>129</v>
      </c>
      <c r="B80" s="33" t="s">
        <v>29</v>
      </c>
      <c r="C80" s="34">
        <v>52590.254399999998</v>
      </c>
      <c r="D80" s="34">
        <v>5.0000000000000001E-4</v>
      </c>
      <c r="E80" s="117">
        <f t="shared" si="15"/>
        <v>7282.482075991993</v>
      </c>
      <c r="F80" s="27">
        <f t="shared" si="19"/>
        <v>7282.5</v>
      </c>
      <c r="G80" s="27">
        <f t="shared" si="16"/>
        <v>-6.1749999949824996E-3</v>
      </c>
      <c r="H80" s="31"/>
      <c r="I80" s="28"/>
      <c r="J80" s="27"/>
      <c r="K80" s="28">
        <f>G80</f>
        <v>-6.1749999949824996E-3</v>
      </c>
      <c r="L80" s="27"/>
      <c r="M80" s="27"/>
      <c r="N80" s="28"/>
      <c r="O80" s="27"/>
      <c r="P80">
        <f t="shared" si="17"/>
        <v>-8.2832768494920436E-3</v>
      </c>
      <c r="Q80" s="29">
        <f t="shared" si="18"/>
        <v>37571.754399999998</v>
      </c>
      <c r="R80" s="27"/>
      <c r="S80" s="27">
        <f>+(P80-G80)^2</f>
        <v>4.4448312952606565E-6</v>
      </c>
      <c r="T80" s="28">
        <v>1</v>
      </c>
      <c r="U80">
        <f>+T80*S80</f>
        <v>4.4448312952606565E-6</v>
      </c>
    </row>
    <row r="81" spans="1:24" ht="12.95" customHeight="1">
      <c r="A81" s="32" t="s">
        <v>41</v>
      </c>
      <c r="B81" s="33" t="s">
        <v>29</v>
      </c>
      <c r="C81" s="34">
        <v>52689.300799999997</v>
      </c>
      <c r="D81" s="34">
        <v>1.4E-3</v>
      </c>
      <c r="E81" s="117">
        <f t="shared" si="15"/>
        <v>7569.9814228904852</v>
      </c>
      <c r="F81" s="27">
        <f t="shared" si="19"/>
        <v>7570</v>
      </c>
      <c r="G81" s="27">
        <f t="shared" si="16"/>
        <v>-6.3999999983934686E-3</v>
      </c>
      <c r="H81" s="31"/>
      <c r="I81" s="28">
        <f>G81</f>
        <v>-6.3999999983934686E-3</v>
      </c>
      <c r="K81" s="27"/>
      <c r="M81" s="27"/>
      <c r="N81" s="27"/>
      <c r="O81" s="27"/>
      <c r="P81">
        <f t="shared" si="17"/>
        <v>-8.7872457156754451E-3</v>
      </c>
      <c r="Q81" s="29">
        <f t="shared" si="18"/>
        <v>37670.800799999997</v>
      </c>
      <c r="R81" s="27"/>
      <c r="S81" s="27">
        <f>+(P81-G81)^2</f>
        <v>5.6989421146811389E-6</v>
      </c>
      <c r="T81" s="28">
        <v>0.6</v>
      </c>
      <c r="U81">
        <f>+T81*S81</f>
        <v>3.4193652688086831E-6</v>
      </c>
      <c r="X81" s="27"/>
    </row>
    <row r="82" spans="1:24" ht="12.95" customHeight="1">
      <c r="A82" s="32" t="s">
        <v>41</v>
      </c>
      <c r="B82" s="33" t="s">
        <v>29</v>
      </c>
      <c r="C82" s="34">
        <v>52694.297500000001</v>
      </c>
      <c r="D82" s="34">
        <v>1E-3</v>
      </c>
      <c r="E82" s="117">
        <f t="shared" si="15"/>
        <v>7584.485210879232</v>
      </c>
      <c r="F82" s="27">
        <f t="shared" si="19"/>
        <v>7584.5</v>
      </c>
      <c r="G82" s="27">
        <f t="shared" si="16"/>
        <v>-5.094999993161764E-3</v>
      </c>
      <c r="H82" s="31"/>
      <c r="I82" s="28">
        <f>G82</f>
        <v>-5.094999993161764E-3</v>
      </c>
      <c r="K82" s="27"/>
      <c r="M82" s="27"/>
      <c r="N82" s="27"/>
      <c r="O82" s="27"/>
      <c r="P82">
        <f t="shared" si="17"/>
        <v>-8.8130192497863948E-3</v>
      </c>
      <c r="Q82" s="29">
        <f t="shared" si="18"/>
        <v>37675.797500000001</v>
      </c>
      <c r="R82" s="27"/>
      <c r="S82" s="27">
        <f>+(P82-G82)^2</f>
        <v>1.3823667192631571E-5</v>
      </c>
      <c r="T82" s="28">
        <v>0.6</v>
      </c>
      <c r="U82">
        <f>+T82*S82</f>
        <v>8.2942003155789425E-6</v>
      </c>
    </row>
    <row r="83" spans="1:24" ht="12.95" customHeight="1">
      <c r="A83" s="117" t="s">
        <v>26</v>
      </c>
      <c r="B83" s="163"/>
      <c r="C83" s="34">
        <v>52695.3295</v>
      </c>
      <c r="D83" s="34">
        <v>1.1000000000000001E-3</v>
      </c>
      <c r="E83" s="117">
        <f t="shared" si="15"/>
        <v>7587.4807697889855</v>
      </c>
      <c r="F83" s="27">
        <f t="shared" si="19"/>
        <v>7587.5</v>
      </c>
      <c r="G83" s="27">
        <f t="shared" si="16"/>
        <v>-6.6249999945284799E-3</v>
      </c>
      <c r="H83" s="31"/>
      <c r="I83" s="28"/>
      <c r="J83" s="28">
        <f>G83</f>
        <v>-6.6249999945284799E-3</v>
      </c>
      <c r="K83" s="27"/>
      <c r="M83" s="27"/>
      <c r="N83" s="27"/>
      <c r="O83" s="27"/>
      <c r="P83">
        <f t="shared" si="17"/>
        <v>-8.8183559729045624E-3</v>
      </c>
      <c r="Q83" s="29">
        <f t="shared" si="18"/>
        <v>37676.8295</v>
      </c>
      <c r="R83" s="27"/>
      <c r="S83" s="27">
        <f>+(P83-G83)^2</f>
        <v>4.8108104478781022E-6</v>
      </c>
      <c r="T83" s="28">
        <v>0.6</v>
      </c>
      <c r="U83">
        <f>+T83*S83</f>
        <v>2.8864862687268614E-6</v>
      </c>
      <c r="X83" s="27"/>
    </row>
    <row r="84" spans="1:24" ht="12.95" customHeight="1">
      <c r="A84" s="34" t="s">
        <v>129</v>
      </c>
      <c r="B84" s="36" t="s">
        <v>29</v>
      </c>
      <c r="C84" s="34">
        <v>52959.223299999998</v>
      </c>
      <c r="D84" s="34">
        <v>5.9999999999999995E-4</v>
      </c>
      <c r="E84" s="117">
        <f t="shared" si="15"/>
        <v>8353.478273489889</v>
      </c>
      <c r="F84" s="27">
        <f t="shared" si="19"/>
        <v>8353.5</v>
      </c>
      <c r="G84" s="27">
        <f t="shared" si="16"/>
        <v>-7.4849999946309254E-3</v>
      </c>
      <c r="H84" s="31"/>
      <c r="I84" s="28"/>
      <c r="J84" s="27"/>
      <c r="K84" s="28">
        <f>G84</f>
        <v>-7.4849999946309254E-3</v>
      </c>
      <c r="L84" s="27"/>
      <c r="M84" s="27"/>
      <c r="N84" s="28"/>
      <c r="O84" s="27">
        <f t="shared" ref="O84:O105" ca="1" si="20">+C$11+C$12*F84</f>
        <v>-1.1003699789551279E-2</v>
      </c>
      <c r="P84">
        <f t="shared" si="17"/>
        <v>-1.0228884147110165E-2</v>
      </c>
      <c r="Q84" s="29">
        <f t="shared" si="18"/>
        <v>37940.723299999998</v>
      </c>
      <c r="R84" s="27"/>
      <c r="S84" s="27">
        <f>+(P84-G84)^2</f>
        <v>7.528900242226715E-6</v>
      </c>
      <c r="T84" s="28">
        <v>1</v>
      </c>
      <c r="U84">
        <f>+T84*S84</f>
        <v>7.528900242226715E-6</v>
      </c>
      <c r="X84" s="27"/>
    </row>
    <row r="85" spans="1:24" ht="12.95" customHeight="1">
      <c r="A85" s="34" t="s">
        <v>129</v>
      </c>
      <c r="B85" s="86" t="s">
        <v>30</v>
      </c>
      <c r="C85" s="39">
        <v>52959.392899999999</v>
      </c>
      <c r="D85" s="39">
        <v>1.1000000000000001E-3</v>
      </c>
      <c r="E85" s="117">
        <f t="shared" ref="E85:E105" si="21">+(C85-C$7)/C$8</f>
        <v>8353.970566892116</v>
      </c>
      <c r="F85" s="27">
        <f t="shared" si="19"/>
        <v>8354</v>
      </c>
      <c r="G85" s="27"/>
      <c r="H85" s="31"/>
      <c r="I85" s="28"/>
      <c r="K85" s="28"/>
      <c r="L85" s="27"/>
      <c r="M85" s="27"/>
      <c r="O85" s="27">
        <f t="shared" ca="1" si="20"/>
        <v>-1.1005064108653166E-2</v>
      </c>
      <c r="P85">
        <f t="shared" ref="P85:P105" si="22">+D$11+D$12*F85+D$13*F85^2</f>
        <v>-1.022983601223617E-2</v>
      </c>
      <c r="Q85" s="29">
        <f t="shared" ref="Q85:Q105" si="23">+C85-15018.5</f>
        <v>37940.892899999999</v>
      </c>
      <c r="R85" s="96">
        <v>5.9215000008407515E-2</v>
      </c>
      <c r="S85" s="27"/>
      <c r="T85" s="28"/>
      <c r="X85" s="27"/>
    </row>
    <row r="86" spans="1:24" ht="12.95" customHeight="1">
      <c r="A86" s="34" t="s">
        <v>129</v>
      </c>
      <c r="B86" s="86"/>
      <c r="C86" s="39">
        <v>52960.256200000003</v>
      </c>
      <c r="D86" s="39">
        <v>5.0000000000000001E-4</v>
      </c>
      <c r="E86" s="117">
        <f t="shared" si="21"/>
        <v>8356.4764448056867</v>
      </c>
      <c r="F86" s="27">
        <f t="shared" si="19"/>
        <v>8356.5</v>
      </c>
      <c r="G86" s="27">
        <f t="shared" ref="G86:G105" si="24">+C86-(C$7+F86*C$8)</f>
        <v>-8.1149999896297231E-3</v>
      </c>
      <c r="H86" s="31"/>
      <c r="I86" s="28"/>
      <c r="K86" s="28">
        <f>G86</f>
        <v>-8.1149999896297231E-3</v>
      </c>
      <c r="L86" s="27"/>
      <c r="M86" s="27"/>
      <c r="N86" s="28"/>
      <c r="O86" s="27">
        <f t="shared" ca="1" si="20"/>
        <v>-1.1011885704162607E-2</v>
      </c>
      <c r="P86">
        <f t="shared" si="22"/>
        <v>-1.0234595947549744E-2</v>
      </c>
      <c r="Q86" s="29">
        <f t="shared" si="23"/>
        <v>37941.756200000003</v>
      </c>
      <c r="S86" s="27">
        <f t="shared" ref="S86:S105" si="25">+(P86-G86)^2</f>
        <v>4.4926870248308925E-6</v>
      </c>
      <c r="T86" s="28">
        <v>1</v>
      </c>
      <c r="U86">
        <f t="shared" ref="U86:U105" si="26">+T86*S86</f>
        <v>4.4926870248308925E-6</v>
      </c>
      <c r="X86" s="27"/>
    </row>
    <row r="87" spans="1:24" ht="12.95" customHeight="1">
      <c r="A87" s="34" t="s">
        <v>129</v>
      </c>
      <c r="B87" s="86"/>
      <c r="C87" s="39">
        <v>52963.358200000002</v>
      </c>
      <c r="D87" s="39">
        <v>6.9999999999999999E-4</v>
      </c>
      <c r="E87" s="117">
        <f t="shared" si="21"/>
        <v>8365.4805375751239</v>
      </c>
      <c r="F87" s="27">
        <f t="shared" si="19"/>
        <v>8365.5</v>
      </c>
      <c r="G87" s="27">
        <f t="shared" si="24"/>
        <v>-6.7049999925075099E-3</v>
      </c>
      <c r="H87" s="31"/>
      <c r="I87" s="28"/>
      <c r="K87" s="28">
        <f>G87</f>
        <v>-6.7049999925075099E-3</v>
      </c>
      <c r="L87" s="27"/>
      <c r="M87" s="27"/>
      <c r="N87" s="28"/>
      <c r="O87" s="27">
        <f t="shared" ca="1" si="20"/>
        <v>-1.1036443447996593E-2</v>
      </c>
      <c r="P87">
        <f t="shared" si="22"/>
        <v>-1.0251740128311638E-2</v>
      </c>
      <c r="Q87" s="29">
        <f t="shared" si="23"/>
        <v>37944.858200000002</v>
      </c>
      <c r="S87" s="27">
        <f t="shared" si="25"/>
        <v>1.2579365590923884E-5</v>
      </c>
      <c r="T87" s="28">
        <v>1</v>
      </c>
      <c r="U87">
        <f t="shared" si="26"/>
        <v>1.2579365590923884E-5</v>
      </c>
    </row>
    <row r="88" spans="1:24" ht="12.95" customHeight="1">
      <c r="A88" s="35" t="s">
        <v>44</v>
      </c>
      <c r="B88" s="36" t="s">
        <v>30</v>
      </c>
      <c r="C88" s="35">
        <v>52999.358</v>
      </c>
      <c r="D88" s="35">
        <v>1E-4</v>
      </c>
      <c r="E88" s="117">
        <f t="shared" si="21"/>
        <v>8469.9761980784406</v>
      </c>
      <c r="F88" s="27">
        <f t="shared" si="19"/>
        <v>8470</v>
      </c>
      <c r="G88" s="27">
        <f t="shared" si="24"/>
        <v>-8.1999999965773895E-3</v>
      </c>
      <c r="H88" s="31"/>
      <c r="I88" s="28"/>
      <c r="J88" s="28"/>
      <c r="K88" s="28">
        <f>G88</f>
        <v>-8.1999999965773895E-3</v>
      </c>
      <c r="M88" s="27"/>
      <c r="N88" s="27"/>
      <c r="O88" s="27">
        <f t="shared" ca="1" si="20"/>
        <v>-1.1321586140291216E-2</v>
      </c>
      <c r="P88">
        <f t="shared" si="22"/>
        <v>-1.0451767289939445E-2</v>
      </c>
      <c r="Q88" s="29">
        <f t="shared" si="23"/>
        <v>37980.858</v>
      </c>
      <c r="R88" s="27"/>
      <c r="S88" s="27">
        <f t="shared" si="25"/>
        <v>5.070455943455076E-6</v>
      </c>
      <c r="T88" s="28">
        <v>1</v>
      </c>
      <c r="U88">
        <f t="shared" si="26"/>
        <v>5.070455943455076E-6</v>
      </c>
      <c r="X88" s="27"/>
    </row>
    <row r="89" spans="1:24" ht="12.95" customHeight="1">
      <c r="A89" s="164" t="s">
        <v>37</v>
      </c>
      <c r="B89" s="158"/>
      <c r="C89" s="34">
        <v>53703.876346672252</v>
      </c>
      <c r="D89" s="34">
        <v>1E-4</v>
      </c>
      <c r="E89" s="117">
        <f t="shared" si="21"/>
        <v>10514.962836121609</v>
      </c>
      <c r="F89" s="27">
        <f t="shared" si="19"/>
        <v>10515</v>
      </c>
      <c r="G89" s="27">
        <f t="shared" si="24"/>
        <v>-1.2803327743313275E-2</v>
      </c>
      <c r="H89" s="27"/>
      <c r="I89" s="27"/>
      <c r="J89" s="27"/>
      <c r="K89" s="28">
        <f>G89</f>
        <v>-1.2803327743313275E-2</v>
      </c>
      <c r="M89" s="27"/>
      <c r="N89" s="27"/>
      <c r="O89" s="27">
        <f t="shared" ca="1" si="20"/>
        <v>-1.6901651267013727E-2</v>
      </c>
      <c r="P89">
        <f t="shared" si="22"/>
        <v>-1.4723508125175769E-2</v>
      </c>
      <c r="Q89" s="29">
        <f t="shared" si="23"/>
        <v>38685.376346672252</v>
      </c>
      <c r="R89" s="27"/>
      <c r="S89" s="27">
        <f t="shared" si="25"/>
        <v>3.6870926988895915E-6</v>
      </c>
      <c r="T89" s="28">
        <v>1</v>
      </c>
      <c r="U89">
        <f t="shared" si="26"/>
        <v>3.6870926988895915E-6</v>
      </c>
      <c r="X89" s="27"/>
    </row>
    <row r="90" spans="1:24" ht="12.95" customHeight="1">
      <c r="A90" s="35" t="s">
        <v>46</v>
      </c>
      <c r="B90" s="163" t="s">
        <v>30</v>
      </c>
      <c r="C90" s="35">
        <v>53780.529300000002</v>
      </c>
      <c r="D90" s="165">
        <v>1E-4</v>
      </c>
      <c r="E90" s="117">
        <f t="shared" si="21"/>
        <v>10737.461321877465</v>
      </c>
      <c r="F90" s="27">
        <f t="shared" si="19"/>
        <v>10737.5</v>
      </c>
      <c r="G90" s="27">
        <f t="shared" si="24"/>
        <v>-1.3324999992619269E-2</v>
      </c>
      <c r="H90" s="31"/>
      <c r="I90" s="28"/>
      <c r="J90" s="28"/>
      <c r="K90" s="28">
        <f>G90</f>
        <v>-1.3324999992619269E-2</v>
      </c>
      <c r="M90" s="27"/>
      <c r="N90" s="27"/>
      <c r="O90" s="27">
        <f t="shared" ca="1" si="20"/>
        <v>-1.7508773267353957E-2</v>
      </c>
      <c r="P90">
        <f t="shared" si="22"/>
        <v>-1.5229294788030555E-2</v>
      </c>
      <c r="Q90" s="29">
        <f t="shared" si="23"/>
        <v>38762.029300000002</v>
      </c>
      <c r="R90" s="27"/>
      <c r="S90" s="27">
        <f t="shared" si="25"/>
        <v>3.6263386678305125E-6</v>
      </c>
      <c r="T90" s="28">
        <v>1</v>
      </c>
      <c r="U90">
        <f t="shared" si="26"/>
        <v>3.6263386678305125E-6</v>
      </c>
      <c r="X90" s="27"/>
    </row>
    <row r="91" spans="1:24" ht="12.95" customHeight="1">
      <c r="A91" s="34" t="s">
        <v>45</v>
      </c>
      <c r="B91" s="163"/>
      <c r="C91" s="34">
        <v>54024.611400000002</v>
      </c>
      <c r="D91" s="14">
        <v>2.0000000000000001E-4</v>
      </c>
      <c r="E91" s="117">
        <f t="shared" si="21"/>
        <v>11445.951931729138</v>
      </c>
      <c r="F91" s="27">
        <f t="shared" si="19"/>
        <v>11446</v>
      </c>
      <c r="G91" s="27">
        <f t="shared" si="24"/>
        <v>-1.6559999996388797E-2</v>
      </c>
      <c r="H91" s="31"/>
      <c r="I91" s="28"/>
      <c r="J91" s="28">
        <f>G91</f>
        <v>-1.6559999996388797E-2</v>
      </c>
      <c r="K91" s="27"/>
      <c r="M91" s="27"/>
      <c r="N91" s="27"/>
      <c r="O91" s="27">
        <f t="shared" ca="1" si="20"/>
        <v>-1.9442013434729455E-2</v>
      </c>
      <c r="P91">
        <f t="shared" si="22"/>
        <v>-1.6893476648051419E-2</v>
      </c>
      <c r="Q91" s="29">
        <f t="shared" si="23"/>
        <v>39006.111400000002</v>
      </c>
      <c r="R91" s="27"/>
      <c r="S91" s="27">
        <f t="shared" si="25"/>
        <v>1.1120667720411399E-7</v>
      </c>
      <c r="T91" s="28">
        <v>1</v>
      </c>
      <c r="U91">
        <f t="shared" si="26"/>
        <v>1.1120667720411399E-7</v>
      </c>
    </row>
    <row r="92" spans="1:24" ht="12.95" customHeight="1">
      <c r="A92" s="164" t="s">
        <v>126</v>
      </c>
      <c r="B92" s="158"/>
      <c r="C92" s="166">
        <v>54153.63</v>
      </c>
      <c r="D92" s="34">
        <v>2.9999999999999997E-4</v>
      </c>
      <c r="E92" s="117">
        <f t="shared" si="21"/>
        <v>11820.450785173147</v>
      </c>
      <c r="F92" s="27">
        <f t="shared" si="19"/>
        <v>11820.5</v>
      </c>
      <c r="G92" s="27">
        <f t="shared" si="24"/>
        <v>-1.6954999999143183E-2</v>
      </c>
      <c r="H92" s="27"/>
      <c r="I92" s="27"/>
      <c r="J92" s="27"/>
      <c r="K92" s="28">
        <f>G92</f>
        <v>-1.6954999999143183E-2</v>
      </c>
      <c r="M92" s="27"/>
      <c r="N92" s="27"/>
      <c r="O92" s="27">
        <f t="shared" ca="1" si="20"/>
        <v>-2.0463888442043672E-2</v>
      </c>
      <c r="P92">
        <f t="shared" si="22"/>
        <v>-1.7806102754131352E-2</v>
      </c>
      <c r="Q92" s="29">
        <f t="shared" si="23"/>
        <v>39135.129999999997</v>
      </c>
      <c r="R92" s="27"/>
      <c r="S92" s="27">
        <f t="shared" si="25"/>
        <v>7.2437589954845058E-7</v>
      </c>
      <c r="T92" s="28">
        <v>1</v>
      </c>
      <c r="U92">
        <f t="shared" si="26"/>
        <v>7.2437589954845058E-7</v>
      </c>
      <c r="X92" s="27"/>
    </row>
    <row r="93" spans="1:24" ht="12.95" customHeight="1">
      <c r="A93" s="34" t="s">
        <v>45</v>
      </c>
      <c r="B93" s="36"/>
      <c r="C93" s="34">
        <v>54154.318399999996</v>
      </c>
      <c r="D93" s="34">
        <v>1.1999999999999999E-3</v>
      </c>
      <c r="E93" s="117">
        <f t="shared" si="21"/>
        <v>11822.448985515661</v>
      </c>
      <c r="F93" s="27">
        <f t="shared" si="19"/>
        <v>11822.5</v>
      </c>
      <c r="G93" s="27">
        <f t="shared" si="24"/>
        <v>-1.7574999998032581E-2</v>
      </c>
      <c r="H93" s="31"/>
      <c r="I93" s="28"/>
      <c r="J93" s="28">
        <f>G93</f>
        <v>-1.7574999998032581E-2</v>
      </c>
      <c r="K93" s="27"/>
      <c r="M93" s="27"/>
      <c r="N93" s="27"/>
      <c r="O93" s="27">
        <f t="shared" ca="1" si="20"/>
        <v>-2.0469345718451229E-2</v>
      </c>
      <c r="P93">
        <f t="shared" si="22"/>
        <v>-1.7811037804042678E-2</v>
      </c>
      <c r="Q93" s="29">
        <f t="shared" si="23"/>
        <v>39135.818399999996</v>
      </c>
      <c r="R93" s="27"/>
      <c r="S93" s="27">
        <f t="shared" si="25"/>
        <v>5.5713845866060145E-8</v>
      </c>
      <c r="T93" s="28">
        <v>0.6</v>
      </c>
      <c r="U93">
        <f t="shared" si="26"/>
        <v>3.3428307519636087E-8</v>
      </c>
      <c r="X93" s="27"/>
    </row>
    <row r="94" spans="1:24" ht="12.95" customHeight="1">
      <c r="A94" s="113" t="s">
        <v>50</v>
      </c>
      <c r="B94" s="114" t="s">
        <v>30</v>
      </c>
      <c r="C94" s="113">
        <v>54424.584000000003</v>
      </c>
      <c r="D94" s="113">
        <v>1E-4</v>
      </c>
      <c r="E94" s="117">
        <f t="shared" si="21"/>
        <v>12606.94174334564</v>
      </c>
      <c r="F94" s="27">
        <f t="shared" si="19"/>
        <v>12607</v>
      </c>
      <c r="G94" s="27">
        <f t="shared" si="24"/>
        <v>-2.0069999991392251E-2</v>
      </c>
      <c r="H94" s="31"/>
      <c r="I94" s="28"/>
      <c r="J94" s="28"/>
      <c r="K94" s="28">
        <f>G94</f>
        <v>-2.0069999991392251E-2</v>
      </c>
      <c r="M94" s="27"/>
      <c r="N94" s="27"/>
      <c r="O94" s="27">
        <f t="shared" ca="1" si="20"/>
        <v>-2.2609962389313724E-2</v>
      </c>
      <c r="P94">
        <f t="shared" si="22"/>
        <v>-1.9796968517278087E-2</v>
      </c>
      <c r="Q94" s="29">
        <f t="shared" si="23"/>
        <v>39406.084000000003</v>
      </c>
      <c r="R94" s="27"/>
      <c r="S94" s="27">
        <f t="shared" si="25"/>
        <v>7.4546185856953709E-8</v>
      </c>
      <c r="T94" s="28">
        <v>1</v>
      </c>
      <c r="U94">
        <f t="shared" si="26"/>
        <v>7.4546185856953709E-8</v>
      </c>
    </row>
    <row r="95" spans="1:24" ht="12.95" customHeight="1">
      <c r="A95" s="38" t="s">
        <v>47</v>
      </c>
      <c r="B95" s="37" t="s">
        <v>30</v>
      </c>
      <c r="C95" s="39">
        <v>54493.657800000001</v>
      </c>
      <c r="D95" s="39">
        <v>1E-4</v>
      </c>
      <c r="E95" s="117">
        <f t="shared" si="21"/>
        <v>12807.440422629255</v>
      </c>
      <c r="F95" s="27">
        <f t="shared" si="19"/>
        <v>12807.5</v>
      </c>
      <c r="G95" s="27">
        <f t="shared" si="24"/>
        <v>-2.052499999263091E-2</v>
      </c>
      <c r="H95" s="31"/>
      <c r="I95" s="28"/>
      <c r="J95" s="28"/>
      <c r="K95" s="28">
        <f>G95</f>
        <v>-2.052499999263091E-2</v>
      </c>
      <c r="M95" s="27"/>
      <c r="N95" s="27"/>
      <c r="O95" s="27">
        <f t="shared" ca="1" si="20"/>
        <v>-2.3157054349170869E-2</v>
      </c>
      <c r="P95">
        <f t="shared" si="22"/>
        <v>-2.0320580725529749E-2</v>
      </c>
      <c r="Q95" s="29">
        <f t="shared" si="23"/>
        <v>39475.157800000001</v>
      </c>
      <c r="R95" s="27"/>
      <c r="S95" s="27">
        <f t="shared" si="25"/>
        <v>4.1787236762175993E-8</v>
      </c>
      <c r="T95" s="28">
        <v>1</v>
      </c>
      <c r="U95">
        <f t="shared" si="26"/>
        <v>4.1787236762175993E-8</v>
      </c>
      <c r="X95" s="27"/>
    </row>
    <row r="96" spans="1:24" ht="12.95" customHeight="1">
      <c r="A96" s="34" t="s">
        <v>166</v>
      </c>
      <c r="B96" s="33" t="s">
        <v>30</v>
      </c>
      <c r="C96" s="34">
        <v>54509.3321</v>
      </c>
      <c r="D96" s="34">
        <v>1E-4</v>
      </c>
      <c r="E96" s="117">
        <f t="shared" si="21"/>
        <v>12852.937795709859</v>
      </c>
      <c r="F96" s="27">
        <f t="shared" si="19"/>
        <v>12853</v>
      </c>
      <c r="G96" s="27">
        <f t="shared" si="24"/>
        <v>-2.1429999993415549E-2</v>
      </c>
      <c r="H96" s="31"/>
      <c r="I96" s="28"/>
      <c r="J96" s="28">
        <f>G96</f>
        <v>-2.1429999993415549E-2</v>
      </c>
      <c r="K96" s="27"/>
      <c r="M96" s="27"/>
      <c r="N96" s="27"/>
      <c r="O96" s="27">
        <f t="shared" ca="1" si="20"/>
        <v>-2.3281207387442694E-2</v>
      </c>
      <c r="P96">
        <f t="shared" si="22"/>
        <v>-2.0440315332851573E-2</v>
      </c>
      <c r="Q96" s="29">
        <f t="shared" si="23"/>
        <v>39490.8321</v>
      </c>
      <c r="S96" s="27">
        <f t="shared" si="25"/>
        <v>9.7947572735563276E-7</v>
      </c>
      <c r="T96" s="28">
        <v>1</v>
      </c>
      <c r="U96">
        <f t="shared" si="26"/>
        <v>9.7947572735563276E-7</v>
      </c>
      <c r="X96" t="s">
        <v>169</v>
      </c>
    </row>
    <row r="97" spans="1:24" ht="12.95" customHeight="1">
      <c r="A97" s="34" t="s">
        <v>166</v>
      </c>
      <c r="B97" s="33" t="s">
        <v>30</v>
      </c>
      <c r="C97" s="34">
        <v>54840.403599999998</v>
      </c>
      <c r="D97" s="34">
        <v>5.0000000000000001E-4</v>
      </c>
      <c r="E97" s="117">
        <f t="shared" si="21"/>
        <v>13813.930219732378</v>
      </c>
      <c r="F97" s="27">
        <f t="shared" si="19"/>
        <v>13814</v>
      </c>
      <c r="G97" s="27">
        <f t="shared" si="24"/>
        <v>-2.4039999996603001E-2</v>
      </c>
      <c r="H97" s="31"/>
      <c r="I97" s="28"/>
      <c r="J97" s="28">
        <f>G97</f>
        <v>-2.4039999996603001E-2</v>
      </c>
      <c r="K97" s="27"/>
      <c r="M97" s="27"/>
      <c r="N97" s="27"/>
      <c r="O97" s="27">
        <f t="shared" ca="1" si="20"/>
        <v>-2.5903428701271707E-2</v>
      </c>
      <c r="P97">
        <f t="shared" si="22"/>
        <v>-2.3047844071632469E-2</v>
      </c>
      <c r="Q97" s="29">
        <f t="shared" si="23"/>
        <v>39821.903599999998</v>
      </c>
      <c r="S97" s="27">
        <f t="shared" si="25"/>
        <v>9.8437337945413242E-7</v>
      </c>
      <c r="T97" s="28">
        <v>1</v>
      </c>
      <c r="U97">
        <f t="shared" si="26"/>
        <v>9.8437337945413242E-7</v>
      </c>
      <c r="X97" s="27"/>
    </row>
    <row r="98" spans="1:24" ht="12.95" customHeight="1">
      <c r="A98" s="34" t="s">
        <v>166</v>
      </c>
      <c r="B98" s="33" t="s">
        <v>30</v>
      </c>
      <c r="C98" s="34">
        <v>54840.575700000001</v>
      </c>
      <c r="D98" s="34">
        <v>1.6000000000000001E-3</v>
      </c>
      <c r="E98" s="117">
        <f t="shared" si="21"/>
        <v>13814.429769818016</v>
      </c>
      <c r="F98" s="27">
        <f t="shared" si="19"/>
        <v>13814.5</v>
      </c>
      <c r="G98" s="27">
        <f t="shared" si="24"/>
        <v>-2.419499999814434E-2</v>
      </c>
      <c r="H98" s="31"/>
      <c r="I98" s="28"/>
      <c r="J98" s="28">
        <f>G98</f>
        <v>-2.419499999814434E-2</v>
      </c>
      <c r="K98" s="27"/>
      <c r="M98" s="27"/>
      <c r="N98" s="27"/>
      <c r="O98" s="27">
        <f t="shared" ca="1" si="20"/>
        <v>-2.5904793020373594E-2</v>
      </c>
      <c r="P98">
        <f t="shared" si="22"/>
        <v>-2.3049239827030162E-2</v>
      </c>
      <c r="Q98" s="29">
        <f t="shared" si="23"/>
        <v>39822.075700000001</v>
      </c>
      <c r="S98" s="27">
        <f t="shared" si="25"/>
        <v>1.3127663697115894E-6</v>
      </c>
      <c r="T98" s="28">
        <v>0.6</v>
      </c>
      <c r="U98">
        <f t="shared" si="26"/>
        <v>7.8765982182695365E-7</v>
      </c>
      <c r="X98" s="27"/>
    </row>
    <row r="99" spans="1:24" ht="12.95" customHeight="1">
      <c r="A99" s="34" t="s">
        <v>127</v>
      </c>
      <c r="B99" s="33" t="s">
        <v>29</v>
      </c>
      <c r="C99" s="34">
        <v>54841.609400000001</v>
      </c>
      <c r="D99" s="34">
        <v>2.9999999999999997E-4</v>
      </c>
      <c r="E99" s="117">
        <f t="shared" si="21"/>
        <v>13817.430263272488</v>
      </c>
      <c r="F99" s="27">
        <f t="shared" si="19"/>
        <v>13817.5</v>
      </c>
      <c r="G99" s="27">
        <f t="shared" si="24"/>
        <v>-2.4024999991524965E-2</v>
      </c>
      <c r="H99" s="31"/>
      <c r="I99" s="28"/>
      <c r="J99" s="28"/>
      <c r="K99" s="28">
        <f t="shared" ref="K99:K104" si="27">G99</f>
        <v>-2.4024999991524965E-2</v>
      </c>
      <c r="M99" s="27"/>
      <c r="N99" s="27"/>
      <c r="O99" s="27">
        <f t="shared" ca="1" si="20"/>
        <v>-2.5912978934984926E-2</v>
      </c>
      <c r="P99">
        <f t="shared" si="22"/>
        <v>-2.3057615212973302E-2</v>
      </c>
      <c r="Q99" s="29">
        <f t="shared" si="23"/>
        <v>39823.109400000001</v>
      </c>
      <c r="S99" s="27">
        <f t="shared" si="25"/>
        <v>9.3583330977344878E-7</v>
      </c>
      <c r="T99" s="28">
        <v>1</v>
      </c>
      <c r="U99">
        <f t="shared" si="26"/>
        <v>9.3583330977344878E-7</v>
      </c>
      <c r="X99" s="27"/>
    </row>
    <row r="100" spans="1:24" ht="12.95" customHeight="1">
      <c r="A100" s="118" t="s">
        <v>468</v>
      </c>
      <c r="B100" s="86" t="s">
        <v>30</v>
      </c>
      <c r="C100" s="87">
        <v>54844.1921</v>
      </c>
      <c r="D100" s="87" t="s">
        <v>186</v>
      </c>
      <c r="E100" s="117">
        <f t="shared" si="21"/>
        <v>13824.926997764953</v>
      </c>
      <c r="F100" s="27">
        <f t="shared" si="19"/>
        <v>13825</v>
      </c>
      <c r="G100" s="27">
        <f t="shared" si="24"/>
        <v>-2.5149999994027894E-2</v>
      </c>
      <c r="H100" s="31"/>
      <c r="I100" s="28">
        <f>G100</f>
        <v>-2.5149999994027894E-2</v>
      </c>
      <c r="J100" s="28"/>
      <c r="L100" s="27"/>
      <c r="N100" s="27"/>
      <c r="O100" s="27">
        <f t="shared" ca="1" si="20"/>
        <v>-2.5933443721513245E-2</v>
      </c>
      <c r="P100">
        <f t="shared" si="22"/>
        <v>-2.307856007950845E-2</v>
      </c>
      <c r="Q100" s="29">
        <f t="shared" si="23"/>
        <v>39825.6921</v>
      </c>
      <c r="R100" s="27"/>
      <c r="S100" s="27">
        <f t="shared" si="25"/>
        <v>4.2908633194643218E-6</v>
      </c>
      <c r="T100" s="28">
        <v>1</v>
      </c>
      <c r="U100">
        <f t="shared" si="26"/>
        <v>4.2908633194643218E-6</v>
      </c>
      <c r="X100" s="27"/>
    </row>
    <row r="101" spans="1:24" ht="12.95" customHeight="1">
      <c r="A101" s="39" t="s">
        <v>49</v>
      </c>
      <c r="B101" s="37" t="s">
        <v>29</v>
      </c>
      <c r="C101" s="39">
        <v>54874.681799999998</v>
      </c>
      <c r="D101" s="39">
        <v>4.0000000000000002E-4</v>
      </c>
      <c r="E101" s="117">
        <f t="shared" si="21"/>
        <v>13913.428637775398</v>
      </c>
      <c r="F101" s="27">
        <f t="shared" ref="F101:F107" si="28">ROUND(2*E101,0)/2</f>
        <v>13913.5</v>
      </c>
      <c r="G101" s="27">
        <f t="shared" si="24"/>
        <v>-2.4584999999206048E-2</v>
      </c>
      <c r="H101" s="31"/>
      <c r="I101" s="28"/>
      <c r="J101" s="28"/>
      <c r="K101" s="28">
        <f t="shared" si="27"/>
        <v>-2.4584999999206048E-2</v>
      </c>
      <c r="N101" s="27"/>
      <c r="O101" s="27">
        <f t="shared" ca="1" si="20"/>
        <v>-2.6174928202547451E-2</v>
      </c>
      <c r="P101">
        <f t="shared" si="22"/>
        <v>-2.3326400154151324E-2</v>
      </c>
      <c r="Q101" s="29">
        <f t="shared" si="23"/>
        <v>39856.181799999998</v>
      </c>
      <c r="R101" s="27"/>
      <c r="S101" s="27">
        <f t="shared" si="25"/>
        <v>1.5840735699717733E-6</v>
      </c>
      <c r="T101" s="28">
        <v>1</v>
      </c>
      <c r="U101">
        <f t="shared" si="26"/>
        <v>1.5840735699717733E-6</v>
      </c>
      <c r="X101" s="27"/>
    </row>
    <row r="102" spans="1:24" ht="12.95" customHeight="1">
      <c r="A102" s="22" t="s">
        <v>478</v>
      </c>
      <c r="B102" s="15" t="s">
        <v>30</v>
      </c>
      <c r="C102" s="91">
        <v>55483.595099999999</v>
      </c>
      <c r="D102" s="91" t="s">
        <v>186</v>
      </c>
      <c r="E102" s="117">
        <f t="shared" si="21"/>
        <v>15680.90505355433</v>
      </c>
      <c r="F102" s="27">
        <f t="shared" si="28"/>
        <v>15681</v>
      </c>
      <c r="G102" s="27">
        <f t="shared" si="24"/>
        <v>-3.2709999999497086E-2</v>
      </c>
      <c r="H102" s="31"/>
      <c r="I102" s="28">
        <f>G102</f>
        <v>-3.2709999999497086E-2</v>
      </c>
      <c r="J102" s="28"/>
      <c r="O102" s="27">
        <f t="shared" ca="1" si="20"/>
        <v>-3.0997796227722044E-2</v>
      </c>
      <c r="P102">
        <f t="shared" si="22"/>
        <v>-2.8542874474937162E-2</v>
      </c>
      <c r="Q102" s="29">
        <f t="shared" si="23"/>
        <v>40465.095099999999</v>
      </c>
      <c r="S102" s="27">
        <f t="shared" si="25"/>
        <v>1.736493513743882E-5</v>
      </c>
      <c r="T102" s="28">
        <v>1</v>
      </c>
      <c r="U102">
        <f t="shared" si="26"/>
        <v>1.736493513743882E-5</v>
      </c>
    </row>
    <row r="103" spans="1:24" ht="12.95" customHeight="1">
      <c r="A103" s="38" t="s">
        <v>165</v>
      </c>
      <c r="B103" s="37" t="s">
        <v>30</v>
      </c>
      <c r="C103" s="39">
        <v>55533.893600000003</v>
      </c>
      <c r="D103" s="39">
        <v>2.0000000000000001E-4</v>
      </c>
      <c r="E103" s="117">
        <f t="shared" si="21"/>
        <v>15826.905169661279</v>
      </c>
      <c r="F103" s="27">
        <f t="shared" si="28"/>
        <v>15827</v>
      </c>
      <c r="G103" s="27">
        <f t="shared" si="24"/>
        <v>-3.2669999993231613E-2</v>
      </c>
      <c r="H103" s="31"/>
      <c r="I103" s="28"/>
      <c r="J103" s="28"/>
      <c r="K103" s="28">
        <f t="shared" si="27"/>
        <v>-3.2669999993231613E-2</v>
      </c>
      <c r="N103" s="27"/>
      <c r="O103" s="27">
        <f t="shared" ca="1" si="20"/>
        <v>-3.1396177405473381E-2</v>
      </c>
      <c r="P103">
        <f t="shared" si="22"/>
        <v>-2.89964789219763E-2</v>
      </c>
      <c r="Q103" s="29">
        <f t="shared" si="23"/>
        <v>40515.393600000003</v>
      </c>
      <c r="R103" s="27"/>
      <c r="S103" s="27">
        <f t="shared" si="25"/>
        <v>1.3494757060956784E-5</v>
      </c>
      <c r="T103" s="28">
        <v>1</v>
      </c>
      <c r="U103">
        <f t="shared" si="26"/>
        <v>1.3494757060956784E-5</v>
      </c>
    </row>
    <row r="104" spans="1:24" ht="12.95" customHeight="1">
      <c r="A104" s="34" t="s">
        <v>167</v>
      </c>
      <c r="B104" s="33" t="s">
        <v>30</v>
      </c>
      <c r="C104" s="34">
        <v>55903.890800000001</v>
      </c>
      <c r="D104" s="34">
        <v>5.0000000000000001E-4</v>
      </c>
      <c r="E104" s="117">
        <f t="shared" si="21"/>
        <v>16900.886186177482</v>
      </c>
      <c r="F104" s="27">
        <f t="shared" si="28"/>
        <v>16901</v>
      </c>
      <c r="G104" s="27">
        <f t="shared" si="24"/>
        <v>-3.9209999995364342E-2</v>
      </c>
      <c r="H104" s="31"/>
      <c r="I104" s="28"/>
      <c r="J104" s="28"/>
      <c r="K104" s="28">
        <f t="shared" si="27"/>
        <v>-3.9209999995364342E-2</v>
      </c>
      <c r="N104" s="27"/>
      <c r="O104" s="27">
        <f t="shared" ca="1" si="20"/>
        <v>-3.4326734836329115E-2</v>
      </c>
      <c r="P104">
        <f t="shared" si="22"/>
        <v>-3.2439781954842664E-2</v>
      </c>
      <c r="Q104" s="29">
        <f t="shared" si="23"/>
        <v>40885.390800000001</v>
      </c>
      <c r="S104" s="27">
        <f t="shared" si="25"/>
        <v>4.5835852316205187E-5</v>
      </c>
      <c r="T104" s="28">
        <v>1</v>
      </c>
      <c r="U104">
        <f t="shared" si="26"/>
        <v>4.5835852316205187E-5</v>
      </c>
    </row>
    <row r="105" spans="1:24" ht="12.95" customHeight="1">
      <c r="A105" s="167" t="s">
        <v>181</v>
      </c>
      <c r="B105" s="84" t="s">
        <v>30</v>
      </c>
      <c r="C105" s="87">
        <v>56596.5219</v>
      </c>
      <c r="D105" s="83">
        <v>2.0000000000000001E-4</v>
      </c>
      <c r="E105" s="117">
        <f t="shared" si="21"/>
        <v>18911.3680299556</v>
      </c>
      <c r="F105" s="27">
        <f t="shared" si="28"/>
        <v>18911.5</v>
      </c>
      <c r="G105" s="27">
        <f t="shared" si="24"/>
        <v>-4.5464999995601829E-2</v>
      </c>
      <c r="H105" s="31"/>
      <c r="I105" s="28"/>
      <c r="J105" s="28">
        <f>G105</f>
        <v>-4.5464999995601829E-2</v>
      </c>
      <c r="K105" s="27"/>
      <c r="N105" s="27"/>
      <c r="O105" s="27">
        <f t="shared" ca="1" si="20"/>
        <v>-3.9812661945021345E-2</v>
      </c>
      <c r="P105">
        <f t="shared" si="22"/>
        <v>-3.9389673303916614E-2</v>
      </c>
      <c r="Q105" s="29">
        <f t="shared" si="23"/>
        <v>41578.0219</v>
      </c>
      <c r="R105" s="27"/>
      <c r="S105" s="27">
        <f t="shared" si="25"/>
        <v>3.6909594410702817E-5</v>
      </c>
      <c r="T105" s="28">
        <v>1</v>
      </c>
      <c r="U105">
        <f t="shared" si="26"/>
        <v>3.6909594410702817E-5</v>
      </c>
      <c r="X105" s="27"/>
    </row>
    <row r="106" spans="1:24" ht="12.95" customHeight="1">
      <c r="A106" s="189" t="s">
        <v>492</v>
      </c>
      <c r="B106" s="190" t="s">
        <v>30</v>
      </c>
      <c r="C106" s="189">
        <v>56624.598100000003</v>
      </c>
      <c r="D106" s="189">
        <v>1E-4</v>
      </c>
      <c r="E106" s="117">
        <f>+(C106-C$7)/C$8</f>
        <v>18992.864067806469</v>
      </c>
      <c r="F106" s="27">
        <f t="shared" si="28"/>
        <v>18993</v>
      </c>
      <c r="G106" s="27">
        <f>+C106-(C$7+F106*C$8)</f>
        <v>-4.6829999992041849E-2</v>
      </c>
      <c r="H106" s="31"/>
      <c r="I106" s="28"/>
      <c r="J106" s="28">
        <f>G106</f>
        <v>-4.6829999992041849E-2</v>
      </c>
      <c r="K106" s="27"/>
      <c r="N106" s="27"/>
      <c r="O106" s="27">
        <f ca="1">+C$11+C$12*F106</f>
        <v>-4.0035045958629112E-2</v>
      </c>
      <c r="P106">
        <f>+D$11+D$12*F106+D$13*F106^2</f>
        <v>-3.9685262276007736E-2</v>
      </c>
      <c r="Q106" s="29">
        <f>+C106-15018.5</f>
        <v>41606.098100000003</v>
      </c>
      <c r="R106" s="27"/>
      <c r="S106" s="27">
        <f>+(P106-G106)^2</f>
        <v>5.104727703092034E-5</v>
      </c>
      <c r="T106" s="28">
        <v>1</v>
      </c>
      <c r="U106">
        <f>+T106*S106</f>
        <v>5.104727703092034E-5</v>
      </c>
    </row>
    <row r="107" spans="1:24" ht="12.95" customHeight="1">
      <c r="A107" s="189" t="s">
        <v>492</v>
      </c>
      <c r="B107" s="190" t="s">
        <v>30</v>
      </c>
      <c r="C107" s="189">
        <v>57069.354399999997</v>
      </c>
      <c r="D107" s="189">
        <v>2.0000000000000001E-4</v>
      </c>
      <c r="E107" s="117">
        <f>+(C107-C$7)/C$8</f>
        <v>20283.846332472207</v>
      </c>
      <c r="F107" s="27">
        <f t="shared" si="28"/>
        <v>20284</v>
      </c>
      <c r="G107" s="27">
        <f>+C107-(C$7+F107*C$8)</f>
        <v>-5.2940000001399312E-2</v>
      </c>
      <c r="H107" s="31"/>
      <c r="I107" s="28"/>
      <c r="J107" s="28">
        <f>G107</f>
        <v>-5.2940000001399312E-2</v>
      </c>
      <c r="K107" s="27"/>
      <c r="N107" s="27"/>
      <c r="O107" s="27">
        <f ca="1">+C$11+C$12*F107</f>
        <v>-4.3557717879704305E-2</v>
      </c>
      <c r="P107">
        <f>+D$11+D$12*F107+D$13*F107^2</f>
        <v>-4.4511576236569476E-2</v>
      </c>
      <c r="Q107" s="29">
        <f>+C107-15018.5</f>
        <v>42050.854399999997</v>
      </c>
      <c r="R107" s="27"/>
      <c r="S107" s="27">
        <f>+(P107-G107)^2</f>
        <v>7.1038327159548347E-5</v>
      </c>
      <c r="T107" s="28">
        <v>1</v>
      </c>
      <c r="U107">
        <f>+T107*S107</f>
        <v>7.1038327159548347E-5</v>
      </c>
      <c r="X107" s="27"/>
    </row>
    <row r="108" spans="1:24" ht="12.95" customHeight="1">
      <c r="A108" s="22"/>
      <c r="B108" s="15"/>
      <c r="C108" s="91"/>
      <c r="D108" s="91"/>
      <c r="E108" s="117"/>
      <c r="F108" s="27"/>
      <c r="G108" s="27"/>
      <c r="H108" s="31"/>
      <c r="I108" s="28"/>
      <c r="J108" s="28"/>
      <c r="K108" s="28"/>
      <c r="O108" s="27"/>
      <c r="Q108" s="29"/>
      <c r="X108" s="27"/>
    </row>
    <row r="109" spans="1:24" ht="12.95" customHeight="1">
      <c r="A109" s="22"/>
      <c r="B109" s="15"/>
      <c r="C109" s="91"/>
      <c r="D109" s="91"/>
      <c r="E109" s="117"/>
      <c r="F109" s="27"/>
      <c r="G109" s="27"/>
      <c r="H109" s="31"/>
      <c r="I109" s="28"/>
      <c r="J109" s="28"/>
      <c r="K109" s="28"/>
      <c r="O109" s="27"/>
      <c r="Q109" s="29"/>
      <c r="X109" s="27"/>
    </row>
    <row r="110" spans="1:24" ht="12.95" customHeight="1">
      <c r="A110" s="22"/>
      <c r="B110" s="15"/>
      <c r="C110" s="91"/>
      <c r="D110" s="91"/>
      <c r="E110" s="117"/>
      <c r="F110" s="27"/>
      <c r="G110" s="27"/>
      <c r="H110" s="31"/>
      <c r="I110" s="28"/>
      <c r="J110" s="28"/>
      <c r="K110" s="28"/>
      <c r="O110" s="27"/>
      <c r="Q110" s="29"/>
      <c r="X110" s="27"/>
    </row>
    <row r="111" spans="1:24" ht="12.95" customHeight="1">
      <c r="A111" s="22"/>
      <c r="B111" s="15"/>
      <c r="C111" s="91"/>
      <c r="D111" s="91"/>
      <c r="E111" s="117"/>
      <c r="F111" s="27"/>
      <c r="G111" s="27"/>
      <c r="H111" s="31"/>
      <c r="I111" s="28"/>
      <c r="J111" s="28"/>
      <c r="K111" s="28"/>
      <c r="O111" s="27"/>
      <c r="Q111" s="29"/>
      <c r="X111" s="27"/>
    </row>
    <row r="112" spans="1:24" ht="12.95" customHeight="1">
      <c r="A112" s="22"/>
      <c r="B112" s="15"/>
      <c r="C112" s="91"/>
      <c r="D112" s="91"/>
      <c r="E112" s="117"/>
      <c r="F112" s="27"/>
      <c r="G112" s="27"/>
      <c r="H112" s="31"/>
      <c r="I112" s="28"/>
      <c r="J112" s="28"/>
      <c r="K112" s="28"/>
      <c r="O112" s="27"/>
      <c r="Q112" s="29"/>
      <c r="X112" s="27"/>
    </row>
    <row r="113" spans="1:24" ht="12.95" customHeight="1">
      <c r="A113" s="22"/>
      <c r="B113" s="15"/>
      <c r="C113" s="91"/>
      <c r="D113" s="91"/>
      <c r="E113" s="117"/>
      <c r="F113" s="27"/>
      <c r="G113" s="27"/>
      <c r="H113" s="31"/>
      <c r="I113" s="28"/>
      <c r="J113" s="28"/>
      <c r="K113" s="28"/>
      <c r="O113" s="27"/>
      <c r="Q113" s="29"/>
      <c r="X113" s="27"/>
    </row>
    <row r="114" spans="1:24" ht="12.95" customHeight="1">
      <c r="A114" s="22"/>
      <c r="B114" s="15"/>
      <c r="C114" s="91"/>
      <c r="D114" s="91"/>
      <c r="E114" s="117"/>
      <c r="F114" s="27"/>
      <c r="G114" s="27"/>
      <c r="H114" s="31"/>
      <c r="I114" s="28"/>
      <c r="J114" s="28"/>
      <c r="K114" s="28"/>
      <c r="O114" s="27"/>
      <c r="Q114" s="29"/>
    </row>
    <row r="115" spans="1:24" ht="12.95" customHeight="1">
      <c r="A115" s="22"/>
      <c r="B115" s="15"/>
      <c r="C115" s="91"/>
      <c r="D115" s="91"/>
      <c r="E115" s="117"/>
      <c r="F115" s="27"/>
      <c r="G115" s="27"/>
      <c r="H115" s="31"/>
      <c r="I115" s="28"/>
      <c r="J115" s="28"/>
      <c r="K115" s="28"/>
      <c r="O115" s="27"/>
      <c r="Q115" s="29"/>
    </row>
    <row r="116" spans="1:24" ht="12.95" customHeight="1">
      <c r="A116" s="22"/>
      <c r="B116" s="15"/>
      <c r="C116" s="91"/>
      <c r="D116" s="91"/>
      <c r="E116" s="117"/>
      <c r="F116" s="27"/>
      <c r="G116" s="27"/>
      <c r="H116" s="31"/>
      <c r="I116" s="28"/>
      <c r="J116" s="28"/>
      <c r="K116" s="28"/>
      <c r="O116" s="27"/>
      <c r="Q116" s="29"/>
    </row>
    <row r="117" spans="1:24" ht="12.95" customHeight="1">
      <c r="A117" s="22"/>
      <c r="B117" s="15"/>
      <c r="C117" s="91"/>
      <c r="D117" s="91"/>
      <c r="E117" s="117"/>
      <c r="F117" s="27"/>
      <c r="G117" s="27"/>
      <c r="H117" s="31"/>
      <c r="I117" s="28"/>
      <c r="J117" s="28"/>
      <c r="K117" s="28"/>
      <c r="O117" s="27"/>
      <c r="Q117" s="29"/>
    </row>
    <row r="118" spans="1:24" ht="12.95" customHeight="1">
      <c r="A118" s="22"/>
      <c r="B118" s="15"/>
      <c r="C118" s="91"/>
      <c r="D118" s="91"/>
      <c r="E118" s="117"/>
      <c r="F118" s="27"/>
      <c r="G118" s="27"/>
      <c r="H118" s="31"/>
      <c r="I118" s="28"/>
      <c r="J118" s="28"/>
      <c r="K118" s="28"/>
      <c r="O118" s="27"/>
      <c r="Q118" s="29"/>
    </row>
    <row r="119" spans="1:24" ht="12.95" customHeight="1">
      <c r="A119" s="22"/>
      <c r="B119" s="15"/>
      <c r="C119" s="91"/>
      <c r="D119" s="91"/>
      <c r="E119" s="117"/>
      <c r="F119" s="27"/>
      <c r="G119" s="27"/>
      <c r="H119" s="31"/>
      <c r="I119" s="28"/>
      <c r="J119" s="28"/>
      <c r="K119" s="28"/>
      <c r="O119" s="27"/>
      <c r="Q119" s="29"/>
      <c r="X119" s="27"/>
    </row>
    <row r="120" spans="1:24" ht="12.95" customHeight="1">
      <c r="A120" s="22"/>
      <c r="B120" s="15"/>
      <c r="C120" s="91"/>
      <c r="D120" s="91"/>
      <c r="E120" s="117"/>
      <c r="F120" s="27"/>
      <c r="G120" s="27"/>
      <c r="H120" s="31"/>
      <c r="I120" s="28"/>
      <c r="J120" s="28"/>
      <c r="K120" s="28"/>
      <c r="O120" s="27"/>
      <c r="Q120" s="29"/>
    </row>
    <row r="121" spans="1:24" ht="12.95" customHeight="1">
      <c r="A121" s="22"/>
      <c r="B121" s="15"/>
      <c r="C121" s="91"/>
      <c r="D121" s="91"/>
      <c r="E121" s="117"/>
      <c r="F121" s="27"/>
      <c r="G121" s="27"/>
      <c r="H121" s="31"/>
      <c r="I121" s="28"/>
      <c r="J121" s="28"/>
      <c r="K121" s="28"/>
      <c r="O121" s="27"/>
      <c r="Q121" s="29"/>
    </row>
    <row r="122" spans="1:24" ht="12.95" customHeight="1">
      <c r="A122" s="22"/>
      <c r="B122" s="15"/>
      <c r="C122" s="91"/>
      <c r="D122" s="91"/>
      <c r="E122" s="117"/>
      <c r="F122" s="27"/>
      <c r="G122" s="27"/>
      <c r="H122" s="31"/>
      <c r="I122" s="28"/>
      <c r="J122" s="28"/>
      <c r="K122" s="28"/>
      <c r="O122" s="27"/>
      <c r="Q122" s="29"/>
    </row>
    <row r="123" spans="1:24" ht="12.95" customHeight="1">
      <c r="A123" s="22"/>
      <c r="B123" s="15"/>
      <c r="C123" s="91"/>
      <c r="D123" s="91"/>
      <c r="E123" s="117"/>
      <c r="F123" s="27"/>
      <c r="G123" s="27"/>
      <c r="H123" s="31"/>
      <c r="I123" s="28"/>
      <c r="J123" s="28"/>
      <c r="K123" s="28"/>
      <c r="O123" s="27"/>
      <c r="Q123" s="29"/>
    </row>
    <row r="124" spans="1:24" ht="12.95" customHeight="1">
      <c r="C124" s="9"/>
      <c r="D124" s="9"/>
    </row>
    <row r="125" spans="1:24" ht="12.95" customHeight="1">
      <c r="C125" s="9"/>
      <c r="D125" s="9"/>
    </row>
    <row r="126" spans="1:24" ht="12.95" customHeight="1">
      <c r="C126" s="9"/>
      <c r="D126" s="9"/>
    </row>
    <row r="127" spans="1:24" ht="12.95" customHeight="1">
      <c r="C127" s="9"/>
      <c r="D127" s="9"/>
    </row>
    <row r="128" spans="1:24" ht="12.95" customHeight="1">
      <c r="C128" s="9"/>
      <c r="D128" s="9"/>
    </row>
    <row r="129" spans="3:4" ht="12.95" customHeight="1">
      <c r="C129" s="9"/>
      <c r="D129" s="9"/>
    </row>
    <row r="130" spans="3:4" ht="12.95" customHeight="1">
      <c r="C130" s="9"/>
      <c r="D130" s="9"/>
    </row>
    <row r="131" spans="3:4" ht="12.95" customHeight="1">
      <c r="C131" s="9"/>
      <c r="D131" s="9"/>
    </row>
    <row r="132" spans="3:4" ht="12.95" customHeight="1">
      <c r="C132" s="9"/>
      <c r="D132" s="9"/>
    </row>
    <row r="133" spans="3:4" ht="12.95" customHeight="1">
      <c r="C133" s="9"/>
      <c r="D133" s="9"/>
    </row>
    <row r="134" spans="3:4" ht="12.95" customHeight="1">
      <c r="C134" s="9"/>
      <c r="D134" s="9"/>
    </row>
    <row r="135" spans="3:4" ht="12.95" customHeight="1">
      <c r="C135" s="9"/>
      <c r="D135" s="9"/>
    </row>
    <row r="136" spans="3:4" ht="12.95" customHeight="1">
      <c r="C136" s="9"/>
      <c r="D136" s="9"/>
    </row>
    <row r="137" spans="3:4" ht="12.95" customHeight="1">
      <c r="C137" s="9"/>
      <c r="D137" s="9"/>
    </row>
    <row r="138" spans="3:4" ht="12.95" customHeight="1">
      <c r="C138" s="9"/>
      <c r="D138" s="9"/>
    </row>
    <row r="139" spans="3:4" ht="12.95" customHeight="1">
      <c r="C139" s="9"/>
      <c r="D139" s="9"/>
    </row>
    <row r="140" spans="3:4" ht="12.95" customHeight="1">
      <c r="C140" s="9"/>
      <c r="D140" s="9"/>
    </row>
    <row r="141" spans="3:4" ht="12.95" customHeight="1">
      <c r="C141" s="9"/>
      <c r="D141" s="9"/>
    </row>
    <row r="142" spans="3:4" ht="12.95" customHeight="1">
      <c r="C142" s="9"/>
      <c r="D142" s="9"/>
    </row>
    <row r="143" spans="3:4" ht="12.95" customHeight="1">
      <c r="C143" s="9"/>
      <c r="D143" s="9"/>
    </row>
    <row r="144" spans="3:4" ht="12.95" customHeight="1">
      <c r="C144" s="9"/>
      <c r="D144" s="9"/>
    </row>
    <row r="145" spans="3:4" ht="12.95" customHeight="1">
      <c r="C145" s="9"/>
      <c r="D145" s="9"/>
    </row>
    <row r="146" spans="3:4" ht="12.95" customHeight="1">
      <c r="C146" s="9"/>
      <c r="D146" s="9"/>
    </row>
    <row r="147" spans="3:4" ht="12.95" customHeight="1">
      <c r="C147" s="9"/>
      <c r="D147" s="9"/>
    </row>
    <row r="148" spans="3:4" ht="12.95" customHeight="1">
      <c r="C148" s="9"/>
      <c r="D148" s="9"/>
    </row>
    <row r="149" spans="3:4" ht="12.95" customHeight="1">
      <c r="C149" s="9"/>
      <c r="D149" s="9"/>
    </row>
    <row r="150" spans="3:4" ht="12.95" customHeight="1">
      <c r="C150" s="9"/>
      <c r="D150" s="9"/>
    </row>
    <row r="151" spans="3:4" ht="12.95" customHeight="1">
      <c r="C151" s="9"/>
      <c r="D151" s="9"/>
    </row>
    <row r="152" spans="3:4" ht="12.95" customHeight="1">
      <c r="C152" s="9"/>
      <c r="D152" s="9"/>
    </row>
    <row r="153" spans="3:4" ht="12.95" customHeight="1">
      <c r="C153" s="9"/>
      <c r="D153" s="9"/>
    </row>
    <row r="154" spans="3:4" ht="12.95" customHeight="1">
      <c r="C154" s="9"/>
      <c r="D154" s="9"/>
    </row>
    <row r="155" spans="3:4" ht="12.95" customHeight="1">
      <c r="C155" s="9"/>
      <c r="D155" s="9"/>
    </row>
    <row r="156" spans="3:4" ht="12.95" customHeight="1">
      <c r="C156" s="9"/>
      <c r="D156" s="9"/>
    </row>
    <row r="157" spans="3:4" ht="12.95" customHeight="1">
      <c r="C157" s="9"/>
      <c r="D157" s="9"/>
    </row>
    <row r="158" spans="3:4" ht="12.95" customHeight="1">
      <c r="C158" s="9"/>
      <c r="D158" s="9"/>
    </row>
    <row r="159" spans="3:4" ht="12.95" customHeight="1">
      <c r="C159" s="9"/>
      <c r="D159" s="9"/>
    </row>
    <row r="160" spans="3:4" ht="12.95" customHeight="1">
      <c r="C160" s="9"/>
      <c r="D160" s="9"/>
    </row>
    <row r="161" spans="3:4" ht="12.95" customHeight="1">
      <c r="C161" s="9"/>
      <c r="D161" s="9"/>
    </row>
    <row r="162" spans="3:4" ht="12.95" customHeight="1">
      <c r="C162" s="9"/>
      <c r="D162" s="9"/>
    </row>
    <row r="163" spans="3:4" ht="12.95" customHeight="1">
      <c r="C163" s="9"/>
      <c r="D163" s="9"/>
    </row>
    <row r="164" spans="3:4" ht="12.95" customHeight="1">
      <c r="C164" s="9"/>
      <c r="D164" s="9"/>
    </row>
    <row r="165" spans="3:4" ht="12.95" customHeight="1">
      <c r="C165" s="9"/>
      <c r="D165" s="9"/>
    </row>
    <row r="166" spans="3:4" ht="12.95" customHeight="1">
      <c r="C166" s="9"/>
      <c r="D166" s="9"/>
    </row>
    <row r="167" spans="3:4" ht="12.95" customHeight="1">
      <c r="C167" s="9"/>
      <c r="D167" s="9"/>
    </row>
    <row r="168" spans="3:4" ht="12.95" customHeight="1">
      <c r="C168" s="9"/>
      <c r="D168" s="9"/>
    </row>
    <row r="169" spans="3:4" ht="12.95" customHeight="1">
      <c r="C169" s="9"/>
      <c r="D169" s="9"/>
    </row>
    <row r="170" spans="3:4" ht="12.95" customHeight="1">
      <c r="C170" s="9"/>
      <c r="D170" s="9"/>
    </row>
    <row r="171" spans="3:4" ht="12.95" customHeight="1">
      <c r="C171" s="9"/>
      <c r="D171" s="9"/>
    </row>
    <row r="172" spans="3:4" ht="12.95" customHeight="1">
      <c r="C172" s="9"/>
      <c r="D172" s="9"/>
    </row>
    <row r="173" spans="3:4" ht="12.95" customHeight="1">
      <c r="C173" s="9"/>
      <c r="D173" s="9"/>
    </row>
    <row r="174" spans="3:4" ht="12.95" customHeight="1">
      <c r="C174" s="9"/>
      <c r="D174" s="9"/>
    </row>
    <row r="175" spans="3:4" ht="12.95" customHeight="1">
      <c r="C175" s="9"/>
      <c r="D175" s="9"/>
    </row>
    <row r="176" spans="3:4" ht="12.95" customHeight="1">
      <c r="C176" s="9"/>
      <c r="D176" s="9"/>
    </row>
    <row r="177" spans="3:4" ht="12.95" customHeight="1">
      <c r="C177" s="9"/>
      <c r="D177" s="9"/>
    </row>
    <row r="178" spans="3:4" ht="12.95" customHeight="1">
      <c r="C178" s="9"/>
      <c r="D178" s="9"/>
    </row>
    <row r="179" spans="3:4" ht="12.95" customHeight="1">
      <c r="C179" s="9"/>
      <c r="D179" s="9"/>
    </row>
    <row r="180" spans="3:4" ht="12.95" customHeight="1">
      <c r="C180" s="9"/>
      <c r="D180" s="9"/>
    </row>
    <row r="181" spans="3:4" ht="12.95" customHeight="1">
      <c r="C181" s="9"/>
      <c r="D181" s="9"/>
    </row>
    <row r="182" spans="3:4" ht="12.95" customHeight="1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3425"/>
  <sheetViews>
    <sheetView workbookViewId="0">
      <pane xSplit="13" ySplit="22" topLeftCell="N89" activePane="bottomRight" state="frozen"/>
      <selection pane="topRight" activeCell="N1" sqref="N1"/>
      <selection pane="bottomLeft" activeCell="A23" sqref="A23"/>
      <selection pane="bottomRight" activeCell="I102" sqref="I102"/>
    </sheetView>
  </sheetViews>
  <sheetFormatPr defaultColWidth="10.28515625" defaultRowHeight="12.75"/>
  <cols>
    <col min="1" max="1" width="14.42578125" customWidth="1"/>
    <col min="2" max="2" width="5.140625" style="4" customWidth="1"/>
    <col min="3" max="3" width="11.85546875" customWidth="1"/>
    <col min="4" max="4" width="10.85546875" customWidth="1"/>
    <col min="5" max="5" width="12.42578125" bestFit="1" customWidth="1"/>
    <col min="6" max="6" width="16.140625" customWidth="1"/>
    <col min="7" max="7" width="10.425781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4" customWidth="1"/>
  </cols>
  <sheetData>
    <row r="1" spans="1:24" ht="21" thickBot="1">
      <c r="A1" s="1" t="s">
        <v>182</v>
      </c>
      <c r="W1" s="5" t="s">
        <v>9</v>
      </c>
      <c r="X1" s="7" t="s">
        <v>20</v>
      </c>
    </row>
    <row r="2" spans="1:24" ht="12.95" customHeight="1">
      <c r="A2" t="s">
        <v>23</v>
      </c>
      <c r="B2" s="18" t="s">
        <v>40</v>
      </c>
      <c r="W2">
        <v>-80000</v>
      </c>
      <c r="X2">
        <f t="shared" ref="X2:X33" si="0">+D$11+D$12*W2+D$13*W2^2</f>
        <v>-0.99072728895226214</v>
      </c>
    </row>
    <row r="3" spans="1:24" ht="12.95" customHeight="1" thickBot="1">
      <c r="C3" t="s">
        <v>28</v>
      </c>
      <c r="W3">
        <v>-78000</v>
      </c>
      <c r="X3">
        <f t="shared" si="0"/>
        <v>-0.94248032452285579</v>
      </c>
    </row>
    <row r="4" spans="1:24" ht="12.95" customHeight="1" thickBot="1">
      <c r="A4" s="6" t="s">
        <v>27</v>
      </c>
      <c r="C4" s="10">
        <v>49800.428999999996</v>
      </c>
      <c r="D4" s="11">
        <v>0.4163</v>
      </c>
      <c r="W4">
        <v>-76000</v>
      </c>
      <c r="X4">
        <f t="shared" si="0"/>
        <v>-0.89543739890778784</v>
      </c>
    </row>
    <row r="5" spans="1:24" ht="12.95" customHeight="1">
      <c r="A5" s="108" t="s">
        <v>156</v>
      </c>
      <c r="B5" s="44"/>
      <c r="C5" s="109">
        <v>-9.5</v>
      </c>
      <c r="D5" s="44" t="s">
        <v>157</v>
      </c>
      <c r="W5">
        <v>-74000</v>
      </c>
      <c r="X5">
        <f t="shared" si="0"/>
        <v>-0.84959851210705839</v>
      </c>
    </row>
    <row r="6" spans="1:24" ht="12.95" customHeight="1">
      <c r="A6" s="6" t="s">
        <v>0</v>
      </c>
      <c r="W6">
        <v>-72000</v>
      </c>
      <c r="X6">
        <f t="shared" si="0"/>
        <v>-0.80496366412066755</v>
      </c>
    </row>
    <row r="7" spans="1:24" ht="12.95" customHeight="1">
      <c r="A7" t="s">
        <v>1</v>
      </c>
      <c r="C7">
        <v>50081.366499999996</v>
      </c>
      <c r="D7" s="12" t="s">
        <v>32</v>
      </c>
      <c r="W7">
        <v>-70000</v>
      </c>
      <c r="X7">
        <f t="shared" si="0"/>
        <v>-0.761532854948615</v>
      </c>
    </row>
    <row r="8" spans="1:24" ht="12.95" customHeight="1">
      <c r="A8" t="s">
        <v>2</v>
      </c>
      <c r="C8">
        <v>0.34450999999999998</v>
      </c>
      <c r="D8" s="13">
        <v>4468</v>
      </c>
      <c r="W8">
        <v>-68000</v>
      </c>
      <c r="X8">
        <f t="shared" si="0"/>
        <v>-0.71930608459090117</v>
      </c>
    </row>
    <row r="9" spans="1:24" ht="12.95" customHeight="1">
      <c r="A9" s="25" t="s">
        <v>48</v>
      </c>
      <c r="B9" s="25"/>
      <c r="C9" s="25">
        <v>68</v>
      </c>
      <c r="D9" s="25" t="str">
        <f>"F"&amp;C9</f>
        <v>F68</v>
      </c>
      <c r="E9" s="25" t="str">
        <f>"G"&amp;C9</f>
        <v>G68</v>
      </c>
      <c r="W9">
        <v>-66000</v>
      </c>
      <c r="X9">
        <f t="shared" si="0"/>
        <v>-0.67828335304752563</v>
      </c>
    </row>
    <row r="10" spans="1:24" ht="12.95" customHeight="1" thickBot="1">
      <c r="C10" s="5" t="s">
        <v>18</v>
      </c>
      <c r="D10" s="5" t="s">
        <v>19</v>
      </c>
      <c r="W10">
        <v>-64000</v>
      </c>
      <c r="X10">
        <f t="shared" si="0"/>
        <v>-0.6384646603184887</v>
      </c>
    </row>
    <row r="11" spans="1:24" ht="12.95" customHeight="1">
      <c r="A11" t="s">
        <v>14</v>
      </c>
      <c r="C11" s="17">
        <f ca="1">INTERCEPT(INDIRECT(E9):G975,INDIRECT(D9):$F975)</f>
        <v>1.1789979445693958E-2</v>
      </c>
      <c r="D11" s="4">
        <f>+E11*F11</f>
        <v>1.0130399684579973E-6</v>
      </c>
      <c r="E11" s="19">
        <v>1.0130399684579974</v>
      </c>
      <c r="F11">
        <v>9.9999999999999995E-7</v>
      </c>
      <c r="W11">
        <v>-62000</v>
      </c>
      <c r="X11">
        <f t="shared" si="0"/>
        <v>-0.59985000640379038</v>
      </c>
    </row>
    <row r="12" spans="1:24" ht="12.95" customHeight="1">
      <c r="A12" t="s">
        <v>15</v>
      </c>
      <c r="C12" s="17">
        <f ca="1">SLOPE(INDIRECT(E9):G975,INDIRECT(D9):$F975)</f>
        <v>-2.7286382037762898E-6</v>
      </c>
      <c r="D12" s="4">
        <f>+E12*F12</f>
        <v>3.4371563151793803E-7</v>
      </c>
      <c r="E12" s="20">
        <v>0.34371563151793805</v>
      </c>
      <c r="F12">
        <v>9.9999999999999995E-7</v>
      </c>
      <c r="W12">
        <v>-60000</v>
      </c>
      <c r="X12">
        <f t="shared" si="0"/>
        <v>-0.56243939130343035</v>
      </c>
    </row>
    <row r="13" spans="1:24" ht="12.95" customHeight="1" thickBot="1">
      <c r="A13" t="s">
        <v>17</v>
      </c>
      <c r="C13" s="4" t="s">
        <v>12</v>
      </c>
      <c r="D13" s="4">
        <f>+E13*F13</f>
        <v>-1.5050485179231181E-10</v>
      </c>
      <c r="E13" s="21">
        <v>-0.15050485179231179</v>
      </c>
      <c r="F13">
        <v>1.0000000000000001E-9</v>
      </c>
      <c r="W13">
        <v>-58000</v>
      </c>
      <c r="X13">
        <f t="shared" si="0"/>
        <v>-0.52623281501740893</v>
      </c>
    </row>
    <row r="14" spans="1:24" ht="12.95" customHeight="1">
      <c r="C14" t="s">
        <v>170</v>
      </c>
      <c r="D14">
        <f>2*D13*365.24/C8</f>
        <v>-3.1912218553089293E-7</v>
      </c>
      <c r="E14">
        <f>SUM(U21:U9967)</f>
        <v>2.0848409875744195E-3</v>
      </c>
      <c r="W14">
        <v>-56000</v>
      </c>
      <c r="X14">
        <f t="shared" si="0"/>
        <v>-0.4912302775457259</v>
      </c>
    </row>
    <row r="15" spans="1:24" ht="12.95" customHeight="1">
      <c r="A15" s="3" t="s">
        <v>16</v>
      </c>
      <c r="B15"/>
      <c r="C15" s="15">
        <f ca="1">(C7+C11)+(C8+C12)*INT(MAX(F21:F9967))</f>
        <v>57069.363782282111</v>
      </c>
      <c r="D15" s="22">
        <f>+C7+INT(MAX(F21:F9967))*C8+D11+D12*INT(MAX(F21:F9967))+D13*INT(MAX(F21:F9967)^2)</f>
        <v>57069.352389125954</v>
      </c>
      <c r="E15" s="102" t="s">
        <v>158</v>
      </c>
      <c r="F15" s="109">
        <v>1</v>
      </c>
      <c r="W15">
        <v>-54000</v>
      </c>
      <c r="X15">
        <f t="shared" si="0"/>
        <v>-0.45743177888838144</v>
      </c>
    </row>
    <row r="16" spans="1:24" ht="12.95" customHeight="1">
      <c r="A16" s="6" t="s">
        <v>3</v>
      </c>
      <c r="B16"/>
      <c r="C16" s="16">
        <f ca="1">+C8+C12</f>
        <v>0.34450727136179621</v>
      </c>
      <c r="D16" s="22">
        <f>+C8+D12+2*D13*MAX(F21:F368)</f>
        <v>0.34450423803480401</v>
      </c>
      <c r="E16" s="102" t="s">
        <v>159</v>
      </c>
      <c r="F16" s="110">
        <f ca="1">NOW()+15018.5+$C$5/24</f>
        <v>60365.726906249998</v>
      </c>
      <c r="W16">
        <v>-52000</v>
      </c>
      <c r="X16">
        <f t="shared" si="0"/>
        <v>-0.42483731904537547</v>
      </c>
    </row>
    <row r="17" spans="1:24" ht="12.95" customHeight="1" thickBot="1">
      <c r="A17" s="17" t="s">
        <v>38</v>
      </c>
      <c r="B17"/>
      <c r="C17" s="17">
        <f>COUNT(C21:C9890)</f>
        <v>87</v>
      </c>
      <c r="E17" s="102" t="s">
        <v>160</v>
      </c>
      <c r="F17" s="110">
        <f ca="1">ROUND(2*(F16-$C$7)/$C$8,0)/2+F15</f>
        <v>29853</v>
      </c>
      <c r="W17">
        <v>-50000</v>
      </c>
      <c r="X17">
        <f t="shared" si="0"/>
        <v>-0.39344689801670796</v>
      </c>
    </row>
    <row r="18" spans="1:24" ht="12.95" customHeight="1" thickTop="1" thickBot="1">
      <c r="A18" s="6" t="s">
        <v>163</v>
      </c>
      <c r="B18"/>
      <c r="C18" s="23">
        <f ca="1">+C15</f>
        <v>57069.363782282111</v>
      </c>
      <c r="D18" s="24">
        <f ca="1">C16</f>
        <v>0.34450727136179621</v>
      </c>
      <c r="E18" s="102" t="s">
        <v>161</v>
      </c>
      <c r="F18" s="22">
        <f ca="1">ROUND(2*(F16-$C$15)/$C$16,0)/2+F15</f>
        <v>9569.5</v>
      </c>
      <c r="W18">
        <v>-48000</v>
      </c>
      <c r="X18">
        <f t="shared" si="0"/>
        <v>-0.36326051580237895</v>
      </c>
    </row>
    <row r="19" spans="1:24" ht="12.95" customHeight="1" thickBot="1">
      <c r="A19" s="6" t="s">
        <v>164</v>
      </c>
      <c r="B19"/>
      <c r="C19" s="41">
        <f>D15</f>
        <v>57069.352389125954</v>
      </c>
      <c r="D19" s="42">
        <f>+D16</f>
        <v>0.34450423803480401</v>
      </c>
      <c r="E19" s="102" t="s">
        <v>162</v>
      </c>
      <c r="F19" s="111">
        <f ca="1">+$C$15+$C$16*F18-15018.5-$C$5/24</f>
        <v>45348.021948912159</v>
      </c>
      <c r="W19">
        <v>-46000</v>
      </c>
      <c r="X19">
        <f t="shared" si="0"/>
        <v>-0.3342781724023885</v>
      </c>
    </row>
    <row r="20" spans="1:24" ht="12.95" customHeight="1" thickBot="1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168</v>
      </c>
      <c r="I20" s="8" t="s">
        <v>186</v>
      </c>
      <c r="J20" s="8" t="s">
        <v>184</v>
      </c>
      <c r="K20" s="8" t="s">
        <v>125</v>
      </c>
      <c r="L20" s="8" t="s">
        <v>489</v>
      </c>
      <c r="M20" s="8" t="s">
        <v>490</v>
      </c>
      <c r="N20" s="8" t="s">
        <v>491</v>
      </c>
      <c r="O20" s="8" t="s">
        <v>21</v>
      </c>
      <c r="P20" s="7" t="s">
        <v>20</v>
      </c>
      <c r="Q20" s="5" t="s">
        <v>13</v>
      </c>
      <c r="R20" s="103" t="s">
        <v>136</v>
      </c>
      <c r="S20" s="77" t="s">
        <v>137</v>
      </c>
      <c r="T20" s="7" t="s">
        <v>139</v>
      </c>
      <c r="U20" s="77" t="s">
        <v>138</v>
      </c>
      <c r="W20">
        <v>-44000</v>
      </c>
      <c r="X20">
        <f t="shared" si="0"/>
        <v>-0.30649986781673649</v>
      </c>
    </row>
    <row r="21" spans="1:24" ht="12.95" customHeight="1">
      <c r="A21" s="22" t="s">
        <v>198</v>
      </c>
      <c r="B21" s="15" t="s">
        <v>30</v>
      </c>
      <c r="C21" s="91">
        <v>25981.524000000001</v>
      </c>
      <c r="D21" s="91" t="s">
        <v>186</v>
      </c>
      <c r="E21" s="117">
        <f t="shared" ref="E21:E52" si="1">+(C21-C$7)/C$8</f>
        <v>-69953.970857159438</v>
      </c>
      <c r="F21" s="179">
        <f t="shared" ref="F21:F29" si="2">ROUND(2*E21,0)/2+2</f>
        <v>-69952</v>
      </c>
      <c r="G21" s="27">
        <f t="shared" ref="G21:G52" si="3">+C21-(C$7+F21*C$8)</f>
        <v>-0.67897999999695458</v>
      </c>
      <c r="I21" s="174">
        <f>G21</f>
        <v>-0.67897999999695458</v>
      </c>
      <c r="J21" s="28"/>
      <c r="O21" s="27">
        <f t="shared" ref="O21:O46" ca="1" si="4">+C$11+C$12*F21</f>
        <v>0.20266367907625299</v>
      </c>
      <c r="P21">
        <f t="shared" ref="P21:P52" si="5">+D$11+D$12*F21+D$13*F21^2</f>
        <v>-0.76050531075743644</v>
      </c>
      <c r="Q21" s="29">
        <f t="shared" ref="Q21:Q52" si="6">+C21-15018.5</f>
        <v>10963.024000000001</v>
      </c>
      <c r="S21">
        <f t="shared" ref="S21:S52" si="7">+(P21-G21)^2</f>
        <v>6.6463762945931397E-3</v>
      </c>
      <c r="T21" s="4">
        <v>0.1</v>
      </c>
      <c r="U21">
        <f t="shared" ref="U21:U46" si="8">+T21*S21</f>
        <v>6.6463762945931403E-4</v>
      </c>
      <c r="W21">
        <v>-42000</v>
      </c>
      <c r="X21">
        <f t="shared" si="0"/>
        <v>-0.27992560204542299</v>
      </c>
    </row>
    <row r="22" spans="1:24" ht="12.95" customHeight="1">
      <c r="A22" s="22" t="s">
        <v>198</v>
      </c>
      <c r="B22" s="15" t="s">
        <v>29</v>
      </c>
      <c r="C22" s="91">
        <v>27344.594000000001</v>
      </c>
      <c r="D22" s="91" t="s">
        <v>186</v>
      </c>
      <c r="E22" s="117">
        <f t="shared" si="1"/>
        <v>-65997.423877391062</v>
      </c>
      <c r="F22" s="179">
        <f t="shared" si="2"/>
        <v>-65995.5</v>
      </c>
      <c r="G22" s="27">
        <f t="shared" si="3"/>
        <v>-0.66279499999654945</v>
      </c>
      <c r="I22" s="174">
        <f>G22</f>
        <v>-0.66279499999654945</v>
      </c>
      <c r="J22" s="28"/>
      <c r="O22" s="27">
        <f t="shared" ca="1" si="4"/>
        <v>0.19186782202301209</v>
      </c>
      <c r="P22">
        <f t="shared" si="5"/>
        <v>-0.67819240949294246</v>
      </c>
      <c r="Q22" s="29">
        <f t="shared" si="6"/>
        <v>12326.094000000001</v>
      </c>
      <c r="S22">
        <f t="shared" si="7"/>
        <v>2.3708021919961367E-4</v>
      </c>
      <c r="T22" s="4">
        <v>0.1</v>
      </c>
      <c r="U22">
        <f t="shared" si="8"/>
        <v>2.3708021919961367E-5</v>
      </c>
      <c r="W22">
        <v>-40000</v>
      </c>
      <c r="X22">
        <f t="shared" si="0"/>
        <v>-0.25455537508844794</v>
      </c>
    </row>
    <row r="23" spans="1:24" ht="12.95" customHeight="1">
      <c r="A23" s="22" t="s">
        <v>198</v>
      </c>
      <c r="B23" s="15" t="s">
        <v>30</v>
      </c>
      <c r="C23" s="91">
        <v>27479.465</v>
      </c>
      <c r="D23" s="91" t="s">
        <v>186</v>
      </c>
      <c r="E23" s="117">
        <f t="shared" si="1"/>
        <v>-65605.9374183623</v>
      </c>
      <c r="F23" s="179">
        <f t="shared" si="2"/>
        <v>-65604</v>
      </c>
      <c r="G23" s="27">
        <f t="shared" si="3"/>
        <v>-0.66745999999693595</v>
      </c>
      <c r="I23" s="174">
        <f>G23</f>
        <v>-0.66745999999693595</v>
      </c>
      <c r="J23" s="28"/>
      <c r="O23" s="27">
        <f t="shared" ca="1" si="4"/>
        <v>0.19079956016623367</v>
      </c>
      <c r="P23">
        <f t="shared" si="5"/>
        <v>-0.6703036536133955</v>
      </c>
      <c r="Q23" s="29">
        <f t="shared" si="6"/>
        <v>12460.965</v>
      </c>
      <c r="S23">
        <f t="shared" si="7"/>
        <v>8.0863658904034875E-6</v>
      </c>
      <c r="T23" s="4">
        <v>0.1</v>
      </c>
      <c r="U23">
        <f t="shared" si="8"/>
        <v>8.0863658904034877E-7</v>
      </c>
      <c r="W23">
        <v>-38000</v>
      </c>
      <c r="X23">
        <f t="shared" si="0"/>
        <v>-0.23038918694581145</v>
      </c>
    </row>
    <row r="24" spans="1:24" ht="12.95" customHeight="1">
      <c r="A24" s="22" t="s">
        <v>198</v>
      </c>
      <c r="B24" s="15" t="s">
        <v>30</v>
      </c>
      <c r="C24" s="91">
        <v>27718.562000000002</v>
      </c>
      <c r="D24" s="91" t="s">
        <v>186</v>
      </c>
      <c r="E24" s="117">
        <f t="shared" si="1"/>
        <v>-64911.91692548836</v>
      </c>
      <c r="F24" s="179">
        <f t="shared" si="2"/>
        <v>-64910</v>
      </c>
      <c r="G24" s="27">
        <f t="shared" si="3"/>
        <v>-0.66039999999702559</v>
      </c>
      <c r="I24" s="174">
        <f>G24</f>
        <v>-0.66039999999702559</v>
      </c>
      <c r="J24" s="28"/>
      <c r="O24" s="27">
        <f t="shared" ca="1" si="4"/>
        <v>0.18890588525281293</v>
      </c>
      <c r="P24">
        <f t="shared" si="5"/>
        <v>-0.65643287974770781</v>
      </c>
      <c r="Q24" s="29">
        <f t="shared" si="6"/>
        <v>12700.062000000002</v>
      </c>
      <c r="S24">
        <f t="shared" si="7"/>
        <v>1.5738043072547161E-5</v>
      </c>
      <c r="T24" s="4">
        <v>0.1</v>
      </c>
      <c r="U24">
        <f t="shared" si="8"/>
        <v>1.5738043072547161E-6</v>
      </c>
      <c r="W24">
        <v>-36000</v>
      </c>
      <c r="X24">
        <f t="shared" si="0"/>
        <v>-0.20742703761751341</v>
      </c>
    </row>
    <row r="25" spans="1:24" ht="12.95" customHeight="1">
      <c r="A25" s="22" t="s">
        <v>198</v>
      </c>
      <c r="B25" s="15" t="s">
        <v>30</v>
      </c>
      <c r="C25" s="91">
        <v>28126.473999999998</v>
      </c>
      <c r="D25" s="91" t="s">
        <v>186</v>
      </c>
      <c r="E25" s="117">
        <f t="shared" si="1"/>
        <v>-63727.881628980285</v>
      </c>
      <c r="F25" s="179">
        <f t="shared" si="2"/>
        <v>-63726</v>
      </c>
      <c r="G25" s="27">
        <f t="shared" si="3"/>
        <v>-0.64823999999862281</v>
      </c>
      <c r="I25" s="174">
        <f>G25</f>
        <v>-0.64823999999862281</v>
      </c>
      <c r="J25" s="28"/>
      <c r="O25" s="27">
        <f t="shared" ca="1" si="4"/>
        <v>0.1856751776195418</v>
      </c>
      <c r="P25">
        <f t="shared" si="5"/>
        <v>-0.63310327537564604</v>
      </c>
      <c r="Q25" s="29">
        <f t="shared" si="6"/>
        <v>13107.973999999998</v>
      </c>
      <c r="S25">
        <f t="shared" si="7"/>
        <v>2.291204323118313E-4</v>
      </c>
      <c r="T25" s="4">
        <v>0.1</v>
      </c>
      <c r="U25">
        <f t="shared" si="8"/>
        <v>2.2912043231183133E-5</v>
      </c>
      <c r="W25">
        <v>-34000</v>
      </c>
      <c r="X25">
        <f t="shared" si="0"/>
        <v>-0.1856689271035539</v>
      </c>
    </row>
    <row r="26" spans="1:24" ht="12.95" customHeight="1">
      <c r="A26" s="22" t="s">
        <v>198</v>
      </c>
      <c r="B26" s="15" t="s">
        <v>29</v>
      </c>
      <c r="C26" s="91">
        <v>28249.33</v>
      </c>
      <c r="D26" s="91" t="s">
        <v>186</v>
      </c>
      <c r="E26" s="117">
        <f t="shared" si="1"/>
        <v>-63371.270790397946</v>
      </c>
      <c r="F26" s="179">
        <f t="shared" si="2"/>
        <v>-63369.5</v>
      </c>
      <c r="G26" s="27">
        <f t="shared" si="3"/>
        <v>-0.61005499999737367</v>
      </c>
      <c r="I26" s="174">
        <f>G26</f>
        <v>-0.61005499999737367</v>
      </c>
      <c r="J26" s="28"/>
      <c r="O26" s="27">
        <f t="shared" ca="1" si="4"/>
        <v>0.18470241809989557</v>
      </c>
      <c r="P26">
        <f t="shared" si="5"/>
        <v>-0.62616143428512916</v>
      </c>
      <c r="Q26" s="29">
        <f t="shared" si="6"/>
        <v>13230.830000000002</v>
      </c>
      <c r="S26">
        <f t="shared" si="7"/>
        <v>2.5941722546578565E-4</v>
      </c>
      <c r="T26" s="4">
        <v>0.1</v>
      </c>
      <c r="U26">
        <f t="shared" si="8"/>
        <v>2.5941722546578566E-5</v>
      </c>
      <c r="W26">
        <v>-32000</v>
      </c>
      <c r="X26">
        <f t="shared" si="0"/>
        <v>-0.16511485540393284</v>
      </c>
    </row>
    <row r="27" spans="1:24" ht="12.95" customHeight="1">
      <c r="A27" s="22" t="s">
        <v>198</v>
      </c>
      <c r="B27" s="15" t="s">
        <v>30</v>
      </c>
      <c r="C27" s="91">
        <v>28428.611000000001</v>
      </c>
      <c r="D27" s="91" t="s">
        <v>186</v>
      </c>
      <c r="E27" s="117">
        <f t="shared" si="1"/>
        <v>-62850.876607355363</v>
      </c>
      <c r="F27" s="179">
        <f t="shared" si="2"/>
        <v>-62849</v>
      </c>
      <c r="G27" s="27">
        <f t="shared" si="3"/>
        <v>-0.64650999999503256</v>
      </c>
      <c r="I27" s="174">
        <f>G27</f>
        <v>-0.64650999999503256</v>
      </c>
      <c r="J27" s="28"/>
      <c r="O27" s="27">
        <f t="shared" ca="1" si="4"/>
        <v>0.18328216191482999</v>
      </c>
      <c r="P27">
        <f t="shared" si="5"/>
        <v>-0.61609485379991313</v>
      </c>
      <c r="Q27" s="29">
        <f t="shared" si="6"/>
        <v>13410.111000000001</v>
      </c>
      <c r="S27">
        <f t="shared" si="7"/>
        <v>9.2508111807048765E-4</v>
      </c>
      <c r="T27" s="4">
        <v>0.1</v>
      </c>
      <c r="U27">
        <f t="shared" si="8"/>
        <v>9.250811180704877E-5</v>
      </c>
      <c r="W27">
        <v>-30000</v>
      </c>
      <c r="X27">
        <f t="shared" si="0"/>
        <v>-0.14576482251865031</v>
      </c>
    </row>
    <row r="28" spans="1:24" ht="12.95" customHeight="1">
      <c r="A28" s="22" t="s">
        <v>198</v>
      </c>
      <c r="B28" s="15" t="s">
        <v>30</v>
      </c>
      <c r="C28" s="91">
        <v>28496.505000000001</v>
      </c>
      <c r="D28" s="91" t="s">
        <v>186</v>
      </c>
      <c r="E28" s="117">
        <f t="shared" si="1"/>
        <v>-62653.80250210443</v>
      </c>
      <c r="F28" s="179">
        <f t="shared" si="2"/>
        <v>-62652</v>
      </c>
      <c r="G28" s="27">
        <f t="shared" si="3"/>
        <v>-0.62097999999605236</v>
      </c>
      <c r="I28" s="174">
        <f>G28</f>
        <v>-0.62097999999605236</v>
      </c>
      <c r="J28" s="28"/>
      <c r="O28" s="27">
        <f t="shared" ca="1" si="4"/>
        <v>0.18274462018868606</v>
      </c>
      <c r="P28">
        <f t="shared" si="5"/>
        <v>-0.6123061054677611</v>
      </c>
      <c r="Q28" s="29">
        <f t="shared" si="6"/>
        <v>13478.005000000001</v>
      </c>
      <c r="S28">
        <f t="shared" si="7"/>
        <v>7.5236446287921043E-5</v>
      </c>
      <c r="T28" s="4">
        <v>0.1</v>
      </c>
      <c r="U28">
        <f t="shared" si="8"/>
        <v>7.5236446287921045E-6</v>
      </c>
      <c r="W28">
        <v>-28000</v>
      </c>
      <c r="X28">
        <f t="shared" si="0"/>
        <v>-0.12761882844770625</v>
      </c>
    </row>
    <row r="29" spans="1:24" ht="12.95" customHeight="1">
      <c r="A29" s="22" t="s">
        <v>198</v>
      </c>
      <c r="B29" s="15" t="s">
        <v>29</v>
      </c>
      <c r="C29" s="91">
        <v>28609.332999999999</v>
      </c>
      <c r="D29" s="91" t="s">
        <v>186</v>
      </c>
      <c r="E29" s="117">
        <f t="shared" si="1"/>
        <v>-62326.299671997906</v>
      </c>
      <c r="F29" s="179">
        <f t="shared" si="2"/>
        <v>-62324.5</v>
      </c>
      <c r="G29" s="27">
        <f t="shared" si="3"/>
        <v>-0.62000499999703607</v>
      </c>
      <c r="I29" s="174">
        <f>G29</f>
        <v>-0.62000499999703607</v>
      </c>
      <c r="J29" s="28"/>
      <c r="O29" s="27">
        <f t="shared" ca="1" si="4"/>
        <v>0.18185099117694933</v>
      </c>
      <c r="P29">
        <f t="shared" si="5"/>
        <v>-0.60603340455115684</v>
      </c>
      <c r="Q29" s="29">
        <f t="shared" si="6"/>
        <v>13590.832999999999</v>
      </c>
      <c r="S29">
        <f t="shared" si="7"/>
        <v>1.9520547930331313E-4</v>
      </c>
      <c r="T29" s="4">
        <v>0.1</v>
      </c>
      <c r="U29">
        <f t="shared" si="8"/>
        <v>1.9520547930331315E-5</v>
      </c>
      <c r="W29">
        <v>-26000</v>
      </c>
      <c r="X29">
        <f t="shared" si="0"/>
        <v>-0.11067687319110071</v>
      </c>
    </row>
    <row r="30" spans="1:24" s="27" customFormat="1" ht="12.95" customHeight="1">
      <c r="A30" s="22" t="s">
        <v>198</v>
      </c>
      <c r="B30" s="15" t="s">
        <v>29</v>
      </c>
      <c r="C30" s="91">
        <v>28629.34</v>
      </c>
      <c r="D30" s="91" t="s">
        <v>186</v>
      </c>
      <c r="E30" s="117">
        <f t="shared" si="1"/>
        <v>-62268.225886041037</v>
      </c>
      <c r="F30" s="178">
        <f>ROUND(2*E30,0)/2+1.5</f>
        <v>-62266.5</v>
      </c>
      <c r="G30" s="27">
        <f t="shared" si="3"/>
        <v>-0.59458499999891501</v>
      </c>
      <c r="I30" s="174">
        <f>G30</f>
        <v>-0.59458499999891501</v>
      </c>
      <c r="J30" s="28"/>
      <c r="L30"/>
      <c r="M30"/>
      <c r="N30"/>
      <c r="O30" s="27">
        <f t="shared" ca="1" si="4"/>
        <v>0.1816927301611303</v>
      </c>
      <c r="P30">
        <f t="shared" si="5"/>
        <v>-0.60492587914512874</v>
      </c>
      <c r="Q30" s="29">
        <f t="shared" si="6"/>
        <v>13610.84</v>
      </c>
      <c r="R30"/>
      <c r="S30">
        <f t="shared" si="7"/>
        <v>1.0693378151659806E-4</v>
      </c>
      <c r="T30" s="4">
        <v>0.1</v>
      </c>
      <c r="U30">
        <f t="shared" si="8"/>
        <v>1.0693378151659807E-5</v>
      </c>
      <c r="V30"/>
      <c r="W30">
        <v>-24000</v>
      </c>
      <c r="X30">
        <f t="shared" si="0"/>
        <v>-9.4938956748833653E-2</v>
      </c>
    </row>
    <row r="31" spans="1:24" s="27" customFormat="1" ht="12.95" customHeight="1">
      <c r="A31" s="22" t="s">
        <v>198</v>
      </c>
      <c r="B31" s="15" t="s">
        <v>30</v>
      </c>
      <c r="C31" s="91">
        <v>28963.334999999999</v>
      </c>
      <c r="D31" s="91" t="s">
        <v>186</v>
      </c>
      <c r="E31" s="117">
        <f t="shared" si="1"/>
        <v>-61298.747496444223</v>
      </c>
      <c r="F31" s="178">
        <f>ROUND(2*E31,0)/2+1.5</f>
        <v>-61297</v>
      </c>
      <c r="G31" s="27">
        <f t="shared" si="3"/>
        <v>-0.6020299999981944</v>
      </c>
      <c r="I31" s="174">
        <f>G31</f>
        <v>-0.6020299999981944</v>
      </c>
      <c r="J31" s="28"/>
      <c r="L31"/>
      <c r="M31"/>
      <c r="N31"/>
      <c r="O31" s="27">
        <f t="shared" ca="1" si="4"/>
        <v>0.17904731542256919</v>
      </c>
      <c r="P31">
        <f t="shared" si="5"/>
        <v>-0.58656294622669325</v>
      </c>
      <c r="Q31" s="29">
        <f t="shared" si="6"/>
        <v>13944.834999999999</v>
      </c>
      <c r="R31"/>
      <c r="S31">
        <f t="shared" si="7"/>
        <v>2.3922975237050792E-4</v>
      </c>
      <c r="T31" s="4">
        <v>0.1</v>
      </c>
      <c r="U31">
        <f t="shared" si="8"/>
        <v>2.3922975237050793E-5</v>
      </c>
      <c r="V31"/>
      <c r="W31">
        <v>-22000</v>
      </c>
      <c r="X31">
        <f t="shared" si="0"/>
        <v>-8.0405079120905096E-2</v>
      </c>
    </row>
    <row r="32" spans="1:24" s="27" customFormat="1" ht="12.95" customHeight="1">
      <c r="A32" s="22" t="s">
        <v>198</v>
      </c>
      <c r="B32" s="15" t="s">
        <v>30</v>
      </c>
      <c r="C32" s="91">
        <v>29302.344000000001</v>
      </c>
      <c r="D32" s="91" t="s">
        <v>186</v>
      </c>
      <c r="E32" s="117">
        <f t="shared" si="1"/>
        <v>-60314.715102609494</v>
      </c>
      <c r="F32" s="178">
        <f>ROUND(2*E32,0)/2+1.5</f>
        <v>-60313</v>
      </c>
      <c r="G32" s="27">
        <f t="shared" si="3"/>
        <v>-0.59086999999635736</v>
      </c>
      <c r="I32" s="174">
        <f>G32</f>
        <v>-0.59086999999635736</v>
      </c>
      <c r="J32" s="28"/>
      <c r="L32"/>
      <c r="M32"/>
      <c r="N32"/>
      <c r="O32" s="27">
        <f t="shared" ca="1" si="4"/>
        <v>0.17636233543005334</v>
      </c>
      <c r="P32">
        <f t="shared" si="5"/>
        <v>-0.56821468133923991</v>
      </c>
      <c r="Q32" s="29">
        <f t="shared" si="6"/>
        <v>14283.844000000001</v>
      </c>
      <c r="R32"/>
      <c r="S32">
        <f t="shared" si="7"/>
        <v>5.1326346345553406E-4</v>
      </c>
      <c r="T32" s="4">
        <v>0.1</v>
      </c>
      <c r="U32">
        <f t="shared" si="8"/>
        <v>5.1326346345553409E-5</v>
      </c>
      <c r="V32"/>
      <c r="W32">
        <v>-20000</v>
      </c>
      <c r="X32">
        <f t="shared" si="0"/>
        <v>-6.7075240307315029E-2</v>
      </c>
    </row>
    <row r="33" spans="1:24" s="27" customFormat="1" ht="12.95" customHeight="1">
      <c r="A33" s="22" t="s">
        <v>198</v>
      </c>
      <c r="B33" s="15" t="s">
        <v>30</v>
      </c>
      <c r="C33" s="91">
        <v>34391.493000000002</v>
      </c>
      <c r="D33" s="91" t="s">
        <v>186</v>
      </c>
      <c r="E33" s="117">
        <f t="shared" si="1"/>
        <v>-45542.577864212923</v>
      </c>
      <c r="F33" s="172">
        <f>ROUND(2*E33,0)/2+1</f>
        <v>-45541.5</v>
      </c>
      <c r="G33" s="27">
        <f t="shared" si="3"/>
        <v>-0.37133499999617925</v>
      </c>
      <c r="I33" s="28">
        <f>G33</f>
        <v>-0.37133499999617925</v>
      </c>
      <c r="J33" s="28"/>
      <c r="L33"/>
      <c r="M33"/>
      <c r="N33"/>
      <c r="O33" s="27">
        <f t="shared" ca="1" si="4"/>
        <v>0.13605625620297185</v>
      </c>
      <c r="P33">
        <f t="shared" si="5"/>
        <v>-0.32780362259561391</v>
      </c>
      <c r="Q33" s="29">
        <f t="shared" si="6"/>
        <v>19372.993000000002</v>
      </c>
      <c r="R33"/>
      <c r="S33">
        <f t="shared" si="7"/>
        <v>1.894980818390451E-3</v>
      </c>
      <c r="T33" s="4">
        <v>0.1</v>
      </c>
      <c r="U33">
        <f t="shared" si="8"/>
        <v>1.8949808183904511E-4</v>
      </c>
      <c r="V33"/>
      <c r="W33">
        <v>-18000</v>
      </c>
      <c r="X33">
        <f t="shared" si="0"/>
        <v>-5.4949440308063452E-2</v>
      </c>
    </row>
    <row r="34" spans="1:24" s="27" customFormat="1" ht="12.95" customHeight="1">
      <c r="A34" s="22" t="s">
        <v>198</v>
      </c>
      <c r="B34" s="15" t="s">
        <v>29</v>
      </c>
      <c r="C34" s="91">
        <v>34451.326000000001</v>
      </c>
      <c r="D34" s="91" t="s">
        <v>186</v>
      </c>
      <c r="E34" s="117">
        <f t="shared" si="1"/>
        <v>-45368.902208934414</v>
      </c>
      <c r="F34" s="172">
        <f>ROUND(2*E34,0)/2+1</f>
        <v>-45368</v>
      </c>
      <c r="G34" s="27">
        <f t="shared" si="3"/>
        <v>-0.31081999999878462</v>
      </c>
      <c r="I34" s="28">
        <f>G34</f>
        <v>-0.31081999999878462</v>
      </c>
      <c r="J34" s="28"/>
      <c r="L34"/>
      <c r="M34"/>
      <c r="N34"/>
      <c r="O34" s="27">
        <f t="shared" ca="1" si="4"/>
        <v>0.13558283747461666</v>
      </c>
      <c r="P34">
        <f t="shared" si="5"/>
        <v>-0.32537010527057925</v>
      </c>
      <c r="Q34" s="29">
        <f t="shared" si="6"/>
        <v>19432.826000000001</v>
      </c>
      <c r="R34"/>
      <c r="S34">
        <f t="shared" si="7"/>
        <v>2.1170556342030566E-4</v>
      </c>
      <c r="T34" s="4">
        <v>0.1</v>
      </c>
      <c r="U34">
        <f t="shared" si="8"/>
        <v>2.1170556342030566E-5</v>
      </c>
      <c r="V34"/>
      <c r="W34">
        <v>-16000</v>
      </c>
      <c r="X34">
        <f t="shared" ref="X34:X55" si="9">+D$11+D$12*W34+D$13*W34^2</f>
        <v>-4.4027679123150372E-2</v>
      </c>
    </row>
    <row r="35" spans="1:24" s="27" customFormat="1" ht="12.95" customHeight="1">
      <c r="A35" s="22" t="s">
        <v>198</v>
      </c>
      <c r="B35" s="15" t="s">
        <v>30</v>
      </c>
      <c r="C35" s="91">
        <v>34809.421999999999</v>
      </c>
      <c r="D35" s="91" t="s">
        <v>186</v>
      </c>
      <c r="E35" s="117">
        <f t="shared" si="1"/>
        <v>-44329.466488636026</v>
      </c>
      <c r="F35" s="172">
        <f>ROUND(2*E35,0)/2+1</f>
        <v>-44328.5</v>
      </c>
      <c r="G35" s="27">
        <f t="shared" si="3"/>
        <v>-0.3329650000014226</v>
      </c>
      <c r="I35" s="28">
        <f>G35</f>
        <v>-0.3329650000014226</v>
      </c>
      <c r="J35" s="28"/>
      <c r="L35"/>
      <c r="M35"/>
      <c r="N35"/>
      <c r="O35" s="27">
        <f t="shared" ca="1" si="4"/>
        <v>0.13274641806179122</v>
      </c>
      <c r="P35">
        <f t="shared" si="5"/>
        <v>-0.31097981397449509</v>
      </c>
      <c r="Q35" s="29">
        <f t="shared" si="6"/>
        <v>19790.921999999999</v>
      </c>
      <c r="R35"/>
      <c r="S35">
        <f t="shared" si="7"/>
        <v>4.8334840463860846E-4</v>
      </c>
      <c r="T35" s="4">
        <v>0.1</v>
      </c>
      <c r="U35">
        <f t="shared" si="8"/>
        <v>4.8334840463860849E-5</v>
      </c>
      <c r="V35"/>
      <c r="W35">
        <v>-14000</v>
      </c>
      <c r="X35">
        <f t="shared" si="9"/>
        <v>-3.4309956752575789E-2</v>
      </c>
    </row>
    <row r="36" spans="1:24" s="27" customFormat="1" ht="12.95" customHeight="1">
      <c r="A36" s="22" t="s">
        <v>198</v>
      </c>
      <c r="B36" s="15" t="s">
        <v>29</v>
      </c>
      <c r="C36" s="91">
        <v>35192.322</v>
      </c>
      <c r="D36" s="91" t="s">
        <v>186</v>
      </c>
      <c r="E36" s="117">
        <f t="shared" si="1"/>
        <v>-43218.03285826245</v>
      </c>
      <c r="F36" s="172">
        <f>ROUND(2*E36,0)/2+1</f>
        <v>-43217</v>
      </c>
      <c r="G36" s="27">
        <f t="shared" si="3"/>
        <v>-0.35583000000042375</v>
      </c>
      <c r="I36" s="28">
        <f>G36</f>
        <v>-0.35583000000042375</v>
      </c>
      <c r="J36" s="28"/>
      <c r="L36"/>
      <c r="M36"/>
      <c r="N36"/>
      <c r="O36" s="27">
        <f t="shared" ca="1" si="4"/>
        <v>0.12971353669829386</v>
      </c>
      <c r="P36">
        <f t="shared" si="5"/>
        <v>-0.295952625038441</v>
      </c>
      <c r="Q36" s="29">
        <f t="shared" si="6"/>
        <v>20173.822</v>
      </c>
      <c r="R36"/>
      <c r="S36">
        <f t="shared" si="7"/>
        <v>3.5853000323378794E-3</v>
      </c>
      <c r="T36" s="4">
        <v>0.1</v>
      </c>
      <c r="U36">
        <f t="shared" si="8"/>
        <v>3.5853000323378794E-4</v>
      </c>
      <c r="V36"/>
      <c r="W36">
        <v>-12000</v>
      </c>
      <c r="X36">
        <f t="shared" si="9"/>
        <v>-2.5796273196339699E-2</v>
      </c>
    </row>
    <row r="37" spans="1:24" s="27" customFormat="1" ht="12.95" customHeight="1">
      <c r="A37" s="22" t="s">
        <v>198</v>
      </c>
      <c r="B37" s="15" t="s">
        <v>30</v>
      </c>
      <c r="C37" s="91">
        <v>39500.332999999999</v>
      </c>
      <c r="D37" s="91" t="s">
        <v>186</v>
      </c>
      <c r="E37" s="117">
        <f t="shared" si="1"/>
        <v>-30713.284084641949</v>
      </c>
      <c r="F37" s="171">
        <f>ROUND(2*E37,0)/2+0.5</f>
        <v>-30713</v>
      </c>
      <c r="G37" s="27">
        <f t="shared" si="3"/>
        <v>-9.7869999997783452E-2</v>
      </c>
      <c r="I37" s="28">
        <f>G37</f>
        <v>-9.7869999997783452E-2</v>
      </c>
      <c r="J37" s="28"/>
      <c r="L37"/>
      <c r="M37"/>
      <c r="N37"/>
      <c r="O37" s="27">
        <f t="shared" ca="1" si="4"/>
        <v>9.5594644598275144E-2</v>
      </c>
      <c r="P37">
        <f t="shared" si="5"/>
        <v>-0.15252500132459848</v>
      </c>
      <c r="Q37" s="29">
        <f t="shared" si="6"/>
        <v>24481.832999999999</v>
      </c>
      <c r="R37"/>
      <c r="S37">
        <f t="shared" si="7"/>
        <v>2.9871691700341526E-3</v>
      </c>
      <c r="T37" s="4">
        <v>0.1</v>
      </c>
      <c r="U37">
        <f t="shared" si="8"/>
        <v>2.9871691700341529E-4</v>
      </c>
      <c r="V37"/>
      <c r="W37">
        <v>-10000</v>
      </c>
      <c r="X37">
        <f t="shared" si="9"/>
        <v>-1.8486628454442103E-2</v>
      </c>
    </row>
    <row r="38" spans="1:24" s="27" customFormat="1" ht="12.95" customHeight="1">
      <c r="A38" s="22" t="s">
        <v>198</v>
      </c>
      <c r="B38" s="15" t="s">
        <v>30</v>
      </c>
      <c r="C38" s="91">
        <v>45397.391000000003</v>
      </c>
      <c r="D38" s="91" t="s">
        <v>186</v>
      </c>
      <c r="E38" s="117">
        <f t="shared" si="1"/>
        <v>-13596.050912890752</v>
      </c>
      <c r="F38" s="27">
        <f t="shared" ref="F38:F69" si="10">ROUND(2*E38,0)/2</f>
        <v>-13596</v>
      </c>
      <c r="G38" s="27">
        <f t="shared" si="3"/>
        <v>-1.7539999993459787E-2</v>
      </c>
      <c r="I38" s="28">
        <f>G38</f>
        <v>-1.7539999993459787E-2</v>
      </c>
      <c r="J38" s="28"/>
      <c r="L38"/>
      <c r="M38"/>
      <c r="N38"/>
      <c r="O38" s="27">
        <f t="shared" ca="1" si="4"/>
        <v>4.8888544464236398E-2</v>
      </c>
      <c r="P38">
        <f t="shared" si="5"/>
        <v>-3.2493149553858042E-2</v>
      </c>
      <c r="Q38" s="29">
        <f t="shared" si="6"/>
        <v>30378.891000000003</v>
      </c>
      <c r="R38"/>
      <c r="S38">
        <f t="shared" si="7"/>
        <v>2.235966817756385E-4</v>
      </c>
      <c r="T38" s="4">
        <v>0.1</v>
      </c>
      <c r="U38">
        <f t="shared" si="8"/>
        <v>2.235966817756385E-5</v>
      </c>
      <c r="V38"/>
      <c r="W38">
        <v>-8000</v>
      </c>
      <c r="X38">
        <f t="shared" si="9"/>
        <v>-1.2381022526883001E-2</v>
      </c>
    </row>
    <row r="39" spans="1:24" s="27" customFormat="1" ht="12.95" customHeight="1">
      <c r="A39" s="22" t="s">
        <v>198</v>
      </c>
      <c r="B39" s="15" t="s">
        <v>29</v>
      </c>
      <c r="C39" s="91">
        <v>45672.49</v>
      </c>
      <c r="D39" s="91" t="s">
        <v>186</v>
      </c>
      <c r="E39" s="117">
        <f t="shared" si="1"/>
        <v>-12797.528373632111</v>
      </c>
      <c r="F39" s="27">
        <f t="shared" si="10"/>
        <v>-12797.5</v>
      </c>
      <c r="G39" s="27">
        <f t="shared" si="3"/>
        <v>-9.7749999986262992E-3</v>
      </c>
      <c r="I39" s="28">
        <f>G39</f>
        <v>-9.7749999986262992E-3</v>
      </c>
      <c r="J39" s="28"/>
      <c r="L39"/>
      <c r="M39"/>
      <c r="N39"/>
      <c r="O39" s="27">
        <f t="shared" ca="1" si="4"/>
        <v>4.6709726858521032E-2</v>
      </c>
      <c r="P39">
        <f t="shared" si="5"/>
        <v>-2.9046771302175339E-2</v>
      </c>
      <c r="Q39" s="29">
        <f t="shared" si="6"/>
        <v>30653.989999999998</v>
      </c>
      <c r="R39"/>
      <c r="S39">
        <f t="shared" si="7"/>
        <v>3.7140116917629628E-4</v>
      </c>
      <c r="T39" s="4">
        <v>0.1</v>
      </c>
      <c r="U39">
        <f t="shared" si="8"/>
        <v>3.7140116917629631E-5</v>
      </c>
      <c r="V39"/>
      <c r="W39">
        <v>-6000</v>
      </c>
      <c r="X39">
        <f t="shared" si="9"/>
        <v>-7.4794554136623954E-3</v>
      </c>
    </row>
    <row r="40" spans="1:24" s="27" customFormat="1" ht="12.95" customHeight="1">
      <c r="A40" s="22" t="s">
        <v>198</v>
      </c>
      <c r="B40" s="15" t="s">
        <v>29</v>
      </c>
      <c r="C40" s="91">
        <v>46850.38</v>
      </c>
      <c r="D40" s="91" t="s">
        <v>186</v>
      </c>
      <c r="E40" s="117">
        <f t="shared" si="1"/>
        <v>-9378.4984470697491</v>
      </c>
      <c r="F40" s="27">
        <f t="shared" si="10"/>
        <v>-9378.5</v>
      </c>
      <c r="G40" s="27">
        <f t="shared" si="3"/>
        <v>5.3499999921768904E-4</v>
      </c>
      <c r="I40" s="28">
        <f>G40</f>
        <v>5.3499999921768904E-4</v>
      </c>
      <c r="J40" s="28"/>
      <c r="L40"/>
      <c r="M40"/>
      <c r="N40"/>
      <c r="O40" s="27">
        <f t="shared" ca="1" si="4"/>
        <v>3.7380512839809893E-2</v>
      </c>
      <c r="P40">
        <f t="shared" si="5"/>
        <v>-1.6460368224364485E-2</v>
      </c>
      <c r="Q40" s="29">
        <f t="shared" si="6"/>
        <v>31831.879999999997</v>
      </c>
      <c r="R40"/>
      <c r="S40">
        <f t="shared" si="7"/>
        <v>2.8884254105514669E-4</v>
      </c>
      <c r="T40" s="4">
        <v>0.1</v>
      </c>
      <c r="U40">
        <f t="shared" si="8"/>
        <v>2.8884254105514669E-5</v>
      </c>
      <c r="V40"/>
      <c r="W40">
        <v>-4000</v>
      </c>
      <c r="X40">
        <f t="shared" si="9"/>
        <v>-3.7819271147802825E-3</v>
      </c>
    </row>
    <row r="41" spans="1:24" s="27" customFormat="1" ht="12.95" customHeight="1">
      <c r="A41" s="22" t="s">
        <v>198</v>
      </c>
      <c r="B41" s="15" t="s">
        <v>30</v>
      </c>
      <c r="C41" s="91">
        <v>47088.582999999999</v>
      </c>
      <c r="D41" s="91" t="s">
        <v>186</v>
      </c>
      <c r="E41" s="117">
        <f t="shared" si="1"/>
        <v>-8687.0729441815856</v>
      </c>
      <c r="F41" s="27">
        <f t="shared" si="10"/>
        <v>-8687</v>
      </c>
      <c r="G41" s="27">
        <f t="shared" si="3"/>
        <v>-2.5129999994533136E-2</v>
      </c>
      <c r="I41" s="28">
        <f>G41</f>
        <v>-2.5129999994533136E-2</v>
      </c>
      <c r="J41" s="28"/>
      <c r="L41"/>
      <c r="M41"/>
      <c r="N41"/>
      <c r="O41" s="27">
        <f t="shared" ca="1" si="4"/>
        <v>3.5493659521898591E-2</v>
      </c>
      <c r="P41">
        <f t="shared" si="5"/>
        <v>-1.4342538121032481E-2</v>
      </c>
      <c r="Q41" s="29">
        <f t="shared" si="6"/>
        <v>32070.082999999999</v>
      </c>
      <c r="R41"/>
      <c r="S41">
        <f t="shared" si="7"/>
        <v>1.1636933367223026E-4</v>
      </c>
      <c r="T41" s="4">
        <v>0.1</v>
      </c>
      <c r="U41">
        <f t="shared" si="8"/>
        <v>1.1636933367223027E-5</v>
      </c>
      <c r="V41"/>
      <c r="W41">
        <v>-2000</v>
      </c>
      <c r="X41">
        <f t="shared" si="9"/>
        <v>-1.2884376302366653E-3</v>
      </c>
    </row>
    <row r="42" spans="1:24" s="27" customFormat="1" ht="12.95" customHeight="1" thickBot="1">
      <c r="A42" s="168" t="s">
        <v>198</v>
      </c>
      <c r="B42" s="169" t="s">
        <v>30</v>
      </c>
      <c r="C42" s="170">
        <v>47099.624000000003</v>
      </c>
      <c r="D42" s="91" t="s">
        <v>186</v>
      </c>
      <c r="E42" s="117">
        <f t="shared" si="1"/>
        <v>-8655.0245275898906</v>
      </c>
      <c r="F42" s="27">
        <f t="shared" si="10"/>
        <v>-8655</v>
      </c>
      <c r="G42" s="27">
        <f t="shared" si="3"/>
        <v>-8.4499999938998371E-3</v>
      </c>
      <c r="I42" s="28">
        <f>G42</f>
        <v>-8.4499999938998371E-3</v>
      </c>
      <c r="J42" s="28"/>
      <c r="L42"/>
      <c r="M42"/>
      <c r="N42"/>
      <c r="O42" s="27">
        <f t="shared" ca="1" si="4"/>
        <v>3.5406343099377749E-2</v>
      </c>
      <c r="P42">
        <f t="shared" si="5"/>
        <v>-1.4248017456350875E-2</v>
      </c>
      <c r="Q42" s="29">
        <f t="shared" si="6"/>
        <v>32081.124000000003</v>
      </c>
      <c r="R42"/>
      <c r="S42">
        <f t="shared" si="7"/>
        <v>3.3617006494887175E-5</v>
      </c>
      <c r="T42" s="4">
        <v>0.1</v>
      </c>
      <c r="U42">
        <f t="shared" si="8"/>
        <v>3.3617006494887177E-6</v>
      </c>
      <c r="V42"/>
      <c r="W42">
        <v>0</v>
      </c>
      <c r="X42">
        <f t="shared" si="9"/>
        <v>1.0130399684579973E-6</v>
      </c>
    </row>
    <row r="43" spans="1:24" s="27" customFormat="1" ht="12.95" customHeight="1">
      <c r="A43" s="22" t="s">
        <v>198</v>
      </c>
      <c r="B43" s="15" t="s">
        <v>30</v>
      </c>
      <c r="C43" s="91">
        <v>47558.512000000002</v>
      </c>
      <c r="D43" s="91" t="s">
        <v>186</v>
      </c>
      <c r="E43" s="117">
        <f t="shared" si="1"/>
        <v>-7323.0225537720071</v>
      </c>
      <c r="F43" s="27">
        <f t="shared" si="10"/>
        <v>-7323</v>
      </c>
      <c r="G43" s="27">
        <f t="shared" si="3"/>
        <v>-7.7699999965261668E-3</v>
      </c>
      <c r="I43" s="28">
        <f>G43</f>
        <v>-7.7699999965261668E-3</v>
      </c>
      <c r="J43" s="28"/>
      <c r="L43"/>
      <c r="M43"/>
      <c r="N43"/>
      <c r="O43" s="27">
        <f t="shared" ca="1" si="4"/>
        <v>3.1771797011947732E-2</v>
      </c>
      <c r="P43">
        <f t="shared" si="5"/>
        <v>-1.0587039227948155E-2</v>
      </c>
      <c r="Q43" s="29">
        <f t="shared" si="6"/>
        <v>32540.012000000002</v>
      </c>
      <c r="R43"/>
      <c r="S43">
        <f t="shared" si="7"/>
        <v>7.9357100313705834E-6</v>
      </c>
      <c r="T43" s="4">
        <v>0.1</v>
      </c>
      <c r="U43">
        <f t="shared" si="8"/>
        <v>7.9357100313705837E-7</v>
      </c>
      <c r="V43"/>
      <c r="W43">
        <v>2000</v>
      </c>
      <c r="X43">
        <f t="shared" si="9"/>
        <v>8.6424895835086868E-5</v>
      </c>
    </row>
    <row r="44" spans="1:24" s="27" customFormat="1" ht="12.95" customHeight="1">
      <c r="A44" s="22" t="s">
        <v>198</v>
      </c>
      <c r="B44" s="15" t="s">
        <v>30</v>
      </c>
      <c r="C44" s="91">
        <v>47566.446000000004</v>
      </c>
      <c r="D44" s="91" t="s">
        <v>186</v>
      </c>
      <c r="E44" s="117">
        <f t="shared" si="1"/>
        <v>-7299.992743316574</v>
      </c>
      <c r="F44" s="27">
        <f t="shared" si="10"/>
        <v>-7300</v>
      </c>
      <c r="G44" s="27">
        <f t="shared" si="3"/>
        <v>2.5000000096042641E-3</v>
      </c>
      <c r="I44" s="28">
        <f>G44</f>
        <v>2.5000000096042641E-3</v>
      </c>
      <c r="J44" s="28"/>
      <c r="L44"/>
      <c r="M44"/>
      <c r="N44"/>
      <c r="O44" s="27">
        <f t="shared" ca="1" si="4"/>
        <v>3.1709038333260872E-2</v>
      </c>
      <c r="P44">
        <f t="shared" si="5"/>
        <v>-1.0528514622124785E-2</v>
      </c>
      <c r="Q44" s="29">
        <f t="shared" si="6"/>
        <v>32547.946000000004</v>
      </c>
      <c r="R44"/>
      <c r="S44">
        <f t="shared" si="7"/>
        <v>1.6974219350917791E-4</v>
      </c>
      <c r="T44" s="4">
        <v>0.1</v>
      </c>
      <c r="U44">
        <f t="shared" si="8"/>
        <v>1.6974219350917791E-5</v>
      </c>
      <c r="V44"/>
      <c r="W44">
        <v>4000</v>
      </c>
      <c r="X44">
        <f t="shared" si="9"/>
        <v>-1.0322020626367787E-3</v>
      </c>
    </row>
    <row r="45" spans="1:24" s="27" customFormat="1" ht="12.95" customHeight="1">
      <c r="A45" s="22" t="s">
        <v>198</v>
      </c>
      <c r="B45" s="15" t="s">
        <v>29</v>
      </c>
      <c r="C45" s="91">
        <v>48271.49</v>
      </c>
      <c r="D45" s="91" t="s">
        <v>186</v>
      </c>
      <c r="E45" s="117">
        <f t="shared" si="1"/>
        <v>-5253.4803053612331</v>
      </c>
      <c r="F45" s="27">
        <f t="shared" si="10"/>
        <v>-5253.5</v>
      </c>
      <c r="G45" s="27">
        <f t="shared" si="3"/>
        <v>6.7849999977624975E-3</v>
      </c>
      <c r="I45" s="28">
        <f>G45</f>
        <v>6.7849999977624975E-3</v>
      </c>
      <c r="J45" s="28"/>
      <c r="L45"/>
      <c r="M45"/>
      <c r="N45"/>
      <c r="O45" s="27">
        <f t="shared" ca="1" si="4"/>
        <v>2.6124880249232697E-2</v>
      </c>
      <c r="P45">
        <f t="shared" si="5"/>
        <v>-5.9585199047244262E-3</v>
      </c>
      <c r="Q45" s="29">
        <f t="shared" si="6"/>
        <v>33252.99</v>
      </c>
      <c r="R45"/>
      <c r="S45">
        <f t="shared" si="7"/>
        <v>1.6239729950508035E-4</v>
      </c>
      <c r="T45" s="4">
        <v>0.1</v>
      </c>
      <c r="U45">
        <f t="shared" si="8"/>
        <v>1.6239729950508036E-5</v>
      </c>
      <c r="V45"/>
      <c r="W45">
        <v>6000</v>
      </c>
      <c r="X45">
        <f t="shared" si="9"/>
        <v>-3.3548678354471386E-3</v>
      </c>
    </row>
    <row r="46" spans="1:24" s="27" customFormat="1" ht="12.95" customHeight="1">
      <c r="A46" s="22" t="s">
        <v>198</v>
      </c>
      <c r="B46" s="15" t="s">
        <v>29</v>
      </c>
      <c r="C46" s="91">
        <v>48273.561999999998</v>
      </c>
      <c r="D46" s="91" t="s">
        <v>186</v>
      </c>
      <c r="E46" s="117">
        <f t="shared" si="1"/>
        <v>-5247.4659661548239</v>
      </c>
      <c r="F46" s="27">
        <f t="shared" si="10"/>
        <v>-5247.5</v>
      </c>
      <c r="G46" s="27">
        <f t="shared" si="3"/>
        <v>1.1725000003934838E-2</v>
      </c>
      <c r="I46" s="28">
        <f>G46</f>
        <v>1.1725000003934838E-2</v>
      </c>
      <c r="J46" s="28"/>
      <c r="L46"/>
      <c r="M46"/>
      <c r="N46"/>
      <c r="O46" s="27">
        <f t="shared" ca="1" si="4"/>
        <v>2.610850842001004E-2</v>
      </c>
      <c r="P46">
        <f t="shared" si="5"/>
        <v>-5.9469749022432912E-3</v>
      </c>
      <c r="Q46" s="29">
        <f t="shared" si="6"/>
        <v>33255.061999999998</v>
      </c>
      <c r="R46"/>
      <c r="S46">
        <f t="shared" si="7"/>
        <v>3.1229869708458951E-4</v>
      </c>
      <c r="T46" s="4">
        <v>0.1</v>
      </c>
      <c r="U46">
        <f t="shared" si="8"/>
        <v>3.1229869708458953E-5</v>
      </c>
      <c r="V46"/>
      <c r="W46">
        <v>8000</v>
      </c>
      <c r="X46">
        <f t="shared" si="9"/>
        <v>-6.8815724225959928E-3</v>
      </c>
    </row>
    <row r="47" spans="1:24" s="27" customFormat="1" ht="12.95" customHeight="1">
      <c r="A47" s="175" t="s">
        <v>28</v>
      </c>
      <c r="B47" s="86"/>
      <c r="C47" s="39">
        <v>49800.428999999996</v>
      </c>
      <c r="D47" s="39" t="s">
        <v>12</v>
      </c>
      <c r="E47" s="118">
        <f t="shared" si="1"/>
        <v>-815.46979768366668</v>
      </c>
      <c r="F47" s="22">
        <f t="shared" si="10"/>
        <v>-815.5</v>
      </c>
      <c r="H47"/>
      <c r="I47"/>
      <c r="J47"/>
      <c r="K47" s="28"/>
      <c r="L47"/>
      <c r="M47"/>
      <c r="N47"/>
      <c r="O47"/>
      <c r="P47">
        <f t="shared" si="5"/>
        <v>-3.7937884179659249E-4</v>
      </c>
      <c r="Q47" s="2">
        <f t="shared" si="6"/>
        <v>34781.928999999996</v>
      </c>
      <c r="R47" s="180">
        <f>+C47-(C$7+F47*C$8)</f>
        <v>1.0405000000901055E-2</v>
      </c>
      <c r="S47">
        <f>+(P47-R47)^2</f>
        <v>1.1630282702282464E-4</v>
      </c>
      <c r="T47" s="4"/>
      <c r="U47"/>
      <c r="V47"/>
      <c r="W47">
        <v>10000</v>
      </c>
      <c r="X47">
        <f t="shared" si="9"/>
        <v>-1.1612315824083343E-2</v>
      </c>
    </row>
    <row r="48" spans="1:24" s="27" customFormat="1" ht="12.95" customHeight="1">
      <c r="A48" s="118" t="s">
        <v>31</v>
      </c>
      <c r="B48" s="86" t="s">
        <v>29</v>
      </c>
      <c r="C48" s="39">
        <v>50081.539400000125</v>
      </c>
      <c r="D48" s="39"/>
      <c r="E48" s="118">
        <f t="shared" si="1"/>
        <v>0.50187222469223081</v>
      </c>
      <c r="F48">
        <f t="shared" si="10"/>
        <v>0.5</v>
      </c>
      <c r="G48">
        <f t="shared" si="3"/>
        <v>6.4500013104407117E-4</v>
      </c>
      <c r="H48" s="4"/>
      <c r="I48" s="4"/>
      <c r="J48"/>
      <c r="K48" s="28">
        <f t="shared" ref="K48:K65" si="11">G48</f>
        <v>6.4500013104407117E-4</v>
      </c>
      <c r="L48"/>
      <c r="M48"/>
      <c r="N48"/>
      <c r="O48"/>
      <c r="P48">
        <f t="shared" si="5"/>
        <v>1.1848601580040183E-6</v>
      </c>
      <c r="Q48" s="2">
        <f t="shared" si="6"/>
        <v>35063.039400000125</v>
      </c>
      <c r="R48"/>
      <c r="S48">
        <f t="shared" si="7"/>
        <v>4.1449810302609996E-7</v>
      </c>
      <c r="T48" s="28">
        <v>1</v>
      </c>
      <c r="U48">
        <f t="shared" ref="U48:U79" si="12">+T48*S48</f>
        <v>4.1449810302609996E-7</v>
      </c>
      <c r="V48"/>
      <c r="W48">
        <v>12000</v>
      </c>
      <c r="X48">
        <f t="shared" si="9"/>
        <v>-1.7547098039909184E-2</v>
      </c>
    </row>
    <row r="49" spans="1:24" s="27" customFormat="1" ht="12.95" customHeight="1">
      <c r="A49" s="118" t="s">
        <v>31</v>
      </c>
      <c r="B49" s="86" t="s">
        <v>29</v>
      </c>
      <c r="C49" s="39">
        <v>50086.361599999946</v>
      </c>
      <c r="D49" s="39"/>
      <c r="E49" s="118">
        <f t="shared" si="1"/>
        <v>14.499143711210595</v>
      </c>
      <c r="F49">
        <f t="shared" si="10"/>
        <v>14.5</v>
      </c>
      <c r="G49">
        <f t="shared" si="3"/>
        <v>-2.9500004893634468E-4</v>
      </c>
      <c r="H49" s="4"/>
      <c r="I49" s="4"/>
      <c r="J49"/>
      <c r="K49" s="28">
        <f t="shared" si="11"/>
        <v>-2.9500004893634468E-4</v>
      </c>
      <c r="L49"/>
      <c r="M49"/>
      <c r="N49"/>
      <c r="O49"/>
      <c r="P49">
        <f t="shared" si="5"/>
        <v>5.9652729803787653E-6</v>
      </c>
      <c r="Q49" s="2">
        <f t="shared" si="6"/>
        <v>35067.861599999946</v>
      </c>
      <c r="R49"/>
      <c r="S49">
        <f t="shared" si="7"/>
        <v>9.058012499643698E-8</v>
      </c>
      <c r="T49" s="28">
        <v>1</v>
      </c>
      <c r="U49">
        <f t="shared" si="12"/>
        <v>9.058012499643698E-8</v>
      </c>
      <c r="V49"/>
      <c r="W49">
        <v>14000</v>
      </c>
      <c r="X49">
        <f t="shared" si="9"/>
        <v>-2.4685919070073524E-2</v>
      </c>
    </row>
    <row r="50" spans="1:24" ht="12.95" customHeight="1">
      <c r="A50" s="118" t="s">
        <v>31</v>
      </c>
      <c r="B50" s="86" t="s">
        <v>30</v>
      </c>
      <c r="C50" s="39">
        <v>50086.533100000117</v>
      </c>
      <c r="D50" s="39"/>
      <c r="E50" s="118">
        <f t="shared" si="1"/>
        <v>14.99695219331957</v>
      </c>
      <c r="F50">
        <f t="shared" si="10"/>
        <v>15</v>
      </c>
      <c r="G50">
        <f t="shared" si="3"/>
        <v>-1.0499998825252987E-3</v>
      </c>
      <c r="H50" s="4"/>
      <c r="I50" s="4"/>
      <c r="K50" s="28">
        <f t="shared" si="11"/>
        <v>-1.0499998825252987E-3</v>
      </c>
      <c r="P50">
        <f t="shared" si="5"/>
        <v>6.1349108495737973E-6</v>
      </c>
      <c r="Q50" s="2">
        <f t="shared" si="6"/>
        <v>35068.033100000117</v>
      </c>
      <c r="S50">
        <f t="shared" si="7"/>
        <v>1.1154207017769848E-6</v>
      </c>
      <c r="T50" s="28">
        <v>1</v>
      </c>
      <c r="U50">
        <f t="shared" si="12"/>
        <v>1.1154207017769848E-6</v>
      </c>
      <c r="W50">
        <v>16000</v>
      </c>
      <c r="X50">
        <f t="shared" si="9"/>
        <v>-3.3028778914576354E-2</v>
      </c>
    </row>
    <row r="51" spans="1:24" s="27" customFormat="1" ht="12.95" customHeight="1">
      <c r="A51" s="118" t="s">
        <v>31</v>
      </c>
      <c r="B51" s="86" t="s">
        <v>29</v>
      </c>
      <c r="C51" s="39">
        <v>50088.428700000048</v>
      </c>
      <c r="D51" s="39"/>
      <c r="E51" s="118">
        <f t="shared" si="1"/>
        <v>20.499259818441367</v>
      </c>
      <c r="F51">
        <f t="shared" si="10"/>
        <v>20.5</v>
      </c>
      <c r="G51">
        <f t="shared" si="3"/>
        <v>-2.5499994808342308E-4</v>
      </c>
      <c r="H51" s="4"/>
      <c r="I51" s="4"/>
      <c r="J51"/>
      <c r="K51" s="28">
        <f t="shared" si="11"/>
        <v>-2.5499994808342308E-4</v>
      </c>
      <c r="L51"/>
      <c r="M51"/>
      <c r="N51"/>
      <c r="O51"/>
      <c r="P51">
        <f t="shared" si="5"/>
        <v>7.995960750610008E-6</v>
      </c>
      <c r="Q51" s="2">
        <f t="shared" si="6"/>
        <v>35069.928700000048</v>
      </c>
      <c r="R51"/>
      <c r="S51">
        <f t="shared" si="7"/>
        <v>6.9166848063439027E-8</v>
      </c>
      <c r="T51" s="28">
        <v>1</v>
      </c>
      <c r="U51">
        <f t="shared" si="12"/>
        <v>6.9166848063439027E-8</v>
      </c>
      <c r="V51"/>
      <c r="W51">
        <v>18000</v>
      </c>
      <c r="X51">
        <f t="shared" si="9"/>
        <v>-4.2575677573417681E-2</v>
      </c>
    </row>
    <row r="52" spans="1:24" s="27" customFormat="1" ht="12.95" customHeight="1">
      <c r="A52" s="118" t="s">
        <v>31</v>
      </c>
      <c r="B52" s="86" t="s">
        <v>30</v>
      </c>
      <c r="C52" s="39">
        <v>50096.524300000165</v>
      </c>
      <c r="D52" s="39"/>
      <c r="E52" s="118">
        <f t="shared" si="1"/>
        <v>43.998142289536467</v>
      </c>
      <c r="F52">
        <f t="shared" si="10"/>
        <v>44</v>
      </c>
      <c r="G52">
        <f t="shared" si="3"/>
        <v>-6.3999983103713021E-4</v>
      </c>
      <c r="H52" s="4"/>
      <c r="I52" s="4"/>
      <c r="J52"/>
      <c r="K52" s="28">
        <f t="shared" si="11"/>
        <v>-6.3999983103713021E-4</v>
      </c>
      <c r="L52"/>
      <c r="M52"/>
      <c r="N52"/>
      <c r="O52"/>
      <c r="P52">
        <f t="shared" si="5"/>
        <v>1.5845150362177358E-5</v>
      </c>
      <c r="Q52" s="2">
        <f t="shared" si="6"/>
        <v>35078.024300000165</v>
      </c>
      <c r="R52"/>
      <c r="S52">
        <f t="shared" si="7"/>
        <v>4.301326396266581E-7</v>
      </c>
      <c r="T52" s="28">
        <v>1</v>
      </c>
      <c r="U52">
        <f t="shared" si="12"/>
        <v>4.301326396266581E-7</v>
      </c>
      <c r="V52"/>
      <c r="W52">
        <v>20000</v>
      </c>
      <c r="X52">
        <f t="shared" si="9"/>
        <v>-5.3326615046597504E-2</v>
      </c>
    </row>
    <row r="53" spans="1:24" s="27" customFormat="1" ht="12.95" customHeight="1">
      <c r="A53" s="118" t="s">
        <v>31</v>
      </c>
      <c r="B53" s="86" t="s">
        <v>29</v>
      </c>
      <c r="C53" s="39">
        <v>50102.55420000013</v>
      </c>
      <c r="D53" s="39"/>
      <c r="E53" s="118">
        <f t="shared" ref="E53:E84" si="13">+(C53-C$7)/C$8</f>
        <v>61.50097239596294</v>
      </c>
      <c r="F53">
        <f t="shared" si="10"/>
        <v>61.5</v>
      </c>
      <c r="G53">
        <f t="shared" ref="G53:G84" si="14">+C53-(C$7+F53*C$8)</f>
        <v>3.3500013523735106E-4</v>
      </c>
      <c r="H53" s="4"/>
      <c r="I53" s="4"/>
      <c r="J53"/>
      <c r="K53" s="28">
        <f t="shared" si="11"/>
        <v>3.3500013523735106E-4</v>
      </c>
      <c r="L53"/>
      <c r="M53"/>
      <c r="N53"/>
      <c r="O53"/>
      <c r="P53">
        <f t="shared" ref="P53:P84" si="15">+D$11+D$12*F53+D$13*F53^2</f>
        <v>2.1582304331119717E-5</v>
      </c>
      <c r="Q53" s="2">
        <f t="shared" ref="Q53:Q84" si="16">+C53-15018.5</f>
        <v>35084.05420000013</v>
      </c>
      <c r="R53"/>
      <c r="S53">
        <f t="shared" ref="S53:S79" si="17">+(P53-G53)^2</f>
        <v>9.8230736729967008E-8</v>
      </c>
      <c r="T53" s="28">
        <v>1</v>
      </c>
      <c r="U53">
        <f t="shared" si="12"/>
        <v>9.8230736729967008E-8</v>
      </c>
      <c r="V53"/>
      <c r="W53">
        <v>22000</v>
      </c>
      <c r="X53">
        <f t="shared" si="9"/>
        <v>-6.5281591334115818E-2</v>
      </c>
    </row>
    <row r="54" spans="1:24" s="27" customFormat="1" ht="12.95" customHeight="1">
      <c r="A54" s="118" t="s">
        <v>31</v>
      </c>
      <c r="B54" s="86" t="s">
        <v>30</v>
      </c>
      <c r="C54" s="39">
        <v>50116.505700000096</v>
      </c>
      <c r="D54" s="39"/>
      <c r="E54" s="118">
        <f t="shared" si="13"/>
        <v>101.99761980813231</v>
      </c>
      <c r="F54">
        <f t="shared" si="10"/>
        <v>102</v>
      </c>
      <c r="G54">
        <f t="shared" si="14"/>
        <v>-8.1999989924952388E-4</v>
      </c>
      <c r="H54" s="4"/>
      <c r="I54" s="4"/>
      <c r="J54"/>
      <c r="K54" s="28">
        <f t="shared" si="11"/>
        <v>-8.1999989924952388E-4</v>
      </c>
      <c r="L54"/>
      <c r="M54"/>
      <c r="N54"/>
      <c r="O54"/>
      <c r="P54">
        <f t="shared" si="15"/>
        <v>3.4506181905240462E-5</v>
      </c>
      <c r="Q54" s="2">
        <f t="shared" si="16"/>
        <v>35098.005700000096</v>
      </c>
      <c r="R54"/>
      <c r="S54">
        <f t="shared" si="17"/>
        <v>7.3018064273047263E-7</v>
      </c>
      <c r="T54" s="28">
        <v>1</v>
      </c>
      <c r="U54">
        <f t="shared" si="12"/>
        <v>7.3018064273047263E-7</v>
      </c>
      <c r="V54"/>
      <c r="W54">
        <v>24000</v>
      </c>
      <c r="X54">
        <f t="shared" si="9"/>
        <v>-7.8440606435972629E-2</v>
      </c>
    </row>
    <row r="55" spans="1:24" s="27" customFormat="1" ht="12.95" customHeight="1">
      <c r="A55" s="118" t="s">
        <v>31</v>
      </c>
      <c r="B55" s="86" t="s">
        <v>29</v>
      </c>
      <c r="C55" s="39">
        <v>50120.470199999865</v>
      </c>
      <c r="D55" s="39"/>
      <c r="E55" s="118">
        <f t="shared" si="13"/>
        <v>113.50526835177121</v>
      </c>
      <c r="F55">
        <f t="shared" si="10"/>
        <v>113.5</v>
      </c>
      <c r="G55">
        <f t="shared" si="14"/>
        <v>1.8149998722947203E-3</v>
      </c>
      <c r="H55" s="4"/>
      <c r="I55" s="4"/>
      <c r="J55"/>
      <c r="K55" s="28">
        <f t="shared" si="11"/>
        <v>1.8149998722947203E-3</v>
      </c>
      <c r="L55"/>
      <c r="M55"/>
      <c r="N55"/>
      <c r="O55"/>
      <c r="P55">
        <f t="shared" si="15"/>
        <v>3.8085923018742458E-5</v>
      </c>
      <c r="Q55" s="2">
        <f t="shared" si="16"/>
        <v>35101.970199999865</v>
      </c>
      <c r="R55"/>
      <c r="S55">
        <f t="shared" si="17"/>
        <v>3.1574231831315527E-6</v>
      </c>
      <c r="T55" s="28">
        <v>1</v>
      </c>
      <c r="U55">
        <f t="shared" si="12"/>
        <v>3.1574231831315527E-6</v>
      </c>
      <c r="V55"/>
      <c r="W55">
        <v>26000</v>
      </c>
      <c r="X55">
        <f t="shared" si="9"/>
        <v>-9.2803660352167944E-2</v>
      </c>
    </row>
    <row r="56" spans="1:24" ht="12.95" customHeight="1">
      <c r="A56" s="117" t="s">
        <v>31</v>
      </c>
      <c r="B56" s="158" t="s">
        <v>29</v>
      </c>
      <c r="C56" s="34">
        <v>50122.536299999803</v>
      </c>
      <c r="D56" s="34"/>
      <c r="E56" s="117">
        <f t="shared" si="13"/>
        <v>119.50248178516402</v>
      </c>
      <c r="F56" s="27">
        <f t="shared" si="10"/>
        <v>119.5</v>
      </c>
      <c r="G56" s="27">
        <f t="shared" si="14"/>
        <v>8.5499980923486874E-4</v>
      </c>
      <c r="H56" s="28"/>
      <c r="I56" s="28"/>
      <c r="J56" s="27"/>
      <c r="K56" s="28">
        <f t="shared" si="11"/>
        <v>8.5499980923486874E-4</v>
      </c>
      <c r="M56" s="27"/>
      <c r="N56" s="27"/>
      <c r="O56" s="27"/>
      <c r="P56">
        <f t="shared" si="15"/>
        <v>3.9937811025044439E-5</v>
      </c>
      <c r="Q56" s="29">
        <f t="shared" si="16"/>
        <v>35104.036299999803</v>
      </c>
      <c r="R56" s="27"/>
      <c r="S56" s="27">
        <f t="shared" si="17"/>
        <v>6.6432606092579168E-7</v>
      </c>
      <c r="T56" s="28">
        <v>1</v>
      </c>
      <c r="U56">
        <f t="shared" si="12"/>
        <v>6.6432606092579168E-7</v>
      </c>
    </row>
    <row r="57" spans="1:24" ht="12.95" customHeight="1">
      <c r="A57" s="117" t="s">
        <v>31</v>
      </c>
      <c r="B57" s="158" t="s">
        <v>30</v>
      </c>
      <c r="C57" s="34">
        <v>50125.462100000121</v>
      </c>
      <c r="D57" s="34"/>
      <c r="E57" s="117">
        <f t="shared" si="13"/>
        <v>127.99512350911222</v>
      </c>
      <c r="F57" s="27">
        <f t="shared" si="10"/>
        <v>128</v>
      </c>
      <c r="G57" s="27">
        <f t="shared" si="14"/>
        <v>-1.6799998775240965E-3</v>
      </c>
      <c r="H57" s="28"/>
      <c r="I57" s="28"/>
      <c r="J57" s="27"/>
      <c r="K57" s="28">
        <f t="shared" si="11"/>
        <v>-1.6799998775240965E-3</v>
      </c>
      <c r="M57" s="27"/>
      <c r="N57" s="27"/>
      <c r="O57" s="27"/>
      <c r="P57">
        <f t="shared" si="15"/>
        <v>4.2542769310988828E-5</v>
      </c>
      <c r="Q57" s="29">
        <f t="shared" si="16"/>
        <v>35106.962100000121</v>
      </c>
      <c r="R57" s="27"/>
      <c r="S57" s="27">
        <f t="shared" si="17"/>
        <v>2.9671531701656215E-6</v>
      </c>
      <c r="T57" s="28">
        <v>1</v>
      </c>
      <c r="U57">
        <f t="shared" si="12"/>
        <v>2.9671531701656215E-6</v>
      </c>
    </row>
    <row r="58" spans="1:24" ht="12.95" customHeight="1">
      <c r="A58" s="117" t="s">
        <v>31</v>
      </c>
      <c r="B58" s="158" t="s">
        <v>29</v>
      </c>
      <c r="C58" s="34">
        <v>50129.426899999846</v>
      </c>
      <c r="D58" s="34"/>
      <c r="E58" s="117">
        <f t="shared" si="13"/>
        <v>139.50364285463218</v>
      </c>
      <c r="F58" s="27">
        <f t="shared" si="10"/>
        <v>139.5</v>
      </c>
      <c r="G58" s="27">
        <f t="shared" si="14"/>
        <v>1.2549998500617221E-3</v>
      </c>
      <c r="H58" s="28"/>
      <c r="I58" s="28"/>
      <c r="J58" s="27"/>
      <c r="K58" s="28">
        <f t="shared" si="11"/>
        <v>1.2549998500617221E-3</v>
      </c>
      <c r="M58" s="27"/>
      <c r="N58" s="27"/>
      <c r="O58" s="27"/>
      <c r="P58">
        <f t="shared" si="15"/>
        <v>4.6032508523119016E-5</v>
      </c>
      <c r="Q58" s="29">
        <f t="shared" si="16"/>
        <v>35110.926899999846</v>
      </c>
      <c r="R58" s="27"/>
      <c r="S58" s="27">
        <f t="shared" si="17"/>
        <v>1.4616020329069172E-6</v>
      </c>
      <c r="T58" s="28">
        <v>1</v>
      </c>
      <c r="U58">
        <f t="shared" si="12"/>
        <v>1.4616020329069172E-6</v>
      </c>
    </row>
    <row r="59" spans="1:24" s="27" customFormat="1" ht="12.95" customHeight="1">
      <c r="A59" s="117" t="s">
        <v>31</v>
      </c>
      <c r="B59" s="158" t="s">
        <v>29</v>
      </c>
      <c r="C59" s="34">
        <v>50130.460500000045</v>
      </c>
      <c r="D59" s="34"/>
      <c r="E59" s="117">
        <f t="shared" si="13"/>
        <v>142.50384604234495</v>
      </c>
      <c r="F59" s="27">
        <f t="shared" si="10"/>
        <v>142.5</v>
      </c>
      <c r="G59" s="27">
        <f t="shared" si="14"/>
        <v>1.3250000483822078E-3</v>
      </c>
      <c r="H59" s="28"/>
      <c r="I59" s="28"/>
      <c r="K59" s="28">
        <f t="shared" si="11"/>
        <v>1.3250000483822078E-3</v>
      </c>
      <c r="L59"/>
      <c r="P59">
        <f t="shared" si="15"/>
        <v>4.6936328313056536E-5</v>
      </c>
      <c r="Q59" s="29">
        <f t="shared" si="16"/>
        <v>35111.960500000045</v>
      </c>
      <c r="S59" s="27">
        <f t="shared" si="17"/>
        <v>1.6334468725569979E-6</v>
      </c>
      <c r="T59" s="28">
        <v>1</v>
      </c>
      <c r="U59">
        <f t="shared" si="12"/>
        <v>1.6334468725569979E-6</v>
      </c>
      <c r="V59"/>
      <c r="W59"/>
      <c r="X59"/>
    </row>
    <row r="60" spans="1:24" s="27" customFormat="1" ht="12.95" customHeight="1">
      <c r="A60" s="117" t="s">
        <v>31</v>
      </c>
      <c r="B60" s="158" t="s">
        <v>29</v>
      </c>
      <c r="C60" s="34">
        <v>50131.49310000008</v>
      </c>
      <c r="D60" s="34"/>
      <c r="E60" s="117">
        <f t="shared" si="13"/>
        <v>145.50114655621977</v>
      </c>
      <c r="F60" s="27">
        <f t="shared" si="10"/>
        <v>145.5</v>
      </c>
      <c r="G60" s="27">
        <f t="shared" si="14"/>
        <v>3.9500008278992027E-4</v>
      </c>
      <c r="H60" s="28"/>
      <c r="I60" s="28"/>
      <c r="K60" s="28">
        <f t="shared" si="11"/>
        <v>3.9500008278992027E-4</v>
      </c>
      <c r="L60"/>
      <c r="P60">
        <f t="shared" si="15"/>
        <v>4.7837439015661792E-5</v>
      </c>
      <c r="Q60" s="29">
        <f t="shared" si="16"/>
        <v>35112.99310000008</v>
      </c>
      <c r="S60" s="27">
        <f t="shared" si="17"/>
        <v>1.205219012323327E-7</v>
      </c>
      <c r="T60" s="28">
        <v>1</v>
      </c>
      <c r="U60">
        <f t="shared" si="12"/>
        <v>1.205219012323327E-7</v>
      </c>
      <c r="V60"/>
      <c r="W60"/>
      <c r="X60"/>
    </row>
    <row r="61" spans="1:24" s="27" customFormat="1" ht="12.95" customHeight="1">
      <c r="A61" s="117" t="s">
        <v>31</v>
      </c>
      <c r="B61" s="158" t="s">
        <v>30</v>
      </c>
      <c r="C61" s="34">
        <v>50144.412000000011</v>
      </c>
      <c r="D61" s="34"/>
      <c r="E61" s="117">
        <f t="shared" si="13"/>
        <v>183.00049345451433</v>
      </c>
      <c r="F61" s="27">
        <f t="shared" si="10"/>
        <v>183</v>
      </c>
      <c r="G61" s="27">
        <f t="shared" si="14"/>
        <v>1.7000001389533281E-4</v>
      </c>
      <c r="H61" s="28"/>
      <c r="I61" s="28"/>
      <c r="K61" s="28">
        <f t="shared" si="11"/>
        <v>1.7000001389533281E-4</v>
      </c>
      <c r="L61"/>
      <c r="P61">
        <f t="shared" si="15"/>
        <v>5.8872743554567928E-5</v>
      </c>
      <c r="Q61" s="29">
        <f t="shared" si="16"/>
        <v>35125.912000000011</v>
      </c>
      <c r="S61" s="27">
        <f t="shared" si="17"/>
        <v>1.2349270213389444E-8</v>
      </c>
      <c r="T61" s="28">
        <v>1</v>
      </c>
      <c r="U61">
        <f t="shared" si="12"/>
        <v>1.2349270213389444E-8</v>
      </c>
      <c r="V61"/>
      <c r="W61"/>
      <c r="X61"/>
    </row>
    <row r="62" spans="1:24" s="27" customFormat="1" ht="12.95" customHeight="1">
      <c r="A62" s="117" t="s">
        <v>31</v>
      </c>
      <c r="B62" s="158" t="s">
        <v>30</v>
      </c>
      <c r="C62" s="34">
        <v>50153.367899999954</v>
      </c>
      <c r="D62" s="34"/>
      <c r="E62" s="117">
        <f t="shared" si="13"/>
        <v>208.99654581857524</v>
      </c>
      <c r="F62" s="27">
        <f t="shared" si="10"/>
        <v>209</v>
      </c>
      <c r="G62" s="27">
        <f t="shared" si="14"/>
        <v>-1.1900000390596688E-3</v>
      </c>
      <c r="H62" s="28"/>
      <c r="I62" s="28"/>
      <c r="K62" s="28">
        <f t="shared" si="11"/>
        <v>-1.1900000390596688E-3</v>
      </c>
      <c r="L62"/>
      <c r="P62">
        <f t="shared" si="15"/>
        <v>6.6275404524567067E-5</v>
      </c>
      <c r="Q62" s="29">
        <f t="shared" si="16"/>
        <v>35134.867899999954</v>
      </c>
      <c r="S62" s="27">
        <f t="shared" si="17"/>
        <v>1.5782279901527684E-6</v>
      </c>
      <c r="T62" s="28">
        <v>1</v>
      </c>
      <c r="U62">
        <f t="shared" si="12"/>
        <v>1.5782279901527684E-6</v>
      </c>
      <c r="V62"/>
      <c r="W62"/>
      <c r="X62"/>
    </row>
    <row r="63" spans="1:24" s="27" customFormat="1" ht="12.95" customHeight="1">
      <c r="A63" s="117" t="s">
        <v>31</v>
      </c>
      <c r="B63" s="158" t="s">
        <v>30</v>
      </c>
      <c r="C63" s="34">
        <v>50154.403299999889</v>
      </c>
      <c r="D63" s="34"/>
      <c r="E63" s="117">
        <f t="shared" si="13"/>
        <v>212.00197381757437</v>
      </c>
      <c r="F63" s="27">
        <f t="shared" si="10"/>
        <v>212</v>
      </c>
      <c r="G63" s="27">
        <f t="shared" si="14"/>
        <v>6.7999989551026374E-4</v>
      </c>
      <c r="H63" s="28"/>
      <c r="I63" s="28"/>
      <c r="K63" s="28">
        <f t="shared" si="11"/>
        <v>6.7999989551026374E-4</v>
      </c>
      <c r="L63"/>
      <c r="P63">
        <f t="shared" si="15"/>
        <v>6.7116463791307198E-5</v>
      </c>
      <c r="Q63" s="29">
        <f t="shared" si="16"/>
        <v>35135.903299999889</v>
      </c>
      <c r="S63" s="27">
        <f t="shared" si="17"/>
        <v>3.7562610087560487E-7</v>
      </c>
      <c r="T63" s="28">
        <v>1</v>
      </c>
      <c r="U63">
        <f t="shared" si="12"/>
        <v>3.7562610087560487E-7</v>
      </c>
      <c r="V63"/>
      <c r="W63"/>
      <c r="X63"/>
    </row>
    <row r="64" spans="1:24" s="27" customFormat="1" ht="12.95" customHeight="1">
      <c r="A64" s="117" t="s">
        <v>31</v>
      </c>
      <c r="B64" s="158" t="s">
        <v>30</v>
      </c>
      <c r="C64" s="34">
        <v>50155.434900000226</v>
      </c>
      <c r="D64" s="34"/>
      <c r="E64" s="117">
        <f t="shared" si="13"/>
        <v>214.99637165896289</v>
      </c>
      <c r="F64" s="27">
        <f t="shared" si="10"/>
        <v>215</v>
      </c>
      <c r="G64" s="27">
        <f t="shared" si="14"/>
        <v>-1.2499997683335096E-3</v>
      </c>
      <c r="H64" s="28"/>
      <c r="I64" s="28"/>
      <c r="K64" s="28">
        <f t="shared" si="11"/>
        <v>-1.2499997683335096E-3</v>
      </c>
      <c r="L64"/>
      <c r="P64">
        <f t="shared" si="15"/>
        <v>6.7954813970715056E-5</v>
      </c>
      <c r="Q64" s="29">
        <f t="shared" si="16"/>
        <v>35136.934900000226</v>
      </c>
      <c r="S64" s="27">
        <f t="shared" si="17"/>
        <v>1.7370042810167033E-6</v>
      </c>
      <c r="T64" s="28">
        <v>1</v>
      </c>
      <c r="U64">
        <f t="shared" si="12"/>
        <v>1.7370042810167033E-6</v>
      </c>
      <c r="V64"/>
      <c r="W64"/>
    </row>
    <row r="65" spans="1:24" s="27" customFormat="1" ht="12.95" customHeight="1">
      <c r="A65" s="117" t="s">
        <v>31</v>
      </c>
      <c r="B65" s="158" t="s">
        <v>29</v>
      </c>
      <c r="C65" s="34">
        <v>50157.331100000069</v>
      </c>
      <c r="D65" s="34"/>
      <c r="E65" s="117">
        <f t="shared" si="13"/>
        <v>220.50042088784679</v>
      </c>
      <c r="F65" s="27">
        <f t="shared" si="10"/>
        <v>220.5</v>
      </c>
      <c r="G65" s="27">
        <f t="shared" si="14"/>
        <v>1.4500007091555744E-4</v>
      </c>
      <c r="H65" s="28"/>
      <c r="I65" s="28"/>
      <c r="K65" s="28">
        <f t="shared" si="11"/>
        <v>1.4500007091555744E-4</v>
      </c>
      <c r="L65"/>
      <c r="P65">
        <f t="shared" si="15"/>
        <v>6.9484753197808188E-5</v>
      </c>
      <c r="Q65" s="29">
        <f t="shared" si="16"/>
        <v>35138.831100000069</v>
      </c>
      <c r="S65" s="27">
        <f t="shared" si="17"/>
        <v>5.7025632100126147E-9</v>
      </c>
      <c r="T65" s="28">
        <v>1</v>
      </c>
      <c r="U65">
        <f t="shared" si="12"/>
        <v>5.7025632100126147E-9</v>
      </c>
      <c r="V65"/>
      <c r="W65"/>
      <c r="X65"/>
    </row>
    <row r="66" spans="1:24" ht="12.95" customHeight="1">
      <c r="A66" s="117" t="s">
        <v>33</v>
      </c>
      <c r="B66" s="159" t="s">
        <v>30</v>
      </c>
      <c r="C66" s="35">
        <v>50380.573700000001</v>
      </c>
      <c r="D66" s="35">
        <v>6.9999999999999999E-4</v>
      </c>
      <c r="E66" s="117">
        <f t="shared" si="13"/>
        <v>868.50076920845368</v>
      </c>
      <c r="F66" s="27">
        <f t="shared" si="10"/>
        <v>868.5</v>
      </c>
      <c r="G66" s="27">
        <f t="shared" si="14"/>
        <v>2.6500000240048394E-4</v>
      </c>
      <c r="H66" s="30"/>
      <c r="I66" s="30"/>
      <c r="J66" s="28">
        <f>G66</f>
        <v>2.6500000240048394E-4</v>
      </c>
      <c r="K66" s="27"/>
      <c r="M66" s="27"/>
      <c r="N66" s="27"/>
      <c r="O66" s="27"/>
      <c r="P66">
        <f t="shared" si="15"/>
        <v>1.8600542264744774E-4</v>
      </c>
      <c r="Q66" s="29">
        <f t="shared" si="16"/>
        <v>35362.073700000001</v>
      </c>
      <c r="R66" s="27"/>
      <c r="S66" s="27">
        <f t="shared" si="17"/>
        <v>6.240143630358796E-9</v>
      </c>
      <c r="T66" s="28">
        <v>1</v>
      </c>
      <c r="U66">
        <f t="shared" si="12"/>
        <v>6.240143630358796E-9</v>
      </c>
    </row>
    <row r="67" spans="1:24" ht="12.95" customHeight="1">
      <c r="A67" s="117" t="s">
        <v>33</v>
      </c>
      <c r="B67" s="159" t="s">
        <v>30</v>
      </c>
      <c r="C67" s="35">
        <v>50464.4617</v>
      </c>
      <c r="D67" s="35">
        <v>2.0000000000000001E-4</v>
      </c>
      <c r="E67" s="117">
        <f t="shared" si="13"/>
        <v>1112.0002322138789</v>
      </c>
      <c r="F67" s="27">
        <f t="shared" si="10"/>
        <v>1112</v>
      </c>
      <c r="G67" s="27">
        <f t="shared" si="14"/>
        <v>8.0000005254987627E-5</v>
      </c>
      <c r="H67" s="30"/>
      <c r="I67" s="30"/>
      <c r="J67" s="28">
        <f>G67</f>
        <v>8.0000005254987627E-5</v>
      </c>
      <c r="K67" s="30"/>
      <c r="M67" s="27"/>
      <c r="N67" s="27"/>
      <c r="O67" s="27"/>
      <c r="P67">
        <f t="shared" si="15"/>
        <v>1.9711895076173267E-4</v>
      </c>
      <c r="Q67" s="29">
        <f t="shared" si="16"/>
        <v>35445.9617</v>
      </c>
      <c r="R67" s="27"/>
      <c r="S67" s="27">
        <f t="shared" si="17"/>
        <v>1.3716847396611915E-8</v>
      </c>
      <c r="T67" s="28">
        <v>1</v>
      </c>
      <c r="U67">
        <f t="shared" si="12"/>
        <v>1.3716847396611915E-8</v>
      </c>
      <c r="X67" s="27"/>
    </row>
    <row r="68" spans="1:24" ht="12.95" customHeight="1">
      <c r="A68" s="117" t="s">
        <v>33</v>
      </c>
      <c r="B68" s="159" t="s">
        <v>30</v>
      </c>
      <c r="C68" s="35">
        <v>50465.496400000004</v>
      </c>
      <c r="D68" s="35">
        <v>1E-3</v>
      </c>
      <c r="E68" s="117">
        <f t="shared" si="13"/>
        <v>1115.0036283417237</v>
      </c>
      <c r="F68" s="27">
        <f t="shared" si="10"/>
        <v>1115</v>
      </c>
      <c r="G68" s="27">
        <f t="shared" si="14"/>
        <v>1.2500000084401108E-3</v>
      </c>
      <c r="H68" s="30"/>
      <c r="I68" s="30"/>
      <c r="J68" s="28">
        <f>G68</f>
        <v>1.2500000084401108E-3</v>
      </c>
      <c r="K68" s="30"/>
      <c r="M68" s="27"/>
      <c r="N68" s="27"/>
      <c r="O68" s="27"/>
      <c r="P68">
        <f t="shared" si="15"/>
        <v>1.9714457474146203E-4</v>
      </c>
      <c r="Q68" s="29">
        <f t="shared" si="16"/>
        <v>35446.996400000004</v>
      </c>
      <c r="R68" s="27"/>
      <c r="S68" s="27">
        <f t="shared" si="17"/>
        <v>1.1085045642687698E-6</v>
      </c>
      <c r="T68" s="28">
        <v>0.6</v>
      </c>
      <c r="U68">
        <f t="shared" si="12"/>
        <v>6.651027385612619E-7</v>
      </c>
      <c r="X68" s="27"/>
    </row>
    <row r="69" spans="1:24" ht="12.95" customHeight="1">
      <c r="A69" s="118" t="s">
        <v>349</v>
      </c>
      <c r="B69" s="86" t="s">
        <v>29</v>
      </c>
      <c r="C69" s="87">
        <v>50517.341999999997</v>
      </c>
      <c r="D69" s="87" t="s">
        <v>186</v>
      </c>
      <c r="E69" s="117">
        <f t="shared" si="13"/>
        <v>1265.4944704072466</v>
      </c>
      <c r="F69" s="27">
        <f t="shared" si="10"/>
        <v>1265.5</v>
      </c>
      <c r="G69" s="27">
        <f t="shared" si="14"/>
        <v>-1.9049999973503873E-3</v>
      </c>
      <c r="H69" s="31"/>
      <c r="I69" s="28">
        <f>G69</f>
        <v>-1.9049999973503873E-3</v>
      </c>
      <c r="K69" s="27"/>
      <c r="L69" s="27"/>
      <c r="M69" s="27"/>
      <c r="N69" s="27"/>
      <c r="O69" s="27">
        <f ca="1">+C$11+C$12*F69</f>
        <v>8.3368877988150639E-3</v>
      </c>
      <c r="P69">
        <f t="shared" si="15"/>
        <v>1.949531189313262E-4</v>
      </c>
      <c r="Q69" s="29">
        <f t="shared" si="16"/>
        <v>35498.841999999997</v>
      </c>
      <c r="R69" s="27"/>
      <c r="S69" s="27">
        <f t="shared" si="17"/>
        <v>4.4098030905812786E-6</v>
      </c>
      <c r="T69" s="4">
        <v>1</v>
      </c>
      <c r="U69">
        <f t="shared" si="12"/>
        <v>4.4098030905812786E-6</v>
      </c>
    </row>
    <row r="70" spans="1:24" s="27" customFormat="1" ht="12.95" customHeight="1">
      <c r="A70" s="117" t="s">
        <v>34</v>
      </c>
      <c r="B70" s="14"/>
      <c r="C70" s="34">
        <v>50849.278400000003</v>
      </c>
      <c r="D70" s="34">
        <v>4.0000000000000002E-4</v>
      </c>
      <c r="E70" s="117">
        <f t="shared" si="13"/>
        <v>2228.9974166207267</v>
      </c>
      <c r="F70" s="27">
        <f t="shared" ref="F70:F100" si="18">ROUND(2*E70,0)/2</f>
        <v>2229</v>
      </c>
      <c r="G70" s="27">
        <f t="shared" si="14"/>
        <v>-8.8999999570660293E-4</v>
      </c>
      <c r="H70" s="31"/>
      <c r="I70" s="31"/>
      <c r="J70" s="28">
        <f>G70</f>
        <v>-8.8999999570660293E-4</v>
      </c>
      <c r="L70"/>
      <c r="P70">
        <f t="shared" si="15"/>
        <v>1.9380706278096494E-5</v>
      </c>
      <c r="Q70" s="29">
        <f t="shared" si="16"/>
        <v>35830.778400000003</v>
      </c>
      <c r="S70" s="27">
        <f t="shared" si="17"/>
        <v>8.2697326114218472E-7</v>
      </c>
      <c r="T70" s="28">
        <v>1</v>
      </c>
      <c r="U70">
        <f t="shared" si="12"/>
        <v>8.2697326114218472E-7</v>
      </c>
      <c r="V70"/>
      <c r="W70"/>
      <c r="X70"/>
    </row>
    <row r="71" spans="1:24" ht="12.95" customHeight="1">
      <c r="A71" s="117" t="s">
        <v>34</v>
      </c>
      <c r="B71" s="160"/>
      <c r="C71" s="34">
        <v>51208.429700000001</v>
      </c>
      <c r="D71" s="34">
        <v>5.0000000000000001E-4</v>
      </c>
      <c r="E71" s="117">
        <f t="shared" si="13"/>
        <v>3271.496328118209</v>
      </c>
      <c r="F71" s="27">
        <f t="shared" si="18"/>
        <v>3271.5</v>
      </c>
      <c r="G71" s="27">
        <f t="shared" si="14"/>
        <v>-1.2649999989662319E-3</v>
      </c>
      <c r="H71" s="31"/>
      <c r="I71" s="28"/>
      <c r="J71" s="28">
        <f>G71</f>
        <v>-1.2649999989662319E-3</v>
      </c>
      <c r="K71" s="27"/>
      <c r="M71" s="27"/>
      <c r="N71" s="27"/>
      <c r="O71" s="27"/>
      <c r="P71">
        <f t="shared" si="15"/>
        <v>-4.8533139248261767E-4</v>
      </c>
      <c r="Q71" s="29">
        <f t="shared" si="16"/>
        <v>36189.929700000001</v>
      </c>
      <c r="R71" s="27"/>
      <c r="S71" s="27">
        <f t="shared" si="17"/>
        <v>6.0788313593610095E-7</v>
      </c>
      <c r="T71" s="28">
        <v>1</v>
      </c>
      <c r="U71">
        <f t="shared" si="12"/>
        <v>6.0788313593610095E-7</v>
      </c>
      <c r="X71" s="27"/>
    </row>
    <row r="72" spans="1:24" ht="12.95" customHeight="1">
      <c r="A72" s="14" t="s">
        <v>36</v>
      </c>
      <c r="B72" s="36"/>
      <c r="C72" s="161">
        <v>51580.498399999997</v>
      </c>
      <c r="D72" s="161">
        <v>4.0000000000000002E-4</v>
      </c>
      <c r="E72" s="117">
        <f t="shared" si="13"/>
        <v>4351.4902325041376</v>
      </c>
      <c r="F72" s="27">
        <f t="shared" si="18"/>
        <v>4351.5</v>
      </c>
      <c r="G72" s="27">
        <f t="shared" si="14"/>
        <v>-3.3649999968474731E-3</v>
      </c>
      <c r="H72" s="31"/>
      <c r="I72" s="28"/>
      <c r="J72" s="28">
        <f>G72</f>
        <v>-3.3649999968474731E-3</v>
      </c>
      <c r="K72" s="27"/>
      <c r="M72" s="27"/>
      <c r="N72" s="27"/>
      <c r="O72" s="27"/>
      <c r="P72">
        <f t="shared" si="15"/>
        <v>-1.353200874473061E-3</v>
      </c>
      <c r="Q72" s="29">
        <f t="shared" si="16"/>
        <v>36561.998399999997</v>
      </c>
      <c r="R72" s="27"/>
      <c r="S72" s="27">
        <f t="shared" si="17"/>
        <v>4.0473357087864546E-6</v>
      </c>
      <c r="T72" s="28">
        <v>1</v>
      </c>
      <c r="U72">
        <f t="shared" si="12"/>
        <v>4.0473357087864546E-6</v>
      </c>
    </row>
    <row r="73" spans="1:24" ht="12.95" customHeight="1">
      <c r="A73" s="14" t="s">
        <v>36</v>
      </c>
      <c r="B73" s="36"/>
      <c r="C73" s="162">
        <v>51923.457999999999</v>
      </c>
      <c r="D73" s="161">
        <v>4.0000000000000002E-4</v>
      </c>
      <c r="E73" s="117">
        <f t="shared" si="13"/>
        <v>5346.9899277234399</v>
      </c>
      <c r="F73" s="27">
        <f t="shared" si="18"/>
        <v>5347</v>
      </c>
      <c r="G73" s="27">
        <f t="shared" si="14"/>
        <v>-3.4699999960139394E-3</v>
      </c>
      <c r="H73" s="31"/>
      <c r="I73" s="28"/>
      <c r="J73" s="28">
        <f>G73</f>
        <v>-3.4699999960139394E-3</v>
      </c>
      <c r="K73" s="27"/>
      <c r="M73" s="27"/>
      <c r="N73" s="27"/>
      <c r="O73" s="27"/>
      <c r="P73">
        <f t="shared" si="15"/>
        <v>-2.4641347475317047E-3</v>
      </c>
      <c r="Q73" s="29">
        <f t="shared" si="16"/>
        <v>36904.957999999999</v>
      </c>
      <c r="R73" s="27"/>
      <c r="S73" s="27">
        <f t="shared" si="17"/>
        <v>1.0117648981042278E-6</v>
      </c>
      <c r="T73" s="28">
        <v>1</v>
      </c>
      <c r="U73">
        <f t="shared" si="12"/>
        <v>1.0117648981042278E-6</v>
      </c>
      <c r="X73" s="27"/>
    </row>
    <row r="74" spans="1:24" ht="12.95" customHeight="1">
      <c r="A74" s="118" t="s">
        <v>372</v>
      </c>
      <c r="B74" s="86" t="s">
        <v>29</v>
      </c>
      <c r="C74" s="87">
        <v>51955.326699999998</v>
      </c>
      <c r="D74" s="87" t="s">
        <v>186</v>
      </c>
      <c r="E74" s="117">
        <f t="shared" si="13"/>
        <v>5439.4943543003146</v>
      </c>
      <c r="F74" s="27">
        <f t="shared" si="18"/>
        <v>5439.5</v>
      </c>
      <c r="G74" s="27">
        <f t="shared" si="14"/>
        <v>-1.9449999963399023E-3</v>
      </c>
      <c r="H74" s="31"/>
      <c r="I74" s="28"/>
      <c r="K74" s="28">
        <f>G74</f>
        <v>-1.9449999963399023E-3</v>
      </c>
      <c r="L74" s="27"/>
      <c r="M74" s="27"/>
      <c r="N74" s="27"/>
      <c r="O74" s="27">
        <f ca="1">+C$11+C$12*F74</f>
        <v>-3.05244806374717E-3</v>
      </c>
      <c r="P74">
        <f t="shared" si="15"/>
        <v>-2.5825074556231399E-3</v>
      </c>
      <c r="Q74" s="29">
        <f t="shared" si="16"/>
        <v>36936.826699999998</v>
      </c>
      <c r="R74" s="27"/>
      <c r="S74" s="27">
        <f t="shared" si="17"/>
        <v>4.0641576064176884E-7</v>
      </c>
      <c r="T74" s="4">
        <v>1</v>
      </c>
      <c r="U74">
        <f t="shared" si="12"/>
        <v>4.0641576064176884E-7</v>
      </c>
    </row>
    <row r="75" spans="1:24" ht="12.95" customHeight="1">
      <c r="A75" s="117" t="s">
        <v>26</v>
      </c>
      <c r="B75" s="158"/>
      <c r="C75" s="34">
        <v>52308.273399999998</v>
      </c>
      <c r="D75" s="34">
        <v>1E-4</v>
      </c>
      <c r="E75" s="117">
        <f t="shared" si="13"/>
        <v>6463.9833386549062</v>
      </c>
      <c r="F75" s="27">
        <f t="shared" si="18"/>
        <v>6464</v>
      </c>
      <c r="G75" s="27">
        <f t="shared" si="14"/>
        <v>-5.7400000005145557E-3</v>
      </c>
      <c r="H75" s="31"/>
      <c r="I75" s="31"/>
      <c r="J75" s="28">
        <f>G75</f>
        <v>-5.7400000005145557E-3</v>
      </c>
      <c r="K75" s="27"/>
      <c r="M75" s="27"/>
      <c r="N75" s="27"/>
      <c r="O75" s="27"/>
      <c r="P75">
        <f t="shared" si="15"/>
        <v>-4.065797889773886E-3</v>
      </c>
      <c r="Q75" s="29">
        <f t="shared" si="16"/>
        <v>37289.773399999998</v>
      </c>
      <c r="R75" s="27"/>
      <c r="S75" s="27">
        <f t="shared" si="17"/>
        <v>2.8029527076085137E-6</v>
      </c>
      <c r="T75" s="28">
        <v>1</v>
      </c>
      <c r="U75">
        <f t="shared" si="12"/>
        <v>2.8029527076085137E-6</v>
      </c>
      <c r="X75" s="27"/>
    </row>
    <row r="76" spans="1:24" ht="12.95" customHeight="1">
      <c r="A76" s="117" t="s">
        <v>35</v>
      </c>
      <c r="B76" s="158"/>
      <c r="C76" s="34">
        <v>52309.3076</v>
      </c>
      <c r="D76" s="35">
        <v>2.0000000000000001E-4</v>
      </c>
      <c r="E76" s="117">
        <f t="shared" si="13"/>
        <v>6466.9852834460644</v>
      </c>
      <c r="F76" s="27">
        <f t="shared" si="18"/>
        <v>6467</v>
      </c>
      <c r="G76" s="27">
        <f t="shared" si="14"/>
        <v>-5.0699999992502853E-3</v>
      </c>
      <c r="H76" s="27"/>
      <c r="I76" s="27"/>
      <c r="J76" s="28">
        <f>G76</f>
        <v>-5.0699999992502853E-3</v>
      </c>
      <c r="K76" s="27"/>
      <c r="M76" s="27"/>
      <c r="N76" s="27"/>
      <c r="O76" s="27"/>
      <c r="P76">
        <f t="shared" si="15"/>
        <v>-4.0706052775949103E-3</v>
      </c>
      <c r="Q76" s="29">
        <f t="shared" si="16"/>
        <v>37290.8076</v>
      </c>
      <c r="R76" s="27"/>
      <c r="S76" s="27">
        <f t="shared" si="17"/>
        <v>9.9878980967262448E-7</v>
      </c>
      <c r="T76" s="28">
        <v>1</v>
      </c>
      <c r="U76">
        <f t="shared" si="12"/>
        <v>9.9878980967262448E-7</v>
      </c>
      <c r="X76" s="27"/>
    </row>
    <row r="77" spans="1:24" ht="12.95" customHeight="1">
      <c r="A77" s="118" t="s">
        <v>389</v>
      </c>
      <c r="B77" s="86" t="s">
        <v>30</v>
      </c>
      <c r="C77" s="87">
        <v>52310.3416</v>
      </c>
      <c r="D77" s="87" t="s">
        <v>186</v>
      </c>
      <c r="E77" s="117">
        <f t="shared" si="13"/>
        <v>6469.9866477025444</v>
      </c>
      <c r="F77" s="27">
        <f t="shared" si="18"/>
        <v>6470</v>
      </c>
      <c r="G77" s="27">
        <f t="shared" si="14"/>
        <v>-4.6000000002095476E-3</v>
      </c>
      <c r="H77" s="31"/>
      <c r="I77" s="28"/>
      <c r="K77" s="28">
        <f>G77</f>
        <v>-4.6000000002095476E-3</v>
      </c>
      <c r="L77" s="27"/>
      <c r="M77" s="27"/>
      <c r="N77" s="27"/>
      <c r="O77" s="27">
        <f ca="1">+C$11+C$12*F77</f>
        <v>-5.864309732738637E-3</v>
      </c>
      <c r="P77">
        <f t="shared" si="15"/>
        <v>-4.0754153745032684E-3</v>
      </c>
      <c r="Q77" s="29">
        <f t="shared" si="16"/>
        <v>37291.8416</v>
      </c>
      <c r="R77" s="27"/>
      <c r="S77" s="27">
        <f t="shared" si="17"/>
        <v>2.7518902952739695E-7</v>
      </c>
      <c r="T77" s="4">
        <v>1</v>
      </c>
      <c r="U77">
        <f t="shared" si="12"/>
        <v>2.7518902952739695E-7</v>
      </c>
    </row>
    <row r="78" spans="1:24" ht="12.95" customHeight="1">
      <c r="A78" s="117" t="s">
        <v>35</v>
      </c>
      <c r="B78" s="158"/>
      <c r="C78" s="34">
        <v>52311.374199999998</v>
      </c>
      <c r="D78" s="35">
        <v>1E-4</v>
      </c>
      <c r="E78" s="117">
        <f t="shared" si="13"/>
        <v>6472.9839482163134</v>
      </c>
      <c r="F78" s="27">
        <f t="shared" si="18"/>
        <v>6473</v>
      </c>
      <c r="G78" s="27">
        <f t="shared" si="14"/>
        <v>-5.5299999949056655E-3</v>
      </c>
      <c r="H78" s="27"/>
      <c r="I78" s="27"/>
      <c r="J78" s="28">
        <f>G78</f>
        <v>-5.5299999949056655E-3</v>
      </c>
      <c r="K78" s="27"/>
      <c r="M78" s="27"/>
      <c r="N78" s="27"/>
      <c r="O78" s="27"/>
      <c r="P78">
        <f t="shared" si="15"/>
        <v>-4.0802281804989578E-3</v>
      </c>
      <c r="Q78" s="29">
        <f t="shared" si="16"/>
        <v>37292.874199999998</v>
      </c>
      <c r="R78" s="27"/>
      <c r="S78" s="27">
        <f t="shared" si="17"/>
        <v>2.1018383138481175E-6</v>
      </c>
      <c r="T78" s="28">
        <v>1</v>
      </c>
      <c r="U78">
        <f t="shared" si="12"/>
        <v>2.1018383138481175E-6</v>
      </c>
      <c r="X78" s="27"/>
    </row>
    <row r="79" spans="1:24" ht="12.95" customHeight="1">
      <c r="A79" s="85" t="s">
        <v>124</v>
      </c>
      <c r="B79" s="86" t="s">
        <v>30</v>
      </c>
      <c r="C79" s="94">
        <v>52311.375599999999</v>
      </c>
      <c r="D79" s="94" t="s">
        <v>125</v>
      </c>
      <c r="E79" s="117">
        <f t="shared" si="13"/>
        <v>6472.9880119590234</v>
      </c>
      <c r="F79" s="27">
        <f t="shared" si="18"/>
        <v>6473</v>
      </c>
      <c r="G79" s="27">
        <f t="shared" si="14"/>
        <v>-4.1299999938928522E-3</v>
      </c>
      <c r="H79" s="31"/>
      <c r="I79" s="28"/>
      <c r="J79" s="28"/>
      <c r="K79" s="28">
        <f>G79</f>
        <v>-4.1299999938928522E-3</v>
      </c>
      <c r="L79" s="27"/>
      <c r="M79" s="27"/>
      <c r="N79" s="27"/>
      <c r="O79" s="27">
        <f ca="1">+C$11+C$12*F79</f>
        <v>-5.8724956473499654E-3</v>
      </c>
      <c r="P79">
        <f t="shared" si="15"/>
        <v>-4.0802281804989578E-3</v>
      </c>
      <c r="Q79" s="29">
        <f t="shared" si="16"/>
        <v>37292.875599999999</v>
      </c>
      <c r="R79" s="27"/>
      <c r="S79" s="27">
        <f t="shared" si="17"/>
        <v>2.4772334085166503E-9</v>
      </c>
      <c r="T79" s="28">
        <v>1</v>
      </c>
      <c r="U79">
        <f t="shared" si="12"/>
        <v>2.4772334085166503E-9</v>
      </c>
    </row>
    <row r="80" spans="1:24" ht="12.95" customHeight="1">
      <c r="A80" s="34" t="s">
        <v>129</v>
      </c>
      <c r="B80" s="33" t="s">
        <v>29</v>
      </c>
      <c r="C80" s="34">
        <v>52590.254399999998</v>
      </c>
      <c r="D80" s="34">
        <v>5.0000000000000001E-4</v>
      </c>
      <c r="E80" s="117">
        <f t="shared" si="13"/>
        <v>7282.482075991993</v>
      </c>
      <c r="F80" s="27">
        <f t="shared" si="18"/>
        <v>7282.5</v>
      </c>
      <c r="G80" s="27">
        <f t="shared" si="14"/>
        <v>-6.1749999949824996E-3</v>
      </c>
      <c r="H80" s="31"/>
      <c r="I80" s="28"/>
      <c r="J80" s="27"/>
      <c r="K80" s="28">
        <f>G80</f>
        <v>-6.1749999949824996E-3</v>
      </c>
      <c r="L80" s="27"/>
      <c r="M80" s="27"/>
      <c r="N80" s="28"/>
      <c r="O80" s="27"/>
      <c r="P80">
        <f t="shared" si="15"/>
        <v>-5.477873527992381E-3</v>
      </c>
      <c r="Q80" s="29">
        <f t="shared" si="16"/>
        <v>37571.754399999998</v>
      </c>
      <c r="R80" s="27"/>
      <c r="S80" s="27">
        <f>+(P80-G80)^2</f>
        <v>4.8598531097812491E-7</v>
      </c>
      <c r="T80" s="28">
        <v>1</v>
      </c>
      <c r="U80">
        <f>+T80*S80</f>
        <v>4.8598531097812491E-7</v>
      </c>
    </row>
    <row r="81" spans="1:24" ht="12.95" customHeight="1">
      <c r="A81" s="32" t="s">
        <v>41</v>
      </c>
      <c r="B81" s="33" t="s">
        <v>29</v>
      </c>
      <c r="C81" s="34">
        <v>52689.300799999997</v>
      </c>
      <c r="D81" s="34">
        <v>1.4E-3</v>
      </c>
      <c r="E81" s="117">
        <f t="shared" si="13"/>
        <v>7569.9814228904852</v>
      </c>
      <c r="F81" s="27">
        <f t="shared" si="18"/>
        <v>7570</v>
      </c>
      <c r="G81" s="27">
        <f t="shared" si="14"/>
        <v>-6.3999999983934686E-3</v>
      </c>
      <c r="H81" s="31"/>
      <c r="I81" s="28">
        <f>G81</f>
        <v>-6.3999999983934686E-3</v>
      </c>
      <c r="K81" s="27"/>
      <c r="M81" s="27"/>
      <c r="N81" s="27"/>
      <c r="O81" s="27"/>
      <c r="P81">
        <f t="shared" si="15"/>
        <v>-6.0217251109139997E-3</v>
      </c>
      <c r="Q81" s="29">
        <f t="shared" si="16"/>
        <v>37670.800799999997</v>
      </c>
      <c r="R81" s="27"/>
      <c r="S81" s="27">
        <f>+(P81-G81)^2</f>
        <v>1.4309189049760485E-7</v>
      </c>
      <c r="T81" s="28">
        <v>0.6</v>
      </c>
      <c r="U81">
        <f>+T81*S81</f>
        <v>8.5855134298562908E-8</v>
      </c>
      <c r="X81" s="27"/>
    </row>
    <row r="82" spans="1:24" ht="12.95" customHeight="1">
      <c r="A82" s="32" t="s">
        <v>41</v>
      </c>
      <c r="B82" s="33" t="s">
        <v>29</v>
      </c>
      <c r="C82" s="34">
        <v>52694.297500000001</v>
      </c>
      <c r="D82" s="34">
        <v>1E-3</v>
      </c>
      <c r="E82" s="117">
        <f t="shared" si="13"/>
        <v>7584.485210879232</v>
      </c>
      <c r="F82" s="27">
        <f t="shared" si="18"/>
        <v>7584.5</v>
      </c>
      <c r="G82" s="27">
        <f t="shared" si="14"/>
        <v>-5.094999993161764E-3</v>
      </c>
      <c r="H82" s="31"/>
      <c r="I82" s="28">
        <f>G82</f>
        <v>-5.094999993161764E-3</v>
      </c>
      <c r="K82" s="27"/>
      <c r="M82" s="27"/>
      <c r="N82" s="27"/>
      <c r="O82" s="27"/>
      <c r="P82">
        <f t="shared" si="15"/>
        <v>-6.0498132080160447E-3</v>
      </c>
      <c r="Q82" s="29">
        <f t="shared" si="16"/>
        <v>37675.797500000001</v>
      </c>
      <c r="R82" s="27"/>
      <c r="S82" s="27">
        <f>+(P82-G82)^2</f>
        <v>9.1166827526036692E-7</v>
      </c>
      <c r="T82" s="28">
        <v>0.6</v>
      </c>
      <c r="U82">
        <f>+T82*S82</f>
        <v>5.4700096515622011E-7</v>
      </c>
    </row>
    <row r="83" spans="1:24" ht="12.95" customHeight="1">
      <c r="A83" s="117" t="s">
        <v>26</v>
      </c>
      <c r="B83" s="163"/>
      <c r="C83" s="34">
        <v>52695.3295</v>
      </c>
      <c r="D83" s="34">
        <v>1.1000000000000001E-3</v>
      </c>
      <c r="E83" s="117">
        <f t="shared" si="13"/>
        <v>7587.4807697889855</v>
      </c>
      <c r="F83" s="27">
        <f t="shared" si="18"/>
        <v>7587.5</v>
      </c>
      <c r="G83" s="27">
        <f t="shared" si="14"/>
        <v>-6.6249999945284799E-3</v>
      </c>
      <c r="H83" s="31"/>
      <c r="I83" s="28"/>
      <c r="J83" s="28">
        <f>G83</f>
        <v>-6.6249999945284799E-3</v>
      </c>
      <c r="K83" s="27"/>
      <c r="M83" s="27"/>
      <c r="N83" s="27"/>
      <c r="O83" s="27"/>
      <c r="P83">
        <f t="shared" si="15"/>
        <v>-6.0556324399556709E-3</v>
      </c>
      <c r="Q83" s="29">
        <f t="shared" si="16"/>
        <v>37676.8295</v>
      </c>
      <c r="R83" s="27"/>
      <c r="S83" s="27">
        <f>+(P83-G83)^2</f>
        <v>3.2417941220022061E-7</v>
      </c>
      <c r="T83" s="28">
        <v>0.6</v>
      </c>
      <c r="U83">
        <f>+T83*S83</f>
        <v>1.9450764732013237E-7</v>
      </c>
      <c r="X83" s="27"/>
    </row>
    <row r="84" spans="1:24" ht="12.95" customHeight="1">
      <c r="A84" s="34" t="s">
        <v>129</v>
      </c>
      <c r="B84" s="36" t="s">
        <v>29</v>
      </c>
      <c r="C84" s="34">
        <v>52959.223299999998</v>
      </c>
      <c r="D84" s="34">
        <v>5.9999999999999995E-4</v>
      </c>
      <c r="E84" s="117">
        <f t="shared" si="13"/>
        <v>8353.478273489889</v>
      </c>
      <c r="F84" s="27">
        <f t="shared" si="18"/>
        <v>8353.5</v>
      </c>
      <c r="G84" s="27">
        <f t="shared" si="14"/>
        <v>-7.4849999946309254E-3</v>
      </c>
      <c r="H84" s="31"/>
      <c r="I84" s="28"/>
      <c r="J84" s="27"/>
      <c r="K84" s="28">
        <f>G84</f>
        <v>-7.4849999946309254E-3</v>
      </c>
      <c r="L84" s="27"/>
      <c r="M84" s="27"/>
      <c r="N84" s="28"/>
      <c r="O84" s="27">
        <f t="shared" ref="O84:O105" ca="1" si="19">+C$11+C$12*F84</f>
        <v>-1.1003699789551279E-2</v>
      </c>
      <c r="P84">
        <f t="shared" si="15"/>
        <v>-7.6301318135076016E-3</v>
      </c>
      <c r="Q84" s="29">
        <f t="shared" si="16"/>
        <v>37940.723299999998</v>
      </c>
      <c r="R84" s="27"/>
      <c r="S84" s="27">
        <f>+(P84-G84)^2</f>
        <v>2.1063244850452366E-8</v>
      </c>
      <c r="T84" s="28">
        <v>1</v>
      </c>
      <c r="U84">
        <f>+T84*S84</f>
        <v>2.1063244850452366E-8</v>
      </c>
      <c r="X84" s="27"/>
    </row>
    <row r="85" spans="1:24" ht="12.95" customHeight="1">
      <c r="A85" s="34" t="s">
        <v>129</v>
      </c>
      <c r="B85" s="86" t="s">
        <v>30</v>
      </c>
      <c r="C85" s="39">
        <v>52959.392899999999</v>
      </c>
      <c r="D85" s="39">
        <v>1.1000000000000001E-3</v>
      </c>
      <c r="E85" s="117">
        <f t="shared" ref="E85:E105" si="20">+(C85-C$7)/C$8</f>
        <v>8353.970566892116</v>
      </c>
      <c r="F85" s="27">
        <f t="shared" si="18"/>
        <v>8354</v>
      </c>
      <c r="G85" s="27"/>
      <c r="H85" s="31"/>
      <c r="I85" s="28"/>
      <c r="K85" s="28"/>
      <c r="L85" s="27"/>
      <c r="M85" s="27"/>
      <c r="O85" s="27">
        <f t="shared" ca="1" si="19"/>
        <v>-1.1005064108653166E-2</v>
      </c>
      <c r="P85">
        <f t="shared" ref="P85:P105" si="21">+D$11+D$12*F85+D$13*F85^2</f>
        <v>-7.6312172355975033E-3</v>
      </c>
      <c r="Q85" s="29">
        <f t="shared" ref="Q85:Q105" si="22">+C85-15018.5</f>
        <v>37940.892899999999</v>
      </c>
      <c r="R85" s="96">
        <v>5.9215000008407515E-2</v>
      </c>
      <c r="S85" s="27"/>
      <c r="T85" s="28"/>
      <c r="X85" s="27"/>
    </row>
    <row r="86" spans="1:24" ht="12.95" customHeight="1">
      <c r="A86" s="34" t="s">
        <v>129</v>
      </c>
      <c r="B86" s="86"/>
      <c r="C86" s="39">
        <v>52960.256200000003</v>
      </c>
      <c r="D86" s="39">
        <v>5.0000000000000001E-4</v>
      </c>
      <c r="E86" s="117">
        <f t="shared" si="20"/>
        <v>8356.4764448056867</v>
      </c>
      <c r="F86" s="27">
        <f t="shared" si="18"/>
        <v>8356.5</v>
      </c>
      <c r="G86" s="27">
        <f t="shared" ref="G86:G105" si="23">+C86-(C$7+F86*C$8)</f>
        <v>-8.1149999896297231E-3</v>
      </c>
      <c r="H86" s="31"/>
      <c r="I86" s="28"/>
      <c r="K86" s="28">
        <f>G86</f>
        <v>-8.1149999896297231E-3</v>
      </c>
      <c r="L86" s="27"/>
      <c r="M86" s="27"/>
      <c r="N86" s="28"/>
      <c r="O86" s="27">
        <f t="shared" ca="1" si="19"/>
        <v>-1.1011885704162607E-2</v>
      </c>
      <c r="P86">
        <f t="shared" si="21"/>
        <v>-7.6366454748333958E-3</v>
      </c>
      <c r="Q86" s="29">
        <f t="shared" si="22"/>
        <v>37941.756200000003</v>
      </c>
      <c r="S86" s="27">
        <f t="shared" ref="S86:S105" si="24">+(P86-G86)^2</f>
        <v>2.2882304182602979E-7</v>
      </c>
      <c r="T86" s="28">
        <v>1</v>
      </c>
      <c r="U86">
        <f t="shared" ref="U86:U105" si="25">+T86*S86</f>
        <v>2.2882304182602979E-7</v>
      </c>
      <c r="X86" s="27"/>
    </row>
    <row r="87" spans="1:24" ht="12.95" customHeight="1">
      <c r="A87" s="34" t="s">
        <v>129</v>
      </c>
      <c r="B87" s="86"/>
      <c r="C87" s="39">
        <v>52963.358200000002</v>
      </c>
      <c r="D87" s="39">
        <v>6.9999999999999999E-4</v>
      </c>
      <c r="E87" s="117">
        <f t="shared" si="20"/>
        <v>8365.4805375751239</v>
      </c>
      <c r="F87" s="27">
        <f t="shared" si="18"/>
        <v>8365.5</v>
      </c>
      <c r="G87" s="27">
        <f t="shared" si="23"/>
        <v>-6.7049999925075099E-3</v>
      </c>
      <c r="H87" s="31"/>
      <c r="I87" s="28"/>
      <c r="K87" s="28">
        <f>G87</f>
        <v>-6.7049999925075099E-3</v>
      </c>
      <c r="L87" s="27"/>
      <c r="M87" s="27"/>
      <c r="N87" s="28"/>
      <c r="O87" s="27">
        <f t="shared" ca="1" si="19"/>
        <v>-1.1036443447996593E-2</v>
      </c>
      <c r="P87">
        <f t="shared" si="21"/>
        <v>-7.6562027133347758E-3</v>
      </c>
      <c r="Q87" s="29">
        <f t="shared" si="22"/>
        <v>37944.858200000002</v>
      </c>
      <c r="S87" s="27">
        <f t="shared" si="24"/>
        <v>9.047866161091935E-7</v>
      </c>
      <c r="T87" s="28">
        <v>1</v>
      </c>
      <c r="U87">
        <f t="shared" si="25"/>
        <v>9.047866161091935E-7</v>
      </c>
    </row>
    <row r="88" spans="1:24" ht="12.95" customHeight="1">
      <c r="A88" s="35" t="s">
        <v>44</v>
      </c>
      <c r="B88" s="36" t="s">
        <v>30</v>
      </c>
      <c r="C88" s="35">
        <v>52999.358</v>
      </c>
      <c r="D88" s="35">
        <v>1E-4</v>
      </c>
      <c r="E88" s="117">
        <f t="shared" si="20"/>
        <v>8469.9761980784406</v>
      </c>
      <c r="F88" s="27">
        <f t="shared" si="18"/>
        <v>8470</v>
      </c>
      <c r="G88" s="27">
        <f t="shared" si="23"/>
        <v>-8.1999999965773895E-3</v>
      </c>
      <c r="H88" s="31"/>
      <c r="I88" s="28"/>
      <c r="J88" s="28"/>
      <c r="K88" s="28">
        <f>G88</f>
        <v>-8.1999999965773895E-3</v>
      </c>
      <c r="M88" s="27"/>
      <c r="N88" s="27"/>
      <c r="O88" s="27">
        <f t="shared" ca="1" si="19"/>
        <v>-1.1321586140291216E-2</v>
      </c>
      <c r="P88">
        <f t="shared" si="21"/>
        <v>-7.8850690830216692E-3</v>
      </c>
      <c r="Q88" s="29">
        <f t="shared" si="22"/>
        <v>37980.858</v>
      </c>
      <c r="R88" s="27"/>
      <c r="S88" s="27">
        <f t="shared" si="24"/>
        <v>9.9181480313040627E-8</v>
      </c>
      <c r="T88" s="28">
        <v>1</v>
      </c>
      <c r="U88">
        <f t="shared" si="25"/>
        <v>9.9181480313040627E-8</v>
      </c>
      <c r="X88" s="27"/>
    </row>
    <row r="89" spans="1:24" ht="12.95" customHeight="1">
      <c r="A89" s="164" t="s">
        <v>37</v>
      </c>
      <c r="B89" s="158"/>
      <c r="C89" s="34">
        <v>53703.876346672252</v>
      </c>
      <c r="D89" s="34">
        <v>1E-4</v>
      </c>
      <c r="E89" s="117">
        <f t="shared" si="20"/>
        <v>10514.962836121609</v>
      </c>
      <c r="F89" s="27">
        <f t="shared" si="18"/>
        <v>10515</v>
      </c>
      <c r="G89" s="27">
        <f t="shared" si="23"/>
        <v>-1.2803327743313275E-2</v>
      </c>
      <c r="H89" s="27"/>
      <c r="I89" s="27"/>
      <c r="J89" s="27"/>
      <c r="K89" s="28">
        <f>G89</f>
        <v>-1.2803327743313275E-2</v>
      </c>
      <c r="M89" s="27"/>
      <c r="N89" s="27"/>
      <c r="O89" s="27">
        <f t="shared" ca="1" si="19"/>
        <v>-1.6901651267013727E-2</v>
      </c>
      <c r="P89">
        <f t="shared" si="21"/>
        <v>-1.3025419896629033E-2</v>
      </c>
      <c r="Q89" s="29">
        <f t="shared" si="22"/>
        <v>38685.376346672252</v>
      </c>
      <c r="R89" s="27"/>
      <c r="S89" s="27">
        <f t="shared" si="24"/>
        <v>4.9324924564430061E-8</v>
      </c>
      <c r="T89" s="28">
        <v>1</v>
      </c>
      <c r="U89">
        <f t="shared" si="25"/>
        <v>4.9324924564430061E-8</v>
      </c>
      <c r="X89" s="27"/>
    </row>
    <row r="90" spans="1:24" ht="12.95" customHeight="1">
      <c r="A90" s="35" t="s">
        <v>46</v>
      </c>
      <c r="B90" s="163" t="s">
        <v>30</v>
      </c>
      <c r="C90" s="35">
        <v>53780.529300000002</v>
      </c>
      <c r="D90" s="165">
        <v>1E-4</v>
      </c>
      <c r="E90" s="117">
        <f t="shared" si="20"/>
        <v>10737.461321877465</v>
      </c>
      <c r="F90" s="27">
        <f t="shared" si="18"/>
        <v>10737.5</v>
      </c>
      <c r="G90" s="27">
        <f t="shared" si="23"/>
        <v>-1.3324999992619269E-2</v>
      </c>
      <c r="H90" s="31"/>
      <c r="I90" s="28"/>
      <c r="J90" s="28"/>
      <c r="K90" s="28">
        <f>G90</f>
        <v>-1.3324999992619269E-2</v>
      </c>
      <c r="M90" s="27"/>
      <c r="N90" s="27"/>
      <c r="O90" s="27">
        <f t="shared" ca="1" si="19"/>
        <v>-1.7508773267353957E-2</v>
      </c>
      <c r="P90">
        <f t="shared" si="21"/>
        <v>-1.3660632639320623E-2</v>
      </c>
      <c r="Q90" s="29">
        <f t="shared" si="22"/>
        <v>38762.029300000002</v>
      </c>
      <c r="R90" s="27"/>
      <c r="S90" s="27">
        <f t="shared" si="24"/>
        <v>1.1264927353175629E-7</v>
      </c>
      <c r="T90" s="28">
        <v>1</v>
      </c>
      <c r="U90">
        <f t="shared" si="25"/>
        <v>1.1264927353175629E-7</v>
      </c>
      <c r="X90" s="27"/>
    </row>
    <row r="91" spans="1:24" ht="12.95" customHeight="1">
      <c r="A91" s="34" t="s">
        <v>45</v>
      </c>
      <c r="B91" s="163"/>
      <c r="C91" s="34">
        <v>54024.611400000002</v>
      </c>
      <c r="D91" s="14">
        <v>2.0000000000000001E-4</v>
      </c>
      <c r="E91" s="117">
        <f t="shared" si="20"/>
        <v>11445.951931729138</v>
      </c>
      <c r="F91" s="27">
        <f t="shared" si="18"/>
        <v>11446</v>
      </c>
      <c r="G91" s="27">
        <f t="shared" si="23"/>
        <v>-1.6559999996388797E-2</v>
      </c>
      <c r="H91" s="31"/>
      <c r="I91" s="28"/>
      <c r="J91" s="28">
        <f>G91</f>
        <v>-1.6559999996388797E-2</v>
      </c>
      <c r="K91" s="27"/>
      <c r="M91" s="27"/>
      <c r="N91" s="27"/>
      <c r="O91" s="27">
        <f t="shared" ca="1" si="19"/>
        <v>-1.9442013434729455E-2</v>
      </c>
      <c r="P91">
        <f t="shared" si="21"/>
        <v>-1.5782596337432234E-2</v>
      </c>
      <c r="Q91" s="29">
        <f t="shared" si="22"/>
        <v>39006.111400000002</v>
      </c>
      <c r="R91" s="27"/>
      <c r="S91" s="27">
        <f t="shared" si="24"/>
        <v>6.0435644895905112E-7</v>
      </c>
      <c r="T91" s="28">
        <v>1</v>
      </c>
      <c r="U91">
        <f t="shared" si="25"/>
        <v>6.0435644895905112E-7</v>
      </c>
    </row>
    <row r="92" spans="1:24" ht="12.95" customHeight="1">
      <c r="A92" s="164" t="s">
        <v>126</v>
      </c>
      <c r="B92" s="158"/>
      <c r="C92" s="166">
        <v>54153.63</v>
      </c>
      <c r="D92" s="34">
        <v>2.9999999999999997E-4</v>
      </c>
      <c r="E92" s="117">
        <f t="shared" si="20"/>
        <v>11820.450785173147</v>
      </c>
      <c r="F92" s="27">
        <f t="shared" si="18"/>
        <v>11820.5</v>
      </c>
      <c r="G92" s="27">
        <f t="shared" si="23"/>
        <v>-1.6954999999143183E-2</v>
      </c>
      <c r="H92" s="27"/>
      <c r="I92" s="27"/>
      <c r="J92" s="27"/>
      <c r="K92" s="28">
        <f>G92</f>
        <v>-1.6954999999143183E-2</v>
      </c>
      <c r="M92" s="27"/>
      <c r="N92" s="27"/>
      <c r="O92" s="27">
        <f t="shared" ca="1" si="19"/>
        <v>-2.0463888442043672E-2</v>
      </c>
      <c r="P92">
        <f t="shared" si="21"/>
        <v>-1.6965269398196339E-2</v>
      </c>
      <c r="Q92" s="29">
        <f t="shared" si="22"/>
        <v>39135.129999999997</v>
      </c>
      <c r="R92" s="27"/>
      <c r="S92" s="27">
        <f t="shared" si="24"/>
        <v>1.0546055691294808E-10</v>
      </c>
      <c r="T92" s="28">
        <v>1</v>
      </c>
      <c r="U92">
        <f t="shared" si="25"/>
        <v>1.0546055691294808E-10</v>
      </c>
      <c r="X92" s="27"/>
    </row>
    <row r="93" spans="1:24" ht="12.95" customHeight="1">
      <c r="A93" s="34" t="s">
        <v>45</v>
      </c>
      <c r="B93" s="36"/>
      <c r="C93" s="34">
        <v>54154.318399999996</v>
      </c>
      <c r="D93" s="34">
        <v>1.1999999999999999E-3</v>
      </c>
      <c r="E93" s="117">
        <f t="shared" si="20"/>
        <v>11822.448985515661</v>
      </c>
      <c r="F93" s="27">
        <f t="shared" si="18"/>
        <v>11822.5</v>
      </c>
      <c r="G93" s="27">
        <f t="shared" si="23"/>
        <v>-1.7574999998032581E-2</v>
      </c>
      <c r="H93" s="31"/>
      <c r="I93" s="28"/>
      <c r="J93" s="28">
        <f>G93</f>
        <v>-1.7574999998032581E-2</v>
      </c>
      <c r="K93" s="27"/>
      <c r="M93" s="27"/>
      <c r="N93" s="27"/>
      <c r="O93" s="27">
        <f t="shared" ca="1" si="19"/>
        <v>-2.0469345718451229E-2</v>
      </c>
      <c r="P93">
        <f t="shared" si="21"/>
        <v>-1.6971698739355154E-2</v>
      </c>
      <c r="Q93" s="29">
        <f t="shared" si="22"/>
        <v>39135.818399999996</v>
      </c>
      <c r="R93" s="27"/>
      <c r="S93" s="27">
        <f t="shared" si="24"/>
        <v>3.6397240872176799E-7</v>
      </c>
      <c r="T93" s="28">
        <v>0.6</v>
      </c>
      <c r="U93">
        <f t="shared" si="25"/>
        <v>2.1838344523306077E-7</v>
      </c>
      <c r="X93" s="27"/>
    </row>
    <row r="94" spans="1:24" ht="12.95" customHeight="1">
      <c r="A94" s="113" t="s">
        <v>50</v>
      </c>
      <c r="B94" s="114" t="s">
        <v>30</v>
      </c>
      <c r="C94" s="113">
        <v>54424.584000000003</v>
      </c>
      <c r="D94" s="113">
        <v>1E-4</v>
      </c>
      <c r="E94" s="117">
        <f t="shared" si="20"/>
        <v>12606.94174334564</v>
      </c>
      <c r="F94" s="27">
        <f t="shared" si="18"/>
        <v>12607</v>
      </c>
      <c r="G94" s="27">
        <f t="shared" si="23"/>
        <v>-2.0069999991392251E-2</v>
      </c>
      <c r="H94" s="31"/>
      <c r="I94" s="28"/>
      <c r="J94" s="28"/>
      <c r="K94" s="28">
        <f>G94</f>
        <v>-2.0069999991392251E-2</v>
      </c>
      <c r="M94" s="27"/>
      <c r="N94" s="27"/>
      <c r="O94" s="27">
        <f t="shared" ca="1" si="19"/>
        <v>-2.2609962389313724E-2</v>
      </c>
      <c r="P94">
        <f t="shared" si="21"/>
        <v>-1.9586470694626223E-2</v>
      </c>
      <c r="Q94" s="29">
        <f t="shared" si="22"/>
        <v>39406.084000000003</v>
      </c>
      <c r="R94" s="27"/>
      <c r="S94" s="27">
        <f t="shared" si="24"/>
        <v>2.3380058083104989E-7</v>
      </c>
      <c r="T94" s="28">
        <v>1</v>
      </c>
      <c r="U94">
        <f t="shared" si="25"/>
        <v>2.3380058083104989E-7</v>
      </c>
    </row>
    <row r="95" spans="1:24" ht="12.95" customHeight="1">
      <c r="A95" s="38" t="s">
        <v>47</v>
      </c>
      <c r="B95" s="37" t="s">
        <v>30</v>
      </c>
      <c r="C95" s="39">
        <v>54493.657800000001</v>
      </c>
      <c r="D95" s="39">
        <v>1E-4</v>
      </c>
      <c r="E95" s="117">
        <f t="shared" si="20"/>
        <v>12807.440422629255</v>
      </c>
      <c r="F95" s="27">
        <f t="shared" si="18"/>
        <v>12807.5</v>
      </c>
      <c r="G95" s="27">
        <f t="shared" si="23"/>
        <v>-2.052499999263091E-2</v>
      </c>
      <c r="H95" s="31"/>
      <c r="I95" s="28"/>
      <c r="J95" s="28"/>
      <c r="K95" s="28">
        <f>G95</f>
        <v>-2.052499999263091E-2</v>
      </c>
      <c r="M95" s="27"/>
      <c r="N95" s="27"/>
      <c r="O95" s="27">
        <f t="shared" ca="1" si="19"/>
        <v>-2.3157054349170869E-2</v>
      </c>
      <c r="P95">
        <f t="shared" si="21"/>
        <v>-2.0284469324459951E-2</v>
      </c>
      <c r="Q95" s="29">
        <f t="shared" si="22"/>
        <v>39475.157800000001</v>
      </c>
      <c r="R95" s="27"/>
      <c r="S95" s="27">
        <f t="shared" si="24"/>
        <v>5.7855002330767866E-8</v>
      </c>
      <c r="T95" s="28">
        <v>1</v>
      </c>
      <c r="U95">
        <f t="shared" si="25"/>
        <v>5.7855002330767866E-8</v>
      </c>
      <c r="X95" s="27"/>
    </row>
    <row r="96" spans="1:24" ht="12.95" customHeight="1">
      <c r="A96" s="34" t="s">
        <v>166</v>
      </c>
      <c r="B96" s="33" t="s">
        <v>30</v>
      </c>
      <c r="C96" s="34">
        <v>54509.3321</v>
      </c>
      <c r="D96" s="34">
        <v>1E-4</v>
      </c>
      <c r="E96" s="117">
        <f t="shared" si="20"/>
        <v>12852.937795709859</v>
      </c>
      <c r="F96" s="27">
        <f t="shared" si="18"/>
        <v>12853</v>
      </c>
      <c r="G96" s="27">
        <f t="shared" si="23"/>
        <v>-2.1429999993415549E-2</v>
      </c>
      <c r="H96" s="31"/>
      <c r="I96" s="28"/>
      <c r="J96" s="28">
        <f>G96</f>
        <v>-2.1429999993415549E-2</v>
      </c>
      <c r="K96" s="27"/>
      <c r="M96" s="27"/>
      <c r="N96" s="27"/>
      <c r="O96" s="27">
        <f t="shared" ca="1" si="19"/>
        <v>-2.3281207387442694E-2</v>
      </c>
      <c r="P96">
        <f t="shared" si="21"/>
        <v>-2.0444552616824346E-2</v>
      </c>
      <c r="Q96" s="29">
        <f t="shared" si="22"/>
        <v>39490.8321</v>
      </c>
      <c r="S96" s="27">
        <f t="shared" si="24"/>
        <v>9.7110653203048438E-7</v>
      </c>
      <c r="T96" s="28">
        <v>1</v>
      </c>
      <c r="U96">
        <f t="shared" si="25"/>
        <v>9.7110653203048438E-7</v>
      </c>
      <c r="X96" t="s">
        <v>169</v>
      </c>
    </row>
    <row r="97" spans="1:24" ht="12.95" customHeight="1">
      <c r="A97" s="34" t="s">
        <v>166</v>
      </c>
      <c r="B97" s="33" t="s">
        <v>30</v>
      </c>
      <c r="C97" s="34">
        <v>54840.403599999998</v>
      </c>
      <c r="D97" s="34">
        <v>5.0000000000000001E-4</v>
      </c>
      <c r="E97" s="117">
        <f t="shared" si="20"/>
        <v>13813.930219732378</v>
      </c>
      <c r="F97" s="27">
        <f t="shared" si="18"/>
        <v>13814</v>
      </c>
      <c r="G97" s="27">
        <f t="shared" si="23"/>
        <v>-2.4039999996603001E-2</v>
      </c>
      <c r="H97" s="31"/>
      <c r="I97" s="28"/>
      <c r="J97" s="28">
        <f>G97</f>
        <v>-2.4039999996603001E-2</v>
      </c>
      <c r="K97" s="27"/>
      <c r="M97" s="27"/>
      <c r="N97" s="27"/>
      <c r="O97" s="27">
        <f t="shared" ca="1" si="19"/>
        <v>-2.5903428701271707E-2</v>
      </c>
      <c r="P97">
        <f t="shared" si="21"/>
        <v>-2.3971227775254109E-2</v>
      </c>
      <c r="Q97" s="29">
        <f t="shared" si="22"/>
        <v>39821.903599999998</v>
      </c>
      <c r="S97" s="27">
        <f t="shared" si="24"/>
        <v>4.7296184292610335E-9</v>
      </c>
      <c r="T97" s="28">
        <v>1</v>
      </c>
      <c r="U97">
        <f t="shared" si="25"/>
        <v>4.7296184292610335E-9</v>
      </c>
      <c r="X97" s="27"/>
    </row>
    <row r="98" spans="1:24" ht="12.95" customHeight="1">
      <c r="A98" s="34" t="s">
        <v>166</v>
      </c>
      <c r="B98" s="33" t="s">
        <v>30</v>
      </c>
      <c r="C98" s="34">
        <v>54840.575700000001</v>
      </c>
      <c r="D98" s="34">
        <v>1.6000000000000001E-3</v>
      </c>
      <c r="E98" s="117">
        <f t="shared" si="20"/>
        <v>13814.429769818016</v>
      </c>
      <c r="F98" s="27">
        <f t="shared" si="18"/>
        <v>13814.5</v>
      </c>
      <c r="G98" s="27">
        <f t="shared" si="23"/>
        <v>-2.419499999814434E-2</v>
      </c>
      <c r="H98" s="31"/>
      <c r="I98" s="28"/>
      <c r="J98" s="28">
        <f>G98</f>
        <v>-2.419499999814434E-2</v>
      </c>
      <c r="K98" s="27"/>
      <c r="M98" s="27"/>
      <c r="N98" s="27"/>
      <c r="O98" s="27">
        <f t="shared" ca="1" si="19"/>
        <v>-2.5904793020373594E-2</v>
      </c>
      <c r="P98">
        <f t="shared" si="21"/>
        <v>-2.3973135029087222E-2</v>
      </c>
      <c r="Q98" s="29">
        <f t="shared" si="22"/>
        <v>39822.075700000001</v>
      </c>
      <c r="S98" s="27">
        <f t="shared" si="24"/>
        <v>4.9224064494715918E-8</v>
      </c>
      <c r="T98" s="28">
        <v>0.6</v>
      </c>
      <c r="U98">
        <f t="shared" si="25"/>
        <v>2.953443869682955E-8</v>
      </c>
      <c r="X98" s="27"/>
    </row>
    <row r="99" spans="1:24" ht="12.95" customHeight="1">
      <c r="A99" s="34" t="s">
        <v>127</v>
      </c>
      <c r="B99" s="33" t="s">
        <v>29</v>
      </c>
      <c r="C99" s="34">
        <v>54841.609400000001</v>
      </c>
      <c r="D99" s="34">
        <v>2.9999999999999997E-4</v>
      </c>
      <c r="E99" s="117">
        <f t="shared" si="20"/>
        <v>13817.430263272488</v>
      </c>
      <c r="F99" s="27">
        <f t="shared" si="18"/>
        <v>13817.5</v>
      </c>
      <c r="G99" s="27">
        <f t="shared" si="23"/>
        <v>-2.4024999991524965E-2</v>
      </c>
      <c r="H99" s="31"/>
      <c r="I99" s="28"/>
      <c r="J99" s="28"/>
      <c r="K99" s="28">
        <f t="shared" ref="K99:K104" si="26">G99</f>
        <v>-2.4024999991524965E-2</v>
      </c>
      <c r="M99" s="27"/>
      <c r="N99" s="27"/>
      <c r="O99" s="27">
        <f t="shared" ca="1" si="19"/>
        <v>-2.5912978934984926E-2</v>
      </c>
      <c r="P99">
        <f t="shared" si="21"/>
        <v>-2.3984580132386843E-2</v>
      </c>
      <c r="Q99" s="29">
        <f t="shared" si="22"/>
        <v>39823.109400000001</v>
      </c>
      <c r="S99" s="27">
        <f t="shared" si="24"/>
        <v>1.6337650127455944E-9</v>
      </c>
      <c r="T99" s="28">
        <v>1</v>
      </c>
      <c r="U99">
        <f t="shared" si="25"/>
        <v>1.6337650127455944E-9</v>
      </c>
      <c r="X99" s="27"/>
    </row>
    <row r="100" spans="1:24" ht="12.95" customHeight="1">
      <c r="A100" s="118" t="s">
        <v>468</v>
      </c>
      <c r="B100" s="86" t="s">
        <v>30</v>
      </c>
      <c r="C100" s="87">
        <v>54844.1921</v>
      </c>
      <c r="D100" s="87" t="s">
        <v>186</v>
      </c>
      <c r="E100" s="117">
        <f t="shared" si="20"/>
        <v>13824.926997764953</v>
      </c>
      <c r="F100" s="27">
        <f t="shared" si="18"/>
        <v>13825</v>
      </c>
      <c r="G100" s="27">
        <f t="shared" si="23"/>
        <v>-2.5149999994027894E-2</v>
      </c>
      <c r="H100" s="31"/>
      <c r="I100" s="28">
        <f>G100</f>
        <v>-2.5149999994027894E-2</v>
      </c>
      <c r="J100" s="28"/>
      <c r="L100" s="27"/>
      <c r="N100" s="27"/>
      <c r="O100" s="27">
        <f t="shared" ca="1" si="19"/>
        <v>-2.5933443721513245E-2</v>
      </c>
      <c r="P100">
        <f t="shared" si="21"/>
        <v>-2.4013204742892973E-2</v>
      </c>
      <c r="Q100" s="29">
        <f t="shared" si="22"/>
        <v>39825.6921</v>
      </c>
      <c r="R100" s="27"/>
      <c r="S100" s="27">
        <f t="shared" si="24"/>
        <v>1.2923034430029089E-6</v>
      </c>
      <c r="T100" s="28">
        <v>1</v>
      </c>
      <c r="U100">
        <f t="shared" si="25"/>
        <v>1.2923034430029089E-6</v>
      </c>
      <c r="X100" s="27"/>
    </row>
    <row r="101" spans="1:24" ht="12.95" customHeight="1">
      <c r="A101" s="39" t="s">
        <v>49</v>
      </c>
      <c r="B101" s="37" t="s">
        <v>29</v>
      </c>
      <c r="C101" s="39">
        <v>54874.681799999998</v>
      </c>
      <c r="D101" s="39">
        <v>4.0000000000000002E-4</v>
      </c>
      <c r="E101" s="117">
        <f t="shared" si="20"/>
        <v>13913.428637775398</v>
      </c>
      <c r="F101" s="27">
        <f t="shared" ref="F101:F107" si="27">ROUND(2*E101,0)/2</f>
        <v>13913.5</v>
      </c>
      <c r="G101" s="27">
        <f t="shared" si="23"/>
        <v>-2.4584999999206048E-2</v>
      </c>
      <c r="H101" s="31"/>
      <c r="I101" s="28"/>
      <c r="J101" s="28"/>
      <c r="K101" s="28">
        <f t="shared" si="26"/>
        <v>-2.4584999999206048E-2</v>
      </c>
      <c r="N101" s="27"/>
      <c r="O101" s="27">
        <f t="shared" ca="1" si="19"/>
        <v>-2.6174928202547451E-2</v>
      </c>
      <c r="P101">
        <f t="shared" si="21"/>
        <v>-2.435225383608617E-2</v>
      </c>
      <c r="Q101" s="29">
        <f t="shared" si="22"/>
        <v>39856.181799999998</v>
      </c>
      <c r="R101" s="27"/>
      <c r="S101" s="27">
        <f t="shared" si="24"/>
        <v>5.4170776447024706E-8</v>
      </c>
      <c r="T101" s="28">
        <v>1</v>
      </c>
      <c r="U101">
        <f t="shared" si="25"/>
        <v>5.4170776447024706E-8</v>
      </c>
      <c r="X101" s="27"/>
    </row>
    <row r="102" spans="1:24" ht="12.95" customHeight="1">
      <c r="A102" s="22" t="s">
        <v>478</v>
      </c>
      <c r="B102" s="15" t="s">
        <v>30</v>
      </c>
      <c r="C102" s="91">
        <v>55483.595099999999</v>
      </c>
      <c r="D102" s="91" t="s">
        <v>186</v>
      </c>
      <c r="E102" s="117">
        <f t="shared" si="20"/>
        <v>15680.90505355433</v>
      </c>
      <c r="F102" s="27">
        <f t="shared" si="27"/>
        <v>15681</v>
      </c>
      <c r="G102" s="27">
        <f t="shared" si="23"/>
        <v>-3.2709999999497086E-2</v>
      </c>
      <c r="H102" s="31"/>
      <c r="I102" s="28">
        <f>G102</f>
        <v>-3.2709999999497086E-2</v>
      </c>
      <c r="J102" s="28"/>
      <c r="O102" s="27">
        <f t="shared" ca="1" si="19"/>
        <v>-3.0997796227722044E-2</v>
      </c>
      <c r="P102">
        <f t="shared" si="21"/>
        <v>-3.1617386198157897E-2</v>
      </c>
      <c r="Q102" s="29">
        <f t="shared" si="22"/>
        <v>40465.095099999999</v>
      </c>
      <c r="S102" s="27">
        <f t="shared" si="24"/>
        <v>1.193804918876872E-6</v>
      </c>
      <c r="T102" s="28">
        <v>1</v>
      </c>
      <c r="U102">
        <f t="shared" si="25"/>
        <v>1.193804918876872E-6</v>
      </c>
    </row>
    <row r="103" spans="1:24" ht="12.95" customHeight="1">
      <c r="A103" s="38" t="s">
        <v>165</v>
      </c>
      <c r="B103" s="37" t="s">
        <v>30</v>
      </c>
      <c r="C103" s="39">
        <v>55533.893600000003</v>
      </c>
      <c r="D103" s="39">
        <v>2.0000000000000001E-4</v>
      </c>
      <c r="E103" s="117">
        <f t="shared" si="20"/>
        <v>15826.905169661279</v>
      </c>
      <c r="F103" s="27">
        <f t="shared" si="27"/>
        <v>15827</v>
      </c>
      <c r="G103" s="27">
        <f t="shared" si="23"/>
        <v>-3.2669999993231613E-2</v>
      </c>
      <c r="H103" s="31"/>
      <c r="I103" s="28"/>
      <c r="J103" s="28"/>
      <c r="K103" s="28">
        <f t="shared" si="26"/>
        <v>-3.2669999993231613E-2</v>
      </c>
      <c r="N103" s="27"/>
      <c r="O103" s="27">
        <f t="shared" ca="1" si="19"/>
        <v>-3.1396177405473381E-2</v>
      </c>
      <c r="P103">
        <f t="shared" si="21"/>
        <v>-3.2259551319016019E-2</v>
      </c>
      <c r="Q103" s="29">
        <f t="shared" si="22"/>
        <v>40515.393600000003</v>
      </c>
      <c r="R103" s="27"/>
      <c r="S103" s="27">
        <f t="shared" si="24"/>
        <v>1.6846811416533867E-7</v>
      </c>
      <c r="T103" s="28">
        <v>1</v>
      </c>
      <c r="U103">
        <f t="shared" si="25"/>
        <v>1.6846811416533867E-7</v>
      </c>
    </row>
    <row r="104" spans="1:24" ht="12.95" customHeight="1">
      <c r="A104" s="34" t="s">
        <v>167</v>
      </c>
      <c r="B104" s="33" t="s">
        <v>30</v>
      </c>
      <c r="C104" s="34">
        <v>55903.890800000001</v>
      </c>
      <c r="D104" s="34">
        <v>5.0000000000000001E-4</v>
      </c>
      <c r="E104" s="117">
        <f t="shared" si="20"/>
        <v>16900.886186177482</v>
      </c>
      <c r="F104" s="27">
        <f t="shared" si="27"/>
        <v>16901</v>
      </c>
      <c r="G104" s="27">
        <f t="shared" si="23"/>
        <v>-3.9209999995364342E-2</v>
      </c>
      <c r="H104" s="31"/>
      <c r="I104" s="28"/>
      <c r="J104" s="28"/>
      <c r="K104" s="28">
        <f t="shared" si="26"/>
        <v>-3.9209999995364342E-2</v>
      </c>
      <c r="N104" s="27"/>
      <c r="O104" s="27">
        <f t="shared" ca="1" si="19"/>
        <v>-3.4326734836329115E-2</v>
      </c>
      <c r="P104">
        <f t="shared" si="21"/>
        <v>-3.7180627006644477E-2</v>
      </c>
      <c r="Q104" s="29">
        <f t="shared" si="22"/>
        <v>40885.390800000001</v>
      </c>
      <c r="S104" s="27">
        <f t="shared" si="24"/>
        <v>4.1183547273457953E-6</v>
      </c>
      <c r="T104" s="28">
        <v>1</v>
      </c>
      <c r="U104">
        <f t="shared" si="25"/>
        <v>4.1183547273457953E-6</v>
      </c>
    </row>
    <row r="105" spans="1:24" ht="12.95" customHeight="1">
      <c r="A105" s="167" t="s">
        <v>181</v>
      </c>
      <c r="B105" s="84" t="s">
        <v>30</v>
      </c>
      <c r="C105" s="87">
        <v>56596.5219</v>
      </c>
      <c r="D105" s="83">
        <v>2.0000000000000001E-4</v>
      </c>
      <c r="E105" s="117">
        <f t="shared" si="20"/>
        <v>18911.3680299556</v>
      </c>
      <c r="F105" s="27">
        <f t="shared" si="27"/>
        <v>18911.5</v>
      </c>
      <c r="G105" s="27">
        <f t="shared" si="23"/>
        <v>-4.5464999995601829E-2</v>
      </c>
      <c r="H105" s="31"/>
      <c r="I105" s="28"/>
      <c r="J105" s="28">
        <f>G105</f>
        <v>-4.5464999995601829E-2</v>
      </c>
      <c r="K105" s="27"/>
      <c r="N105" s="27"/>
      <c r="O105" s="27">
        <f t="shared" ca="1" si="19"/>
        <v>-3.9812661945021345E-2</v>
      </c>
      <c r="P105">
        <f t="shared" si="21"/>
        <v>-4.7326091266652527E-2</v>
      </c>
      <c r="Q105" s="29">
        <f t="shared" si="22"/>
        <v>41578.0219</v>
      </c>
      <c r="R105" s="27"/>
      <c r="S105" s="27">
        <f t="shared" si="24"/>
        <v>3.4636607191811027E-6</v>
      </c>
      <c r="T105" s="28">
        <v>1</v>
      </c>
      <c r="U105">
        <f t="shared" si="25"/>
        <v>3.4636607191811027E-6</v>
      </c>
      <c r="X105" s="27"/>
    </row>
    <row r="106" spans="1:24" ht="12.95" customHeight="1">
      <c r="A106" s="189" t="s">
        <v>492</v>
      </c>
      <c r="B106" s="190" t="s">
        <v>30</v>
      </c>
      <c r="C106" s="189">
        <v>56624.598100000003</v>
      </c>
      <c r="D106" s="189">
        <v>1E-4</v>
      </c>
      <c r="E106" s="117">
        <f>+(C106-C$7)/C$8</f>
        <v>18992.864067806469</v>
      </c>
      <c r="F106" s="27">
        <f t="shared" si="27"/>
        <v>18993</v>
      </c>
      <c r="G106" s="27">
        <f>+C106-(C$7+F106*C$8)</f>
        <v>-4.6829999992041849E-2</v>
      </c>
      <c r="H106" s="31"/>
      <c r="I106" s="28"/>
      <c r="J106" s="28"/>
      <c r="K106" s="28">
        <f>G106</f>
        <v>-4.6829999992041849E-2</v>
      </c>
      <c r="N106" s="27"/>
      <c r="O106" s="27">
        <f ca="1">+C$11+C$12*F106</f>
        <v>-4.0035045958629112E-2</v>
      </c>
      <c r="P106">
        <f>+D$11+D$12*F106+D$13*F106^2</f>
        <v>-4.7763020551796889E-2</v>
      </c>
      <c r="Q106" s="29">
        <f>+C106-15018.5</f>
        <v>41606.098100000003</v>
      </c>
      <c r="S106" s="27">
        <f>+(P106-G106)^2</f>
        <v>8.7052736492560936E-7</v>
      </c>
      <c r="T106" s="28">
        <v>1</v>
      </c>
      <c r="U106">
        <f>+T106*S106</f>
        <v>8.7052736492560936E-7</v>
      </c>
    </row>
    <row r="107" spans="1:24" ht="12.95" customHeight="1">
      <c r="A107" s="189" t="s">
        <v>492</v>
      </c>
      <c r="B107" s="190" t="s">
        <v>30</v>
      </c>
      <c r="C107" s="189">
        <v>57069.354399999997</v>
      </c>
      <c r="D107" s="189">
        <v>2.0000000000000001E-4</v>
      </c>
      <c r="E107" s="117">
        <f>+(C107-C$7)/C$8</f>
        <v>20283.846332472207</v>
      </c>
      <c r="F107" s="27">
        <f t="shared" si="27"/>
        <v>20284</v>
      </c>
      <c r="G107" s="27">
        <f>+C107-(C$7+F107*C$8)</f>
        <v>-5.2940000001399312E-2</v>
      </c>
      <c r="H107" s="31"/>
      <c r="I107" s="28"/>
      <c r="J107" s="28">
        <f>G107</f>
        <v>-5.2940000001399312E-2</v>
      </c>
      <c r="K107" s="27"/>
      <c r="N107" s="27"/>
      <c r="O107" s="27">
        <f ca="1">+C$11+C$12*F107</f>
        <v>-4.3557717879704305E-2</v>
      </c>
      <c r="P107">
        <f>+D$11+D$12*F107+D$13*F107^2</f>
        <v>-5.4950874042933237E-2</v>
      </c>
      <c r="Q107" s="29">
        <f>+C107-15018.5</f>
        <v>42050.854399999997</v>
      </c>
      <c r="R107" s="27"/>
      <c r="S107" s="27">
        <f>+(P107-G107)^2</f>
        <v>4.0436144109149812E-6</v>
      </c>
      <c r="T107" s="28">
        <v>1</v>
      </c>
      <c r="U107">
        <f>+T107*S107</f>
        <v>4.0436144109149812E-6</v>
      </c>
      <c r="X107" s="27"/>
    </row>
    <row r="108" spans="1:24" ht="12.95" customHeight="1">
      <c r="A108" s="22"/>
      <c r="B108" s="15"/>
      <c r="C108" s="91"/>
      <c r="D108" s="91"/>
      <c r="E108" s="117"/>
      <c r="F108" s="27"/>
      <c r="G108" s="27"/>
      <c r="H108" s="31"/>
      <c r="I108" s="28"/>
      <c r="J108" s="28"/>
      <c r="K108" s="28"/>
      <c r="O108" s="27"/>
      <c r="Q108" s="29"/>
      <c r="X108" s="27"/>
    </row>
    <row r="109" spans="1:24" ht="12.95" customHeight="1">
      <c r="A109" s="22"/>
      <c r="B109" s="15"/>
      <c r="C109" s="91"/>
      <c r="D109" s="91"/>
      <c r="E109" s="117"/>
      <c r="F109" s="27"/>
      <c r="G109" s="27"/>
      <c r="H109" s="31"/>
      <c r="I109" s="28"/>
      <c r="J109" s="28"/>
      <c r="K109" s="28"/>
      <c r="O109" s="27"/>
      <c r="Q109" s="29"/>
      <c r="X109" s="27"/>
    </row>
    <row r="110" spans="1:24" ht="12.95" customHeight="1">
      <c r="A110" s="22"/>
      <c r="B110" s="15"/>
      <c r="C110" s="91"/>
      <c r="D110" s="91"/>
      <c r="E110" s="117"/>
      <c r="F110" s="27"/>
      <c r="G110" s="27"/>
      <c r="H110" s="31"/>
      <c r="I110" s="28"/>
      <c r="J110" s="28"/>
      <c r="K110" s="28"/>
      <c r="O110" s="27"/>
      <c r="Q110" s="29"/>
      <c r="X110" s="27"/>
    </row>
    <row r="111" spans="1:24" ht="12.95" customHeight="1">
      <c r="A111" s="22"/>
      <c r="B111" s="15"/>
      <c r="C111" s="91"/>
      <c r="D111" s="91"/>
      <c r="E111" s="117"/>
      <c r="F111" s="27"/>
      <c r="G111" s="27"/>
      <c r="H111" s="31"/>
      <c r="I111" s="28"/>
      <c r="J111" s="28"/>
      <c r="K111" s="28"/>
      <c r="O111" s="27"/>
      <c r="Q111" s="29"/>
      <c r="X111" s="27"/>
    </row>
    <row r="112" spans="1:24" ht="12.95" customHeight="1">
      <c r="A112" s="22"/>
      <c r="B112" s="15"/>
      <c r="C112" s="91"/>
      <c r="D112" s="91"/>
      <c r="E112" s="117"/>
      <c r="F112" s="27"/>
      <c r="G112" s="27"/>
      <c r="H112" s="31"/>
      <c r="I112" s="28"/>
      <c r="J112" s="28"/>
      <c r="K112" s="28"/>
      <c r="O112" s="27"/>
      <c r="Q112" s="29"/>
      <c r="X112" s="27"/>
    </row>
    <row r="113" spans="1:24" ht="12.95" customHeight="1">
      <c r="A113" s="22"/>
      <c r="B113" s="15"/>
      <c r="C113" s="91"/>
      <c r="D113" s="91"/>
      <c r="E113" s="117"/>
      <c r="F113" s="27"/>
      <c r="G113" s="27"/>
      <c r="H113" s="31"/>
      <c r="I113" s="28"/>
      <c r="J113" s="28"/>
      <c r="K113" s="28"/>
      <c r="O113" s="27"/>
      <c r="Q113" s="29"/>
      <c r="X113" s="27"/>
    </row>
    <row r="114" spans="1:24" ht="12.95" customHeight="1">
      <c r="A114" s="22"/>
      <c r="B114" s="15"/>
      <c r="C114" s="91"/>
      <c r="D114" s="91"/>
      <c r="E114" s="117"/>
      <c r="F114" s="27"/>
      <c r="G114" s="27"/>
      <c r="H114" s="31"/>
      <c r="I114" s="28"/>
      <c r="J114" s="28"/>
      <c r="K114" s="28"/>
      <c r="O114" s="27"/>
      <c r="Q114" s="29"/>
    </row>
    <row r="115" spans="1:24" ht="12.95" customHeight="1">
      <c r="A115" s="22"/>
      <c r="B115" s="15"/>
      <c r="C115" s="91"/>
      <c r="D115" s="91"/>
      <c r="E115" s="117"/>
      <c r="F115" s="27"/>
      <c r="G115" s="27"/>
      <c r="H115" s="31"/>
      <c r="I115" s="28"/>
      <c r="J115" s="28"/>
      <c r="K115" s="28"/>
      <c r="O115" s="27"/>
      <c r="Q115" s="29"/>
    </row>
    <row r="116" spans="1:24" ht="12.95" customHeight="1">
      <c r="A116" s="22"/>
      <c r="B116" s="15"/>
      <c r="C116" s="91"/>
      <c r="D116" s="91"/>
      <c r="E116" s="117"/>
      <c r="F116" s="27"/>
      <c r="G116" s="27"/>
      <c r="H116" s="31"/>
      <c r="I116" s="28"/>
      <c r="J116" s="28"/>
      <c r="K116" s="28"/>
      <c r="O116" s="27"/>
      <c r="Q116" s="29"/>
    </row>
    <row r="117" spans="1:24" ht="12.95" customHeight="1">
      <c r="A117" s="22"/>
      <c r="B117" s="15"/>
      <c r="C117" s="91"/>
      <c r="D117" s="91"/>
      <c r="E117" s="117"/>
      <c r="F117" s="27"/>
      <c r="G117" s="27"/>
      <c r="H117" s="31"/>
      <c r="I117" s="28"/>
      <c r="J117" s="28"/>
      <c r="K117" s="28"/>
      <c r="O117" s="27"/>
      <c r="Q117" s="29"/>
    </row>
    <row r="118" spans="1:24" ht="12.95" customHeight="1">
      <c r="A118" s="22"/>
      <c r="B118" s="15"/>
      <c r="C118" s="91"/>
      <c r="D118" s="91"/>
      <c r="E118" s="117"/>
      <c r="F118" s="27"/>
      <c r="G118" s="27"/>
      <c r="H118" s="31"/>
      <c r="I118" s="28"/>
      <c r="J118" s="28"/>
      <c r="K118" s="28"/>
      <c r="O118" s="27"/>
      <c r="Q118" s="29"/>
    </row>
    <row r="119" spans="1:24" ht="12.95" customHeight="1">
      <c r="A119" s="22"/>
      <c r="B119" s="15"/>
      <c r="C119" s="91"/>
      <c r="D119" s="91"/>
      <c r="E119" s="117"/>
      <c r="F119" s="27"/>
      <c r="G119" s="27"/>
      <c r="H119" s="31"/>
      <c r="I119" s="28"/>
      <c r="J119" s="28"/>
      <c r="K119" s="28"/>
      <c r="O119" s="27"/>
      <c r="Q119" s="29"/>
      <c r="X119" s="27"/>
    </row>
    <row r="120" spans="1:24" ht="12.95" customHeight="1">
      <c r="A120" s="22"/>
      <c r="B120" s="15"/>
      <c r="C120" s="91"/>
      <c r="D120" s="91"/>
      <c r="E120" s="117"/>
      <c r="F120" s="27"/>
      <c r="G120" s="27"/>
      <c r="H120" s="31"/>
      <c r="I120" s="28"/>
      <c r="J120" s="28"/>
      <c r="K120" s="28"/>
      <c r="O120" s="27"/>
      <c r="Q120" s="29"/>
    </row>
    <row r="121" spans="1:24" ht="12.95" customHeight="1">
      <c r="A121" s="22"/>
      <c r="B121" s="15"/>
      <c r="C121" s="91"/>
      <c r="D121" s="91"/>
      <c r="E121" s="117"/>
      <c r="F121" s="27"/>
      <c r="G121" s="27"/>
      <c r="H121" s="31"/>
      <c r="I121" s="28"/>
      <c r="J121" s="28"/>
      <c r="K121" s="28"/>
      <c r="O121" s="27"/>
      <c r="Q121" s="29"/>
    </row>
    <row r="122" spans="1:24" ht="12.95" customHeight="1">
      <c r="A122" s="22"/>
      <c r="B122" s="15"/>
      <c r="C122" s="91"/>
      <c r="D122" s="91"/>
      <c r="E122" s="117"/>
      <c r="F122" s="27"/>
      <c r="G122" s="27"/>
      <c r="H122" s="31"/>
      <c r="I122" s="28"/>
      <c r="J122" s="28"/>
      <c r="K122" s="28"/>
      <c r="O122" s="27"/>
      <c r="Q122" s="29"/>
    </row>
    <row r="123" spans="1:24" ht="12.95" customHeight="1">
      <c r="A123" s="22"/>
      <c r="B123" s="15"/>
      <c r="C123" s="91"/>
      <c r="D123" s="91"/>
      <c r="E123" s="117"/>
      <c r="F123" s="27"/>
      <c r="G123" s="27"/>
      <c r="H123" s="31"/>
      <c r="I123" s="28"/>
      <c r="J123" s="28"/>
      <c r="K123" s="28"/>
      <c r="O123" s="27"/>
      <c r="Q123" s="29"/>
    </row>
    <row r="124" spans="1:24" ht="12.95" customHeight="1">
      <c r="C124" s="9"/>
      <c r="D124" s="9"/>
    </row>
    <row r="125" spans="1:24" ht="12.95" customHeight="1">
      <c r="C125" s="9"/>
      <c r="D125" s="9"/>
    </row>
    <row r="126" spans="1:24" ht="12.95" customHeight="1">
      <c r="C126" s="9"/>
      <c r="D126" s="9"/>
    </row>
    <row r="127" spans="1:24" ht="12.95" customHeight="1">
      <c r="C127" s="9"/>
      <c r="D127" s="9"/>
    </row>
    <row r="128" spans="1:24" ht="12.95" customHeight="1">
      <c r="C128" s="9"/>
      <c r="D128" s="9"/>
    </row>
    <row r="129" spans="3:4" ht="12.95" customHeight="1">
      <c r="C129" s="9"/>
      <c r="D129" s="9"/>
    </row>
    <row r="130" spans="3:4" ht="12.95" customHeight="1">
      <c r="C130" s="9"/>
      <c r="D130" s="9"/>
    </row>
    <row r="131" spans="3:4" ht="12.95" customHeight="1">
      <c r="C131" s="9"/>
      <c r="D131" s="9"/>
    </row>
    <row r="132" spans="3:4" ht="12.95" customHeight="1">
      <c r="C132" s="9"/>
      <c r="D132" s="9"/>
    </row>
    <row r="133" spans="3:4" ht="12.95" customHeight="1">
      <c r="C133" s="9"/>
      <c r="D133" s="9"/>
    </row>
    <row r="134" spans="3:4" ht="12.95" customHeight="1">
      <c r="C134" s="9"/>
      <c r="D134" s="9"/>
    </row>
    <row r="135" spans="3:4" ht="12.95" customHeight="1">
      <c r="C135" s="9"/>
      <c r="D135" s="9"/>
    </row>
    <row r="136" spans="3:4" ht="12.95" customHeight="1">
      <c r="C136" s="9"/>
      <c r="D136" s="9"/>
    </row>
    <row r="137" spans="3:4" ht="12.95" customHeight="1">
      <c r="C137" s="9"/>
      <c r="D137" s="9"/>
    </row>
    <row r="138" spans="3:4" ht="12.95" customHeight="1">
      <c r="C138" s="9"/>
      <c r="D138" s="9"/>
    </row>
    <row r="139" spans="3:4" ht="12.95" customHeight="1">
      <c r="C139" s="9"/>
      <c r="D139" s="9"/>
    </row>
    <row r="140" spans="3:4" ht="12.95" customHeight="1">
      <c r="C140" s="9"/>
      <c r="D140" s="9"/>
    </row>
    <row r="141" spans="3:4" ht="12.95" customHeight="1">
      <c r="C141" s="9"/>
      <c r="D141" s="9"/>
    </row>
    <row r="142" spans="3:4" ht="12.95" customHeight="1">
      <c r="C142" s="9"/>
      <c r="D142" s="9"/>
    </row>
    <row r="143" spans="3:4" ht="12.95" customHeight="1">
      <c r="C143" s="9"/>
      <c r="D143" s="9"/>
    </row>
    <row r="144" spans="3:4" ht="12.95" customHeight="1">
      <c r="C144" s="9"/>
      <c r="D144" s="9"/>
    </row>
    <row r="145" spans="3:4" ht="12.95" customHeight="1">
      <c r="C145" s="9"/>
      <c r="D145" s="9"/>
    </row>
    <row r="146" spans="3:4" ht="12.95" customHeight="1">
      <c r="C146" s="9"/>
      <c r="D146" s="9"/>
    </row>
    <row r="147" spans="3:4" ht="12.95" customHeight="1">
      <c r="C147" s="9"/>
      <c r="D147" s="9"/>
    </row>
    <row r="148" spans="3:4" ht="12.95" customHeight="1">
      <c r="C148" s="9"/>
      <c r="D148" s="9"/>
    </row>
    <row r="149" spans="3:4" ht="12.95" customHeight="1">
      <c r="C149" s="9"/>
      <c r="D149" s="9"/>
    </row>
    <row r="150" spans="3:4" ht="12.95" customHeight="1">
      <c r="C150" s="9"/>
      <c r="D150" s="9"/>
    </row>
    <row r="151" spans="3:4" ht="12.95" customHeight="1">
      <c r="C151" s="9"/>
      <c r="D151" s="9"/>
    </row>
    <row r="152" spans="3:4" ht="12.95" customHeight="1">
      <c r="C152" s="9"/>
      <c r="D152" s="9"/>
    </row>
    <row r="153" spans="3:4" ht="12.95" customHeight="1">
      <c r="C153" s="9"/>
      <c r="D153" s="9"/>
    </row>
    <row r="154" spans="3:4" ht="12.95" customHeight="1">
      <c r="C154" s="9"/>
      <c r="D154" s="9"/>
    </row>
    <row r="155" spans="3:4" ht="12.95" customHeight="1">
      <c r="C155" s="9"/>
      <c r="D155" s="9"/>
    </row>
    <row r="156" spans="3:4" ht="12.95" customHeight="1">
      <c r="C156" s="9"/>
      <c r="D156" s="9"/>
    </row>
    <row r="157" spans="3:4" ht="12.95" customHeight="1">
      <c r="C157" s="9"/>
      <c r="D157" s="9"/>
    </row>
    <row r="158" spans="3:4" ht="12.95" customHeight="1">
      <c r="C158" s="9"/>
      <c r="D158" s="9"/>
    </row>
    <row r="159" spans="3:4" ht="12.95" customHeight="1">
      <c r="C159" s="9"/>
      <c r="D159" s="9"/>
    </row>
    <row r="160" spans="3:4" ht="12.95" customHeight="1">
      <c r="C160" s="9"/>
      <c r="D160" s="9"/>
    </row>
    <row r="161" spans="3:4" ht="12.95" customHeight="1">
      <c r="C161" s="9"/>
      <c r="D161" s="9"/>
    </row>
    <row r="162" spans="3:4" ht="12.95" customHeight="1">
      <c r="C162" s="9"/>
      <c r="D162" s="9"/>
    </row>
    <row r="163" spans="3:4" ht="12.95" customHeight="1">
      <c r="C163" s="9"/>
      <c r="D163" s="9"/>
    </row>
    <row r="164" spans="3:4" ht="12.95" customHeight="1">
      <c r="C164" s="9"/>
      <c r="D164" s="9"/>
    </row>
    <row r="165" spans="3:4" ht="12.95" customHeight="1">
      <c r="C165" s="9"/>
      <c r="D165" s="9"/>
    </row>
    <row r="166" spans="3:4" ht="12.95" customHeight="1">
      <c r="C166" s="9"/>
      <c r="D166" s="9"/>
    </row>
    <row r="167" spans="3:4" ht="12.95" customHeight="1">
      <c r="C167" s="9"/>
      <c r="D167" s="9"/>
    </row>
    <row r="168" spans="3:4" ht="12.95" customHeight="1">
      <c r="C168" s="9"/>
      <c r="D168" s="9"/>
    </row>
    <row r="169" spans="3:4" ht="12.95" customHeight="1">
      <c r="C169" s="9"/>
      <c r="D169" s="9"/>
    </row>
    <row r="170" spans="3:4" ht="12.95" customHeight="1">
      <c r="C170" s="9"/>
      <c r="D170" s="9"/>
    </row>
    <row r="171" spans="3:4" ht="12.95" customHeight="1">
      <c r="C171" s="9"/>
      <c r="D171" s="9"/>
    </row>
    <row r="172" spans="3:4" ht="12.95" customHeight="1">
      <c r="C172" s="9"/>
      <c r="D172" s="9"/>
    </row>
    <row r="173" spans="3:4" ht="12.95" customHeight="1">
      <c r="C173" s="9"/>
      <c r="D173" s="9"/>
    </row>
    <row r="174" spans="3:4" ht="12.95" customHeight="1">
      <c r="C174" s="9"/>
      <c r="D174" s="9"/>
    </row>
    <row r="175" spans="3:4" ht="12.95" customHeight="1">
      <c r="C175" s="9"/>
      <c r="D175" s="9"/>
    </row>
    <row r="176" spans="3:4" ht="12.95" customHeight="1">
      <c r="C176" s="9"/>
      <c r="D176" s="9"/>
    </row>
    <row r="177" spans="3:4" ht="12.95" customHeight="1">
      <c r="C177" s="9"/>
      <c r="D177" s="9"/>
    </row>
    <row r="178" spans="3:4" ht="12.95" customHeight="1">
      <c r="C178" s="9"/>
      <c r="D178" s="9"/>
    </row>
    <row r="179" spans="3:4" ht="12.95" customHeight="1">
      <c r="C179" s="9"/>
      <c r="D179" s="9"/>
    </row>
    <row r="180" spans="3:4" ht="12.95" customHeight="1">
      <c r="C180" s="9"/>
      <c r="D180" s="9"/>
    </row>
    <row r="181" spans="3:4" ht="12.95" customHeight="1">
      <c r="C181" s="9"/>
      <c r="D181" s="9"/>
    </row>
    <row r="182" spans="3:4" ht="12.95" customHeight="1">
      <c r="C182" s="9"/>
      <c r="D182" s="9"/>
    </row>
    <row r="183" spans="3:4" ht="12.95" customHeight="1">
      <c r="C183" s="9"/>
      <c r="D183" s="9"/>
    </row>
    <row r="184" spans="3:4" ht="12.95" customHeight="1">
      <c r="C184" s="9"/>
      <c r="D184" s="9"/>
    </row>
    <row r="185" spans="3:4" ht="12.95" customHeight="1">
      <c r="C185" s="9"/>
      <c r="D185" s="9"/>
    </row>
    <row r="186" spans="3:4" ht="12.95" customHeight="1">
      <c r="C186" s="9"/>
      <c r="D186" s="9"/>
    </row>
    <row r="187" spans="3:4" ht="12.95" customHeight="1">
      <c r="C187" s="9"/>
      <c r="D187" s="9"/>
    </row>
    <row r="188" spans="3:4" ht="12.95" customHeight="1">
      <c r="C188" s="9"/>
      <c r="D188" s="9"/>
    </row>
    <row r="189" spans="3:4" ht="12.95" customHeight="1">
      <c r="C189" s="9"/>
      <c r="D189" s="9"/>
    </row>
    <row r="190" spans="3:4" ht="12.95" customHeight="1">
      <c r="C190" s="9"/>
      <c r="D190" s="9"/>
    </row>
    <row r="191" spans="3:4" ht="12.95" customHeight="1">
      <c r="C191" s="9"/>
      <c r="D191" s="9"/>
    </row>
    <row r="192" spans="3:4" ht="12.95" customHeight="1">
      <c r="C192" s="9"/>
      <c r="D192" s="9"/>
    </row>
    <row r="193" spans="3:4" ht="12.95" customHeight="1">
      <c r="C193" s="9"/>
      <c r="D193" s="9"/>
    </row>
    <row r="194" spans="3:4" ht="12.95" customHeight="1">
      <c r="C194" s="9"/>
      <c r="D194" s="9"/>
    </row>
    <row r="195" spans="3:4" ht="12.95" customHeight="1">
      <c r="C195" s="9"/>
      <c r="D195" s="9"/>
    </row>
    <row r="196" spans="3:4" ht="12.95" customHeight="1">
      <c r="C196" s="9"/>
      <c r="D196" s="9"/>
    </row>
    <row r="197" spans="3:4" ht="12.95" customHeight="1">
      <c r="C197" s="9"/>
      <c r="D197" s="9"/>
    </row>
    <row r="198" spans="3:4" ht="12.95" customHeight="1">
      <c r="C198" s="9"/>
      <c r="D198" s="9"/>
    </row>
    <row r="199" spans="3:4" ht="12.95" customHeight="1">
      <c r="C199" s="9"/>
      <c r="D199" s="9"/>
    </row>
    <row r="200" spans="3:4" ht="12.95" customHeight="1">
      <c r="C200" s="9"/>
      <c r="D200" s="9"/>
    </row>
    <row r="201" spans="3:4" ht="12.95" customHeight="1">
      <c r="C201" s="9"/>
      <c r="D201" s="9"/>
    </row>
    <row r="202" spans="3:4" ht="12.95" customHeight="1">
      <c r="C202" s="9"/>
      <c r="D202" s="9"/>
    </row>
    <row r="203" spans="3:4" ht="12.95" customHeight="1">
      <c r="C203" s="9"/>
      <c r="D203" s="9"/>
    </row>
    <row r="204" spans="3:4" ht="12.95" customHeight="1">
      <c r="C204" s="9"/>
      <c r="D204" s="9"/>
    </row>
    <row r="205" spans="3:4" ht="12.95" customHeight="1">
      <c r="C205" s="9"/>
      <c r="D205" s="9"/>
    </row>
    <row r="206" spans="3:4" ht="12.95" customHeight="1">
      <c r="C206" s="9"/>
      <c r="D206" s="9"/>
    </row>
    <row r="207" spans="3:4" ht="12.95" customHeight="1">
      <c r="C207" s="9"/>
      <c r="D207" s="9"/>
    </row>
    <row r="208" spans="3:4" ht="12.95" customHeight="1">
      <c r="C208" s="9"/>
      <c r="D208" s="9"/>
    </row>
    <row r="209" spans="3:4" ht="12.95" customHeight="1">
      <c r="C209" s="9"/>
      <c r="D209" s="9"/>
    </row>
    <row r="210" spans="3:4" ht="12.95" customHeight="1">
      <c r="C210" s="9"/>
      <c r="D210" s="9"/>
    </row>
    <row r="211" spans="3:4" ht="12.95" customHeight="1">
      <c r="C211" s="9"/>
      <c r="D211" s="9"/>
    </row>
    <row r="212" spans="3:4" ht="12.95" customHeight="1">
      <c r="C212" s="9"/>
      <c r="D212" s="9"/>
    </row>
    <row r="213" spans="3:4" ht="12.95" customHeight="1">
      <c r="C213" s="9"/>
      <c r="D213" s="9"/>
    </row>
    <row r="214" spans="3:4" ht="12.95" customHeight="1">
      <c r="C214" s="9"/>
      <c r="D214" s="9"/>
    </row>
    <row r="215" spans="3:4" ht="12.95" customHeight="1">
      <c r="C215" s="9"/>
      <c r="D215" s="9"/>
    </row>
    <row r="216" spans="3:4" ht="12.95" customHeight="1">
      <c r="C216" s="9"/>
      <c r="D216" s="9"/>
    </row>
    <row r="217" spans="3:4" ht="12.95" customHeight="1">
      <c r="C217" s="9"/>
      <c r="D217" s="9"/>
    </row>
    <row r="218" spans="3:4" ht="12.95" customHeight="1">
      <c r="C218" s="9"/>
      <c r="D218" s="9"/>
    </row>
    <row r="219" spans="3:4" ht="12.95" customHeight="1">
      <c r="C219" s="9"/>
      <c r="D219" s="9"/>
    </row>
    <row r="220" spans="3:4" ht="12.95" customHeight="1">
      <c r="C220" s="9"/>
      <c r="D220" s="9"/>
    </row>
    <row r="221" spans="3:4" ht="12.95" customHeight="1">
      <c r="C221" s="9"/>
      <c r="D221" s="9"/>
    </row>
    <row r="222" spans="3:4" ht="12.95" customHeight="1">
      <c r="C222" s="9"/>
      <c r="D222" s="9"/>
    </row>
    <row r="223" spans="3:4" ht="12.95" customHeight="1">
      <c r="C223" s="9"/>
      <c r="D223" s="9"/>
    </row>
    <row r="224" spans="3:4" ht="12.95" customHeight="1">
      <c r="C224" s="9"/>
      <c r="D224" s="9"/>
    </row>
    <row r="225" spans="3:4" ht="12.95" customHeight="1">
      <c r="C225" s="9"/>
      <c r="D225" s="9"/>
    </row>
    <row r="226" spans="3:4" ht="12.95" customHeight="1">
      <c r="C226" s="9"/>
      <c r="D226" s="9"/>
    </row>
    <row r="227" spans="3:4" ht="12.95" customHeight="1">
      <c r="C227" s="9"/>
      <c r="D227" s="9"/>
    </row>
    <row r="228" spans="3:4" ht="12.95" customHeight="1">
      <c r="C228" s="9"/>
      <c r="D228" s="9"/>
    </row>
    <row r="229" spans="3:4" ht="12.95" customHeight="1">
      <c r="C229" s="9"/>
      <c r="D229" s="9"/>
    </row>
    <row r="230" spans="3:4" ht="12.95" customHeight="1">
      <c r="C230" s="9"/>
      <c r="D230" s="9"/>
    </row>
    <row r="231" spans="3:4" ht="12.95" customHeight="1">
      <c r="C231" s="9"/>
      <c r="D231" s="9"/>
    </row>
    <row r="232" spans="3:4" ht="12.95" customHeight="1">
      <c r="C232" s="9"/>
      <c r="D232" s="9"/>
    </row>
    <row r="233" spans="3:4" ht="12.95" customHeight="1">
      <c r="C233" s="9"/>
      <c r="D233" s="9"/>
    </row>
    <row r="234" spans="3:4" ht="12.95" customHeight="1">
      <c r="C234" s="9"/>
      <c r="D234" s="9"/>
    </row>
    <row r="235" spans="3:4" ht="12.95" customHeight="1">
      <c r="C235" s="9"/>
      <c r="D235" s="9"/>
    </row>
    <row r="236" spans="3:4" ht="12.95" customHeight="1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B339"/>
  <sheetViews>
    <sheetView workbookViewId="0">
      <selection activeCell="E9" sqref="E9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5703125" style="44" customWidth="1"/>
    <col min="6" max="6" width="9.140625" style="44"/>
    <col min="7" max="7" width="10.7109375" style="44" customWidth="1"/>
    <col min="8" max="8" width="13.140625" style="44" bestFit="1" customWidth="1"/>
    <col min="9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51</v>
      </c>
      <c r="D1" s="45" t="s">
        <v>52</v>
      </c>
      <c r="M1" s="46" t="s">
        <v>53</v>
      </c>
      <c r="N1" s="44" t="s">
        <v>54</v>
      </c>
      <c r="O1" s="44">
        <f ca="1">H18*J18-I18*I18</f>
        <v>209.19168331737046</v>
      </c>
      <c r="P1" s="44" t="s">
        <v>146</v>
      </c>
      <c r="U1" s="7" t="s">
        <v>111</v>
      </c>
      <c r="V1" s="78" t="s">
        <v>113</v>
      </c>
      <c r="AA1" s="44">
        <v>1</v>
      </c>
      <c r="AB1" s="44" t="s">
        <v>55</v>
      </c>
    </row>
    <row r="2" spans="1:28">
      <c r="M2" s="46" t="s">
        <v>56</v>
      </c>
      <c r="N2" s="44" t="s">
        <v>57</v>
      </c>
      <c r="O2" s="44">
        <f ca="1">+F18*J18-H18*I18</f>
        <v>448.3945453116803</v>
      </c>
      <c r="P2" s="44" t="s">
        <v>147</v>
      </c>
      <c r="U2" s="44">
        <v>0</v>
      </c>
      <c r="V2" s="44">
        <f t="shared" ref="V2:V17" ca="1" si="0">+E$4+E$5*U2+E$6*U2^2</f>
        <v>-1.1870062973427178E-5</v>
      </c>
      <c r="AA2" s="44">
        <v>2</v>
      </c>
      <c r="AB2" s="44" t="s">
        <v>58</v>
      </c>
    </row>
    <row r="3" spans="1:28" ht="13.5" thickBot="1">
      <c r="A3" s="44" t="s">
        <v>59</v>
      </c>
      <c r="B3" s="44" t="s">
        <v>60</v>
      </c>
      <c r="E3" s="47" t="s">
        <v>61</v>
      </c>
      <c r="F3" s="47" t="s">
        <v>62</v>
      </c>
      <c r="G3" s="47" t="s">
        <v>63</v>
      </c>
      <c r="H3" s="47" t="s">
        <v>64</v>
      </c>
      <c r="M3" s="46" t="s">
        <v>65</v>
      </c>
      <c r="N3" s="44" t="s">
        <v>66</v>
      </c>
      <c r="O3" s="44">
        <f ca="1">+F18*I18-H18*H18</f>
        <v>206.08435998215373</v>
      </c>
      <c r="P3" s="44" t="s">
        <v>148</v>
      </c>
      <c r="U3" s="44">
        <v>0.1</v>
      </c>
      <c r="V3" s="44">
        <f t="shared" ca="1" si="0"/>
        <v>7.719808066184686E-5</v>
      </c>
      <c r="AA3" s="44">
        <v>3</v>
      </c>
      <c r="AB3" s="44" t="s">
        <v>67</v>
      </c>
    </row>
    <row r="4" spans="1:28">
      <c r="A4" s="44" t="s">
        <v>68</v>
      </c>
      <c r="B4" s="44" t="s">
        <v>69</v>
      </c>
      <c r="D4" s="48" t="s">
        <v>70</v>
      </c>
      <c r="E4" s="49">
        <f ca="1">(G18*O1-K18*O2+L18*O3)/O7</f>
        <v>-1.1870062973427178E-5</v>
      </c>
      <c r="F4" s="50">
        <f ca="1">+E7/O7*O18</f>
        <v>1.9410615277696278E-4</v>
      </c>
      <c r="G4" s="51">
        <f>+B18</f>
        <v>1</v>
      </c>
      <c r="H4" s="52">
        <f ca="1">ABS(F4/E4)</f>
        <v>16.35257986511925</v>
      </c>
      <c r="M4" s="46" t="s">
        <v>71</v>
      </c>
      <c r="N4" s="44" t="s">
        <v>72</v>
      </c>
      <c r="O4" s="44">
        <f ca="1">+C18*J18-H18*H18</f>
        <v>2415.5717060824527</v>
      </c>
      <c r="P4" s="44" t="s">
        <v>149</v>
      </c>
      <c r="U4" s="44">
        <v>0.2</v>
      </c>
      <c r="V4" s="44">
        <f t="shared" ca="1" si="0"/>
        <v>-1.2224979416846526E-4</v>
      </c>
      <c r="AA4" s="44">
        <v>4</v>
      </c>
      <c r="AB4" s="44" t="s">
        <v>73</v>
      </c>
    </row>
    <row r="5" spans="1:28">
      <c r="A5" s="44" t="s">
        <v>74</v>
      </c>
      <c r="B5" s="53">
        <v>40323</v>
      </c>
      <c r="D5" s="54" t="s">
        <v>75</v>
      </c>
      <c r="E5" s="55">
        <f ca="1">+(-G18*O2+K18*O4-L18*O5)/O7</f>
        <v>2.333261528680671E-3</v>
      </c>
      <c r="F5" s="56">
        <f ca="1">P18*E7/O7</f>
        <v>6.6033044305242438E-4</v>
      </c>
      <c r="G5" s="57">
        <f>+B18/A18</f>
        <v>1E-4</v>
      </c>
      <c r="H5" s="52">
        <f ca="1">ABS(F5/E5)</f>
        <v>0.28300747041665936</v>
      </c>
      <c r="M5" s="46" t="s">
        <v>76</v>
      </c>
      <c r="N5" s="44" t="s">
        <v>77</v>
      </c>
      <c r="O5" s="44">
        <f ca="1">+C18*I18-F18*H18</f>
        <v>1490.0419254463816</v>
      </c>
      <c r="P5" s="44" t="s">
        <v>150</v>
      </c>
      <c r="U5" s="44">
        <v>0.3</v>
      </c>
      <c r="V5" s="44">
        <f t="shared" ca="1" si="0"/>
        <v>-6.102136874643634E-4</v>
      </c>
      <c r="AA5" s="44">
        <v>5</v>
      </c>
      <c r="AB5" s="44" t="s">
        <v>78</v>
      </c>
    </row>
    <row r="6" spans="1:28" ht="13.5" thickBot="1">
      <c r="D6" s="58" t="s">
        <v>79</v>
      </c>
      <c r="E6" s="59">
        <f ca="1">+(G18*O3-K18*O5+L18*O6)/O7</f>
        <v>-1.4425800923279306E-2</v>
      </c>
      <c r="F6" s="60">
        <f ca="1">Q18*E7/O7</f>
        <v>4.2854706623567107E-4</v>
      </c>
      <c r="G6" s="61">
        <f>+B18/A18^2</f>
        <v>1E-8</v>
      </c>
      <c r="H6" s="52">
        <f ca="1">ABS(F6/E6)</f>
        <v>2.9706986011716899E-2</v>
      </c>
      <c r="M6" s="62" t="s">
        <v>80</v>
      </c>
      <c r="N6" s="63" t="s">
        <v>81</v>
      </c>
      <c r="O6" s="63">
        <f ca="1">+C18*H18-F18*F18</f>
        <v>1017.1813844210001</v>
      </c>
      <c r="P6" s="44" t="s">
        <v>151</v>
      </c>
      <c r="U6" s="44">
        <v>0.4</v>
      </c>
      <c r="V6" s="44">
        <f t="shared" ca="1" si="0"/>
        <v>-1.3866935992258478E-3</v>
      </c>
      <c r="AA6" s="44">
        <v>6</v>
      </c>
      <c r="AB6" s="44" t="s">
        <v>82</v>
      </c>
    </row>
    <row r="7" spans="1:28">
      <c r="D7" s="64" t="s">
        <v>83</v>
      </c>
      <c r="E7" s="65">
        <f ca="1">SQRT(N18/(B15-3))</f>
        <v>8.7309088386829364E-4</v>
      </c>
      <c r="G7" s="66">
        <f>+B22</f>
        <v>-2.9500004893634468E-4</v>
      </c>
      <c r="M7" s="46" t="s">
        <v>84</v>
      </c>
      <c r="N7" s="67" t="s">
        <v>85</v>
      </c>
      <c r="O7" s="44">
        <f ca="1">+C18*O1-F18*O2+H18*O3</f>
        <v>4221.918584192239</v>
      </c>
      <c r="U7" s="44">
        <v>0.5</v>
      </c>
      <c r="V7" s="44">
        <f t="shared" ca="1" si="0"/>
        <v>-2.4516895294529181E-3</v>
      </c>
      <c r="AA7" s="44">
        <v>7</v>
      </c>
      <c r="AB7" s="44" t="s">
        <v>86</v>
      </c>
    </row>
    <row r="8" spans="1:28">
      <c r="A8" s="72">
        <v>21</v>
      </c>
      <c r="B8" s="44" t="s">
        <v>91</v>
      </c>
      <c r="C8" s="104">
        <v>21</v>
      </c>
      <c r="D8" s="64" t="s">
        <v>87</v>
      </c>
      <c r="F8" s="105">
        <f ca="1">CORREL(INDIRECT(E12):INDIRECT(E13),INDIRECT(M12):INDIRECT(M13))</f>
        <v>0.99696901837027119</v>
      </c>
      <c r="G8" s="65"/>
      <c r="K8" s="66"/>
      <c r="N8" s="67"/>
      <c r="U8" s="44">
        <v>0.6</v>
      </c>
      <c r="V8" s="44">
        <f t="shared" ca="1" si="0"/>
        <v>-3.8052014781455746E-3</v>
      </c>
      <c r="AA8" s="44">
        <v>8</v>
      </c>
      <c r="AB8" s="44" t="s">
        <v>88</v>
      </c>
    </row>
    <row r="9" spans="1:28">
      <c r="A9" s="72">
        <f>20+COUNT(A21:A1446)</f>
        <v>77</v>
      </c>
      <c r="B9" s="44" t="s">
        <v>93</v>
      </c>
      <c r="C9" s="104">
        <f>A9</f>
        <v>77</v>
      </c>
      <c r="E9" s="68">
        <f ca="1">E6*G6</f>
        <v>-1.4425800923279306E-10</v>
      </c>
      <c r="F9" s="69">
        <f ca="1">H6</f>
        <v>2.9706986011716899E-2</v>
      </c>
      <c r="G9" s="70">
        <f ca="1">F8</f>
        <v>0.99696901837027119</v>
      </c>
      <c r="K9" s="66"/>
      <c r="N9" s="67"/>
      <c r="U9" s="44">
        <v>0.7</v>
      </c>
      <c r="V9" s="44">
        <f t="shared" ca="1" si="0"/>
        <v>-5.4472294453038169E-3</v>
      </c>
      <c r="AA9" s="44">
        <v>9</v>
      </c>
      <c r="AB9" s="44" t="s">
        <v>30</v>
      </c>
    </row>
    <row r="10" spans="1:28">
      <c r="A10" s="112" t="s">
        <v>2</v>
      </c>
      <c r="B10" s="40">
        <f>'Active 1'!C8</f>
        <v>0.34450999999999998</v>
      </c>
      <c r="D10" s="44" t="s">
        <v>140</v>
      </c>
      <c r="E10" s="44">
        <f ca="1">2*E9*365.2422/B10</f>
        <v>-3.0587856758762098E-7</v>
      </c>
      <c r="F10" s="44" t="s">
        <v>141</v>
      </c>
      <c r="G10" s="129" t="s">
        <v>180</v>
      </c>
      <c r="H10" s="44">
        <f ca="1">F9*E10</f>
        <v>-9.0867303286094582E-9</v>
      </c>
      <c r="I10" s="44" t="s">
        <v>141</v>
      </c>
      <c r="U10" s="44">
        <v>0.8</v>
      </c>
      <c r="V10" s="44">
        <f t="shared" ca="1" si="0"/>
        <v>-7.3777734309276475E-3</v>
      </c>
      <c r="AA10" s="44">
        <v>10</v>
      </c>
      <c r="AB10" s="44" t="s">
        <v>89</v>
      </c>
    </row>
    <row r="11" spans="1:28">
      <c r="A11" s="71"/>
      <c r="B11" s="71"/>
      <c r="U11" s="44">
        <v>0.9</v>
      </c>
      <c r="V11" s="44">
        <f t="shared" ca="1" si="0"/>
        <v>-9.5968334350170631E-3</v>
      </c>
      <c r="AA11" s="44">
        <v>11</v>
      </c>
      <c r="AB11" s="44" t="s">
        <v>90</v>
      </c>
    </row>
    <row r="12" spans="1:28">
      <c r="C12" s="4" t="str">
        <f t="shared" ref="C12:Q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1</v>
      </c>
      <c r="V12" s="44">
        <f t="shared" ca="1" si="0"/>
        <v>-1.2104409457572062E-2</v>
      </c>
      <c r="AA12" s="44">
        <v>12</v>
      </c>
      <c r="AB12" s="44" t="s">
        <v>92</v>
      </c>
    </row>
    <row r="13" spans="1:28">
      <c r="C13" s="4" t="str">
        <f t="shared" si="1"/>
        <v>C77</v>
      </c>
      <c r="D13" s="4" t="str">
        <f t="shared" si="1"/>
        <v>D77</v>
      </c>
      <c r="E13" s="4" t="str">
        <f t="shared" si="1"/>
        <v>E77</v>
      </c>
      <c r="F13" s="4" t="str">
        <f t="shared" si="1"/>
        <v>F77</v>
      </c>
      <c r="G13" s="4" t="str">
        <f t="shared" si="1"/>
        <v>G77</v>
      </c>
      <c r="H13" s="4" t="str">
        <f t="shared" si="1"/>
        <v>H77</v>
      </c>
      <c r="I13" s="4" t="str">
        <f t="shared" si="1"/>
        <v>I77</v>
      </c>
      <c r="J13" s="4" t="str">
        <f t="shared" si="1"/>
        <v>J77</v>
      </c>
      <c r="K13" s="4" t="str">
        <f t="shared" si="1"/>
        <v>K77</v>
      </c>
      <c r="L13" s="4" t="str">
        <f t="shared" si="1"/>
        <v>L77</v>
      </c>
      <c r="M13" s="4" t="str">
        <f t="shared" si="1"/>
        <v>M77</v>
      </c>
      <c r="N13" s="4" t="str">
        <f t="shared" si="1"/>
        <v>N77</v>
      </c>
      <c r="O13" s="4" t="str">
        <f t="shared" si="1"/>
        <v>O77</v>
      </c>
      <c r="P13" s="4" t="str">
        <f t="shared" si="1"/>
        <v>P77</v>
      </c>
      <c r="Q13" s="4" t="str">
        <f t="shared" si="1"/>
        <v>Q77</v>
      </c>
      <c r="U13" s="44">
        <v>1.1000000000000001</v>
      </c>
      <c r="V13" s="44">
        <f t="shared" ca="1" si="0"/>
        <v>-1.4900501498592653E-2</v>
      </c>
      <c r="AA13" s="44">
        <v>13</v>
      </c>
      <c r="AB13" s="44" t="s">
        <v>94</v>
      </c>
    </row>
    <row r="14" spans="1:28">
      <c r="O14" s="67"/>
      <c r="U14" s="44">
        <v>1.2</v>
      </c>
      <c r="V14" s="44">
        <f t="shared" ca="1" si="0"/>
        <v>-1.7985109558078822E-2</v>
      </c>
      <c r="AA14" s="44">
        <v>14</v>
      </c>
      <c r="AB14" s="44" t="s">
        <v>95</v>
      </c>
    </row>
    <row r="15" spans="1:28">
      <c r="A15" s="45" t="s">
        <v>99</v>
      </c>
      <c r="B15" s="45">
        <f>C9-C8+1</f>
        <v>57</v>
      </c>
      <c r="C15" s="4" t="str">
        <f t="shared" ref="C15:Q15" si="3">VLOOKUP(C16,$AA1:$AB26,2,FALSE)</f>
        <v>C</v>
      </c>
      <c r="D15" s="4" t="str">
        <f t="shared" si="3"/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4" t="str">
        <f t="shared" si="3"/>
        <v>P</v>
      </c>
      <c r="Q15" s="4" t="str">
        <f t="shared" si="3"/>
        <v>Q</v>
      </c>
      <c r="U15" s="44">
        <v>1.3</v>
      </c>
      <c r="V15" s="44">
        <f t="shared" ca="1" si="0"/>
        <v>-2.1358233636030583E-2</v>
      </c>
      <c r="AA15" s="44">
        <v>15</v>
      </c>
      <c r="AB15" s="44" t="s">
        <v>96</v>
      </c>
    </row>
    <row r="16" spans="1:28">
      <c r="A16" s="4"/>
      <c r="B16" s="71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1.4</v>
      </c>
      <c r="V16" s="44">
        <f t="shared" ca="1" si="0"/>
        <v>-2.5019873732447927E-2</v>
      </c>
      <c r="AA16" s="44">
        <v>16</v>
      </c>
      <c r="AB16" s="44" t="s">
        <v>97</v>
      </c>
    </row>
    <row r="17" spans="1:28">
      <c r="A17" s="45" t="s">
        <v>98</v>
      </c>
      <c r="U17" s="44">
        <v>1.5</v>
      </c>
      <c r="V17" s="44">
        <f t="shared" ca="1" si="0"/>
        <v>-2.897002984733086E-2</v>
      </c>
      <c r="AA17" s="44">
        <v>17</v>
      </c>
      <c r="AB17" s="44" t="s">
        <v>100</v>
      </c>
    </row>
    <row r="18" spans="1:28">
      <c r="A18" s="73">
        <v>10000</v>
      </c>
      <c r="B18" s="73">
        <v>1</v>
      </c>
      <c r="C18" s="44">
        <f ca="1">SUM(INDIRECT(C12):INDIRECT(C13))</f>
        <v>56.1</v>
      </c>
      <c r="D18" s="106">
        <f ca="1">SUM(INDIRECT(D12):INDIRECT(D13))</f>
        <v>35.411650000000002</v>
      </c>
      <c r="E18" s="106">
        <f ca="1">SUM(INDIRECT(E12):INDIRECT(E13))</f>
        <v>-0.50196832696383353</v>
      </c>
      <c r="F18" s="45">
        <f ca="1">SUM(INDIRECT(F12):INDIRECT(F13))</f>
        <v>35.297755000000002</v>
      </c>
      <c r="G18" s="45">
        <f ca="1">SUM(INDIRECT(G12):INDIRECT(G13))</f>
        <v>-0.50025382696621823</v>
      </c>
      <c r="H18" s="45">
        <f ca="1">SUM(INDIRECT(H12):INDIRECT(H13))</f>
        <v>40.34069327025</v>
      </c>
      <c r="I18" s="45">
        <f ca="1">SUM(INDIRECT(I12):INDIRECT(I13))</f>
        <v>51.942563868624148</v>
      </c>
      <c r="J18" s="45">
        <f ca="1">SUM(INDIRECT(J12):INDIRECT(J13))</f>
        <v>72.066724413669277</v>
      </c>
      <c r="K18" s="45">
        <f ca="1">SUM(INDIRECT(K12):INDIRECT(K13))</f>
        <v>-0.65560668474038386</v>
      </c>
      <c r="L18" s="45">
        <f ca="1">SUM(INDIRECT(L12):INDIRECT(L13))</f>
        <v>-0.91890348017823764</v>
      </c>
      <c r="N18" s="44">
        <f ca="1">SUM(INDIRECT(N12):INDIRECT(N13))</f>
        <v>4.1163535340671585E-5</v>
      </c>
      <c r="O18" s="44">
        <f ca="1">SQRT(SUM(INDIRECT(O12):INDIRECT(O13)))</f>
        <v>938.61978043369345</v>
      </c>
      <c r="P18" s="44">
        <f ca="1">SQRT(SUM(INDIRECT(P12):INDIRECT(P13)))</f>
        <v>3193.0941219762822</v>
      </c>
      <c r="Q18" s="44">
        <f ca="1">SQRT(SUM(INDIRECT(Q12):INDIRECT(Q13)))</f>
        <v>2072.2823437638535</v>
      </c>
      <c r="AA18" s="44">
        <v>18</v>
      </c>
      <c r="AB18" s="44" t="s">
        <v>101</v>
      </c>
    </row>
    <row r="19" spans="1:28">
      <c r="A19" s="74" t="s">
        <v>102</v>
      </c>
      <c r="F19" s="75" t="s">
        <v>103</v>
      </c>
      <c r="G19" s="75" t="s">
        <v>104</v>
      </c>
      <c r="H19" s="75" t="s">
        <v>105</v>
      </c>
      <c r="I19" s="75" t="s">
        <v>106</v>
      </c>
      <c r="J19" s="75" t="s">
        <v>107</v>
      </c>
      <c r="K19" s="75" t="s">
        <v>108</v>
      </c>
      <c r="L19" s="75" t="s">
        <v>109</v>
      </c>
      <c r="M19" s="76"/>
      <c r="N19" s="76"/>
      <c r="O19" s="76"/>
      <c r="P19" s="76"/>
      <c r="Q19" s="76"/>
      <c r="AA19" s="44">
        <v>19</v>
      </c>
      <c r="AB19" s="44" t="s">
        <v>110</v>
      </c>
    </row>
    <row r="20" spans="1:28" ht="15" thickBot="1">
      <c r="A20" s="7" t="s">
        <v>111</v>
      </c>
      <c r="B20" s="7" t="s">
        <v>112</v>
      </c>
      <c r="C20" s="7" t="s">
        <v>142</v>
      </c>
      <c r="D20" s="7" t="s">
        <v>111</v>
      </c>
      <c r="E20" s="7" t="s">
        <v>112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7" t="s">
        <v>145</v>
      </c>
      <c r="L20" s="7" t="s">
        <v>155</v>
      </c>
      <c r="M20" s="78" t="s">
        <v>113</v>
      </c>
      <c r="N20" s="77" t="s">
        <v>114</v>
      </c>
      <c r="O20" s="77" t="s">
        <v>115</v>
      </c>
      <c r="P20" s="77" t="s">
        <v>116</v>
      </c>
      <c r="Q20" s="77" t="s">
        <v>117</v>
      </c>
      <c r="R20" s="79" t="s">
        <v>118</v>
      </c>
      <c r="AA20" s="44">
        <v>20</v>
      </c>
      <c r="AB20" s="44" t="s">
        <v>119</v>
      </c>
    </row>
    <row r="21" spans="1:28">
      <c r="A21" s="80">
        <v>0.5</v>
      </c>
      <c r="B21" s="80">
        <v>6.4500013104407117E-4</v>
      </c>
      <c r="C21" s="107">
        <v>1</v>
      </c>
      <c r="D21" s="81">
        <f>A21/A$18</f>
        <v>5.0000000000000002E-5</v>
      </c>
      <c r="E21" s="81">
        <f>B21/B$18</f>
        <v>6.4500013104407117E-4</v>
      </c>
      <c r="F21" s="82">
        <f>$C21*D21</f>
        <v>5.0000000000000002E-5</v>
      </c>
      <c r="G21" s="82">
        <f>$C21*E21</f>
        <v>6.4500013104407117E-4</v>
      </c>
      <c r="H21" s="82">
        <f>C21*D21*D21</f>
        <v>2.5000000000000001E-9</v>
      </c>
      <c r="I21" s="82">
        <f>C21*D21*D21*D21</f>
        <v>1.25E-13</v>
      </c>
      <c r="J21" s="82">
        <f>C21*D21*D21*D21*D21</f>
        <v>6.2499999999999999E-18</v>
      </c>
      <c r="K21" s="82">
        <f>C21*E21*D21</f>
        <v>3.2250006552203558E-8</v>
      </c>
      <c r="L21" s="82">
        <f>C21*E21*D21*D21</f>
        <v>1.6125003276101779E-12</v>
      </c>
      <c r="M21" s="82">
        <f t="shared" ref="M21:M77" ca="1" si="4">+E$4+E$5*D21+E$6*D21^2</f>
        <v>-1.1753435961495453E-5</v>
      </c>
      <c r="N21" s="82">
        <f ca="1">C21*(M21-E21)^2</f>
        <v>4.3132524777453524E-7</v>
      </c>
      <c r="O21" s="91">
        <f ca="1">(C21*O$1-O$2*F21+O$3*H21)^2</f>
        <v>43751.781046359349</v>
      </c>
      <c r="P21" s="82">
        <f ca="1">(-C21*O$2+O$4*F21-O$5*H21)^2</f>
        <v>200949.3732747871</v>
      </c>
      <c r="Q21" s="82">
        <f ca="1">+(C21*O$3-F21*O$5+H21*O$6)^2</f>
        <v>42440.062593908027</v>
      </c>
      <c r="R21" s="44">
        <f t="shared" ref="R21:R77" ca="1" si="5">+E21-M21</f>
        <v>6.5675356700556657E-4</v>
      </c>
      <c r="AA21" s="44">
        <v>21</v>
      </c>
      <c r="AB21" s="44" t="s">
        <v>120</v>
      </c>
    </row>
    <row r="22" spans="1:28">
      <c r="A22" s="80">
        <v>14.5</v>
      </c>
      <c r="B22" s="80">
        <v>-2.9500004893634468E-4</v>
      </c>
      <c r="C22" s="80">
        <v>1</v>
      </c>
      <c r="D22" s="81">
        <f t="shared" ref="D22:E77" si="6">A22/A$18</f>
        <v>1.4499999999999999E-3</v>
      </c>
      <c r="E22" s="81">
        <f t="shared" si="6"/>
        <v>-2.9500004893634468E-4</v>
      </c>
      <c r="F22" s="82">
        <f t="shared" ref="F22:G77" si="7">$C22*D22</f>
        <v>1.4499999999999999E-3</v>
      </c>
      <c r="G22" s="82">
        <f t="shared" si="7"/>
        <v>-2.9500004893634468E-4</v>
      </c>
      <c r="H22" s="82">
        <f t="shared" ref="H22:H77" si="8">C22*D22*D22</f>
        <v>2.1024999999999998E-6</v>
      </c>
      <c r="I22" s="82">
        <f t="shared" ref="I22:I77" si="9">C22*D22*D22*D22</f>
        <v>3.0486249999999993E-9</v>
      </c>
      <c r="J22" s="82">
        <f t="shared" ref="J22:J77" si="10">C22*D22*D22*D22*D22</f>
        <v>4.4205062499999984E-12</v>
      </c>
      <c r="K22" s="82">
        <f t="shared" ref="K22:K77" si="11">C22*E22*D22</f>
        <v>-4.2775007095769975E-7</v>
      </c>
      <c r="L22" s="82">
        <f t="shared" ref="L22:L77" si="12">C22*E22*D22*D22</f>
        <v>-6.2023760288866461E-10</v>
      </c>
      <c r="M22" s="82">
        <f t="shared" ca="1" si="4"/>
        <v>-8.5171640032813991E-6</v>
      </c>
      <c r="N22" s="82">
        <f t="shared" ref="N22:N77" ca="1" si="13">C22*(M22-E22)^2</f>
        <v>8.2072443359570794E-8</v>
      </c>
      <c r="O22" s="91">
        <f t="shared" ref="O22:O77" ca="1" si="14">(C22*O$1-O$2*F22+O$3*H22)^2</f>
        <v>43489.742623780432</v>
      </c>
      <c r="P22" s="82">
        <f t="shared" ref="P22:P77" ca="1" si="15">(-C22*O$2+O$4*F22-O$5*H22)^2</f>
        <v>197931.64924858612</v>
      </c>
      <c r="Q22" s="82">
        <f t="shared" ref="Q22:Q77" ca="1" si="16">+(C22*O$3-F22*O$5+H22*O$6)^2</f>
        <v>41585.788113367213</v>
      </c>
      <c r="R22" s="44">
        <f t="shared" ca="1" si="5"/>
        <v>-2.8648288493306331E-4</v>
      </c>
      <c r="AA22" s="44">
        <v>22</v>
      </c>
      <c r="AB22" s="44" t="s">
        <v>121</v>
      </c>
    </row>
    <row r="23" spans="1:28">
      <c r="A23" s="80">
        <v>15</v>
      </c>
      <c r="B23" s="80">
        <v>-1.0499998825252987E-3</v>
      </c>
      <c r="C23" s="80">
        <v>1</v>
      </c>
      <c r="D23" s="81">
        <f t="shared" si="6"/>
        <v>1.5E-3</v>
      </c>
      <c r="E23" s="81">
        <f t="shared" si="6"/>
        <v>-1.0499998825252987E-3</v>
      </c>
      <c r="F23" s="82">
        <f t="shared" si="7"/>
        <v>1.5E-3</v>
      </c>
      <c r="G23" s="82">
        <f t="shared" si="7"/>
        <v>-1.0499998825252987E-3</v>
      </c>
      <c r="H23" s="82">
        <f t="shared" si="8"/>
        <v>2.2500000000000001E-6</v>
      </c>
      <c r="I23" s="82">
        <f t="shared" si="9"/>
        <v>3.375E-9</v>
      </c>
      <c r="J23" s="82">
        <f t="shared" si="10"/>
        <v>5.0625000000000003E-12</v>
      </c>
      <c r="K23" s="82">
        <f t="shared" si="11"/>
        <v>-1.5749998237879482E-6</v>
      </c>
      <c r="L23" s="82">
        <f t="shared" si="12"/>
        <v>-2.3624997356819225E-9</v>
      </c>
      <c r="M23" s="82">
        <f t="shared" ca="1" si="4"/>
        <v>-8.4026287324835502E-6</v>
      </c>
      <c r="N23" s="82">
        <f t="shared" ca="1" si="13"/>
        <v>1.084924839108734E-6</v>
      </c>
      <c r="O23" s="91">
        <f t="shared" ca="1" si="14"/>
        <v>43480.404896307205</v>
      </c>
      <c r="P23" s="82">
        <f t="shared" ca="1" si="15"/>
        <v>197824.39174078626</v>
      </c>
      <c r="Q23" s="82">
        <f t="shared" ca="1" si="16"/>
        <v>41555.469013645408</v>
      </c>
      <c r="R23" s="44">
        <f t="shared" ca="1" si="5"/>
        <v>-1.0415972537928151E-3</v>
      </c>
      <c r="AA23" s="44">
        <v>23</v>
      </c>
      <c r="AB23" s="44" t="s">
        <v>122</v>
      </c>
    </row>
    <row r="24" spans="1:28">
      <c r="A24" s="80">
        <v>20.5</v>
      </c>
      <c r="B24" s="80">
        <v>-2.5499994808342308E-4</v>
      </c>
      <c r="C24" s="80">
        <v>1</v>
      </c>
      <c r="D24" s="81">
        <f t="shared" si="6"/>
        <v>2.0500000000000002E-3</v>
      </c>
      <c r="E24" s="81">
        <f t="shared" si="6"/>
        <v>-2.5499994808342308E-4</v>
      </c>
      <c r="F24" s="82">
        <f t="shared" si="7"/>
        <v>2.0500000000000002E-3</v>
      </c>
      <c r="G24" s="82">
        <f t="shared" si="7"/>
        <v>-2.5499994808342308E-4</v>
      </c>
      <c r="H24" s="82">
        <f t="shared" si="8"/>
        <v>4.2025000000000008E-6</v>
      </c>
      <c r="I24" s="82">
        <f t="shared" si="9"/>
        <v>8.6151250000000032E-9</v>
      </c>
      <c r="J24" s="82">
        <f t="shared" si="10"/>
        <v>1.7661006250000008E-11</v>
      </c>
      <c r="K24" s="82">
        <f t="shared" si="11"/>
        <v>-5.2274989357101734E-7</v>
      </c>
      <c r="L24" s="82">
        <f t="shared" si="12"/>
        <v>-1.0716372818205856E-9</v>
      </c>
      <c r="M24" s="82">
        <f t="shared" ca="1" si="4"/>
        <v>-7.1475012680118836E-6</v>
      </c>
      <c r="N24" s="82">
        <f t="shared" ca="1" si="13"/>
        <v>6.1430835392386226E-8</v>
      </c>
      <c r="O24" s="91">
        <f t="shared" ca="1" si="14"/>
        <v>43377.784391772475</v>
      </c>
      <c r="P24" s="82">
        <f t="shared" ca="1" si="15"/>
        <v>196646.91379878364</v>
      </c>
      <c r="Q24" s="82">
        <f t="shared" ca="1" si="16"/>
        <v>41222.824947657879</v>
      </c>
      <c r="R24" s="44">
        <f t="shared" ca="1" si="5"/>
        <v>-2.4785244681541118E-4</v>
      </c>
      <c r="AA24" s="44">
        <v>24</v>
      </c>
      <c r="AB24" s="44" t="s">
        <v>111</v>
      </c>
    </row>
    <row r="25" spans="1:28">
      <c r="A25" s="80">
        <v>44</v>
      </c>
      <c r="B25" s="80">
        <v>-6.3999983103713021E-4</v>
      </c>
      <c r="C25" s="80">
        <v>1</v>
      </c>
      <c r="D25" s="81">
        <f t="shared" si="6"/>
        <v>4.4000000000000003E-3</v>
      </c>
      <c r="E25" s="81">
        <f t="shared" si="6"/>
        <v>-6.3999983103713021E-4</v>
      </c>
      <c r="F25" s="82">
        <f t="shared" si="7"/>
        <v>4.4000000000000003E-3</v>
      </c>
      <c r="G25" s="82">
        <f t="shared" si="7"/>
        <v>-6.3999983103713021E-4</v>
      </c>
      <c r="H25" s="82">
        <f t="shared" si="8"/>
        <v>1.9360000000000001E-5</v>
      </c>
      <c r="I25" s="82">
        <f t="shared" si="9"/>
        <v>8.5184000000000004E-8</v>
      </c>
      <c r="J25" s="82">
        <f t="shared" si="10"/>
        <v>3.7480960000000005E-10</v>
      </c>
      <c r="K25" s="82">
        <f t="shared" si="11"/>
        <v>-2.8159992565633731E-6</v>
      </c>
      <c r="L25" s="82">
        <f t="shared" si="12"/>
        <v>-1.2390396728878842E-8</v>
      </c>
      <c r="M25" s="82">
        <f t="shared" ca="1" si="4"/>
        <v>-1.882995753106912E-6</v>
      </c>
      <c r="N25" s="82">
        <f t="shared" ca="1" si="13"/>
        <v>4.0719309547289726E-7</v>
      </c>
      <c r="O25" s="91">
        <f t="shared" ca="1" si="14"/>
        <v>42941.262775860952</v>
      </c>
      <c r="P25" s="82">
        <f t="shared" ca="1" si="15"/>
        <v>191664.3543419748</v>
      </c>
      <c r="Q25" s="82">
        <f t="shared" ca="1" si="16"/>
        <v>39819.351679934021</v>
      </c>
      <c r="R25" s="44">
        <f t="shared" ca="1" si="5"/>
        <v>-6.3811683528402325E-4</v>
      </c>
      <c r="AA25" s="44">
        <v>25</v>
      </c>
      <c r="AB25" s="44" t="s">
        <v>112</v>
      </c>
    </row>
    <row r="26" spans="1:28">
      <c r="A26" s="80">
        <v>61.5</v>
      </c>
      <c r="B26" s="80">
        <v>3.3500013523735106E-4</v>
      </c>
      <c r="C26" s="80">
        <v>1</v>
      </c>
      <c r="D26" s="81">
        <f t="shared" si="6"/>
        <v>6.1500000000000001E-3</v>
      </c>
      <c r="E26" s="81">
        <f t="shared" si="6"/>
        <v>3.3500013523735106E-4</v>
      </c>
      <c r="F26" s="82">
        <f t="shared" si="7"/>
        <v>6.1500000000000001E-3</v>
      </c>
      <c r="G26" s="82">
        <f t="shared" si="7"/>
        <v>3.3500013523735106E-4</v>
      </c>
      <c r="H26" s="82">
        <f t="shared" si="8"/>
        <v>3.7822499999999999E-5</v>
      </c>
      <c r="I26" s="82">
        <f t="shared" si="9"/>
        <v>2.32608375E-7</v>
      </c>
      <c r="J26" s="82">
        <f t="shared" si="10"/>
        <v>1.4305415062500001E-9</v>
      </c>
      <c r="K26" s="82">
        <f t="shared" si="11"/>
        <v>2.060250831709709E-6</v>
      </c>
      <c r="L26" s="82">
        <f t="shared" si="12"/>
        <v>1.2670542615014711E-8</v>
      </c>
      <c r="M26" s="82">
        <f t="shared" ca="1" si="4"/>
        <v>1.9338755725382167E-6</v>
      </c>
      <c r="N26" s="82">
        <f t="shared" ca="1" si="13"/>
        <v>1.1093313332710853E-7</v>
      </c>
      <c r="O26" s="91">
        <f t="shared" ca="1" si="14"/>
        <v>42618.238046375227</v>
      </c>
      <c r="P26" s="82">
        <f t="shared" ca="1" si="15"/>
        <v>188004.74233574892</v>
      </c>
      <c r="Q26" s="82">
        <f t="shared" ca="1" si="16"/>
        <v>38792.877021424763</v>
      </c>
      <c r="R26" s="44">
        <f t="shared" ca="1" si="5"/>
        <v>3.3306625966481284E-4</v>
      </c>
      <c r="AA26" s="44">
        <v>26</v>
      </c>
      <c r="AB26" s="44" t="s">
        <v>123</v>
      </c>
    </row>
    <row r="27" spans="1:28">
      <c r="A27" s="80">
        <v>102</v>
      </c>
      <c r="B27" s="80">
        <v>-8.1999989924952388E-4</v>
      </c>
      <c r="C27" s="80">
        <v>1</v>
      </c>
      <c r="D27" s="81">
        <f t="shared" si="6"/>
        <v>1.0200000000000001E-2</v>
      </c>
      <c r="E27" s="81">
        <f t="shared" si="6"/>
        <v>-8.1999989924952388E-4</v>
      </c>
      <c r="F27" s="82">
        <f t="shared" si="7"/>
        <v>1.0200000000000001E-2</v>
      </c>
      <c r="G27" s="82">
        <f t="shared" si="7"/>
        <v>-8.1999989924952388E-4</v>
      </c>
      <c r="H27" s="82">
        <f t="shared" si="8"/>
        <v>1.0404000000000001E-4</v>
      </c>
      <c r="I27" s="82">
        <f t="shared" si="9"/>
        <v>1.0612080000000001E-6</v>
      </c>
      <c r="J27" s="82">
        <f t="shared" si="10"/>
        <v>1.0824321600000001E-8</v>
      </c>
      <c r="K27" s="82">
        <f t="shared" si="11"/>
        <v>-8.3639989723451439E-6</v>
      </c>
      <c r="L27" s="82">
        <f t="shared" si="12"/>
        <v>-8.5312789517920473E-8</v>
      </c>
      <c r="M27" s="82">
        <f t="shared" ca="1" si="4"/>
        <v>1.0428344291057687E-5</v>
      </c>
      <c r="N27" s="82">
        <f t="shared" ca="1" si="13"/>
        <v>6.8961106766989554E-7</v>
      </c>
      <c r="O27" s="91">
        <f t="shared" ca="1" si="14"/>
        <v>41877.324948791764</v>
      </c>
      <c r="P27" s="82">
        <f t="shared" ca="1" si="15"/>
        <v>179700.31368281276</v>
      </c>
      <c r="Q27" s="82">
        <f t="shared" ca="1" si="16"/>
        <v>36477.852347344618</v>
      </c>
      <c r="R27" s="44">
        <f t="shared" ca="1" si="5"/>
        <v>-8.3042824354058161E-4</v>
      </c>
    </row>
    <row r="28" spans="1:28">
      <c r="A28" s="80">
        <v>113.5</v>
      </c>
      <c r="B28" s="80">
        <v>1.8149998722947203E-3</v>
      </c>
      <c r="C28" s="80">
        <v>1</v>
      </c>
      <c r="D28" s="81">
        <f t="shared" si="6"/>
        <v>1.1350000000000001E-2</v>
      </c>
      <c r="E28" s="81">
        <f t="shared" si="6"/>
        <v>1.8149998722947203E-3</v>
      </c>
      <c r="F28" s="82">
        <f t="shared" si="7"/>
        <v>1.1350000000000001E-2</v>
      </c>
      <c r="G28" s="82">
        <f t="shared" si="7"/>
        <v>1.8149998722947203E-3</v>
      </c>
      <c r="H28" s="82">
        <f t="shared" si="8"/>
        <v>1.2882250000000002E-4</v>
      </c>
      <c r="I28" s="82">
        <f t="shared" si="9"/>
        <v>1.4621353750000003E-6</v>
      </c>
      <c r="J28" s="82">
        <f t="shared" si="10"/>
        <v>1.6595236506250003E-8</v>
      </c>
      <c r="K28" s="82">
        <f t="shared" si="11"/>
        <v>2.0600248550545077E-5</v>
      </c>
      <c r="L28" s="82">
        <f t="shared" si="12"/>
        <v>2.3381282104868665E-7</v>
      </c>
      <c r="M28" s="82">
        <f t="shared" ca="1" si="4"/>
        <v>1.2754087637659291E-5</v>
      </c>
      <c r="N28" s="82">
        <f t="shared" ca="1" si="13"/>
        <v>3.2480898683141454E-6</v>
      </c>
      <c r="O28" s="91">
        <f t="shared" ca="1" si="14"/>
        <v>41668.629669476089</v>
      </c>
      <c r="P28" s="82">
        <f t="shared" ca="1" si="15"/>
        <v>177383.96452612471</v>
      </c>
      <c r="Q28" s="82">
        <f t="shared" ca="1" si="16"/>
        <v>35835.784815076229</v>
      </c>
      <c r="R28" s="44">
        <f t="shared" ca="1" si="5"/>
        <v>1.802245784657061E-3</v>
      </c>
    </row>
    <row r="29" spans="1:28">
      <c r="A29" s="80">
        <v>119.5</v>
      </c>
      <c r="B29" s="80">
        <v>8.5499980923486874E-4</v>
      </c>
      <c r="C29" s="80">
        <v>1</v>
      </c>
      <c r="D29" s="81">
        <f t="shared" si="6"/>
        <v>1.1950000000000001E-2</v>
      </c>
      <c r="E29" s="81">
        <f t="shared" si="6"/>
        <v>8.5499980923486874E-4</v>
      </c>
      <c r="F29" s="82">
        <f t="shared" si="7"/>
        <v>1.1950000000000001E-2</v>
      </c>
      <c r="G29" s="82">
        <f t="shared" si="7"/>
        <v>8.5499980923486874E-4</v>
      </c>
      <c r="H29" s="82">
        <f t="shared" si="8"/>
        <v>1.4280250000000001E-4</v>
      </c>
      <c r="I29" s="82">
        <f t="shared" si="9"/>
        <v>1.7064898750000003E-6</v>
      </c>
      <c r="J29" s="82">
        <f t="shared" si="10"/>
        <v>2.0392554006250004E-8</v>
      </c>
      <c r="K29" s="82">
        <f t="shared" si="11"/>
        <v>1.0217247720356683E-5</v>
      </c>
      <c r="L29" s="82">
        <f t="shared" si="12"/>
        <v>1.2209611025826237E-7</v>
      </c>
      <c r="M29" s="82">
        <f t="shared" ca="1" si="4"/>
        <v>1.3952371857960251E-5</v>
      </c>
      <c r="N29" s="82">
        <f t="shared" ca="1" si="13"/>
        <v>7.0736079191826478E-7</v>
      </c>
      <c r="O29" s="91">
        <f t="shared" ca="1" si="14"/>
        <v>41560.040352413067</v>
      </c>
      <c r="P29" s="82">
        <f t="shared" ca="1" si="15"/>
        <v>176182.71286836459</v>
      </c>
      <c r="Q29" s="82">
        <f t="shared" ca="1" si="16"/>
        <v>35503.458696345297</v>
      </c>
      <c r="R29" s="44">
        <f t="shared" ca="1" si="5"/>
        <v>8.4104743737690849E-4</v>
      </c>
    </row>
    <row r="30" spans="1:28">
      <c r="A30" s="80">
        <v>128</v>
      </c>
      <c r="B30" s="80">
        <v>-1.6799998775240965E-3</v>
      </c>
      <c r="C30" s="80">
        <v>1</v>
      </c>
      <c r="D30" s="81">
        <f t="shared" si="6"/>
        <v>1.2800000000000001E-2</v>
      </c>
      <c r="E30" s="81">
        <f t="shared" si="6"/>
        <v>-1.6799998775240965E-3</v>
      </c>
      <c r="F30" s="82">
        <f t="shared" si="7"/>
        <v>1.2800000000000001E-2</v>
      </c>
      <c r="G30" s="82">
        <f t="shared" si="7"/>
        <v>-1.6799998775240965E-3</v>
      </c>
      <c r="H30" s="82">
        <f t="shared" si="8"/>
        <v>1.6384E-4</v>
      </c>
      <c r="I30" s="82">
        <f t="shared" si="9"/>
        <v>2.097152E-6</v>
      </c>
      <c r="J30" s="82">
        <f t="shared" si="10"/>
        <v>2.6843545599999999E-8</v>
      </c>
      <c r="K30" s="82">
        <f t="shared" si="11"/>
        <v>-2.1503998432308436E-5</v>
      </c>
      <c r="L30" s="82">
        <f t="shared" si="12"/>
        <v>-2.7525117993354801E-7</v>
      </c>
      <c r="M30" s="82">
        <f t="shared" ca="1" si="4"/>
        <v>1.563216137041533E-5</v>
      </c>
      <c r="N30" s="82">
        <f t="shared" ca="1" si="13"/>
        <v>2.8751680113255594E-6</v>
      </c>
      <c r="O30" s="91">
        <f t="shared" ca="1" si="14"/>
        <v>41406.551381616649</v>
      </c>
      <c r="P30" s="82">
        <f t="shared" ca="1" si="15"/>
        <v>174489.46032934287</v>
      </c>
      <c r="Q30" s="82">
        <f t="shared" ca="1" si="16"/>
        <v>35035.782751605257</v>
      </c>
      <c r="R30" s="44">
        <f t="shared" ca="1" si="5"/>
        <v>-1.6956320388945118E-3</v>
      </c>
    </row>
    <row r="31" spans="1:28">
      <c r="A31" s="80">
        <v>139.5</v>
      </c>
      <c r="B31" s="80">
        <v>1.2549998500617221E-3</v>
      </c>
      <c r="C31" s="80">
        <v>1</v>
      </c>
      <c r="D31" s="81">
        <f t="shared" si="6"/>
        <v>1.3950000000000001E-2</v>
      </c>
      <c r="E31" s="81">
        <f t="shared" si="6"/>
        <v>1.2549998500617221E-3</v>
      </c>
      <c r="F31" s="82">
        <f t="shared" si="7"/>
        <v>1.3950000000000001E-2</v>
      </c>
      <c r="G31" s="82">
        <f t="shared" si="7"/>
        <v>1.2549998500617221E-3</v>
      </c>
      <c r="H31" s="82">
        <f t="shared" si="8"/>
        <v>1.9460250000000003E-4</v>
      </c>
      <c r="I31" s="82">
        <f t="shared" si="9"/>
        <v>2.7147048750000005E-6</v>
      </c>
      <c r="J31" s="82">
        <f t="shared" si="10"/>
        <v>3.7870133006250005E-8</v>
      </c>
      <c r="K31" s="82">
        <f t="shared" si="11"/>
        <v>1.7507247908361025E-5</v>
      </c>
      <c r="L31" s="82">
        <f t="shared" si="12"/>
        <v>2.4422610832163633E-7</v>
      </c>
      <c r="M31" s="82">
        <f t="shared" ca="1" si="4"/>
        <v>1.7871638427495723E-5</v>
      </c>
      <c r="N31" s="82">
        <f t="shared" ca="1" si="13"/>
        <v>1.530486212021299E-6</v>
      </c>
      <c r="O31" s="91">
        <f t="shared" ca="1" si="14"/>
        <v>41199.534224064555</v>
      </c>
      <c r="P31" s="82">
        <f t="shared" ca="1" si="15"/>
        <v>172214.44745501867</v>
      </c>
      <c r="Q31" s="82">
        <f t="shared" ca="1" si="16"/>
        <v>34408.848065581391</v>
      </c>
      <c r="R31" s="44">
        <f t="shared" ca="1" si="5"/>
        <v>1.2371282116342263E-3</v>
      </c>
    </row>
    <row r="32" spans="1:28">
      <c r="A32" s="80">
        <v>142.5</v>
      </c>
      <c r="B32" s="80">
        <v>1.3250000483822078E-3</v>
      </c>
      <c r="C32" s="80">
        <v>1</v>
      </c>
      <c r="D32" s="81">
        <f t="shared" si="6"/>
        <v>1.4250000000000001E-2</v>
      </c>
      <c r="E32" s="81">
        <f t="shared" si="6"/>
        <v>1.3250000483822078E-3</v>
      </c>
      <c r="F32" s="82">
        <f t="shared" si="7"/>
        <v>1.4250000000000001E-2</v>
      </c>
      <c r="G32" s="82">
        <f t="shared" si="7"/>
        <v>1.3250000483822078E-3</v>
      </c>
      <c r="H32" s="82">
        <f t="shared" si="8"/>
        <v>2.0306250000000001E-4</v>
      </c>
      <c r="I32" s="82">
        <f t="shared" si="9"/>
        <v>2.8936406250000004E-6</v>
      </c>
      <c r="J32" s="82">
        <f t="shared" si="10"/>
        <v>4.1234378906250005E-8</v>
      </c>
      <c r="K32" s="82">
        <f t="shared" si="11"/>
        <v>1.888125068944646E-5</v>
      </c>
      <c r="L32" s="82">
        <f t="shared" si="12"/>
        <v>2.6905782232461208E-7</v>
      </c>
      <c r="M32" s="82">
        <f t="shared" ca="1" si="4"/>
        <v>1.8449574610288979E-5</v>
      </c>
      <c r="N32" s="82">
        <f t="shared" ca="1" si="13"/>
        <v>1.7070741405136252E-6</v>
      </c>
      <c r="O32" s="91">
        <f t="shared" ca="1" si="14"/>
        <v>41145.651439507368</v>
      </c>
      <c r="P32" s="82">
        <f t="shared" ca="1" si="15"/>
        <v>171623.95802079543</v>
      </c>
      <c r="Q32" s="82">
        <f t="shared" ca="1" si="16"/>
        <v>34246.394500035807</v>
      </c>
      <c r="R32" s="44">
        <f t="shared" ca="1" si="5"/>
        <v>1.3065504737719187E-3</v>
      </c>
    </row>
    <row r="33" spans="1:18">
      <c r="A33" s="80">
        <v>145.5</v>
      </c>
      <c r="B33" s="80">
        <v>3.9500008278992027E-4</v>
      </c>
      <c r="C33" s="80">
        <v>1</v>
      </c>
      <c r="D33" s="81">
        <f t="shared" si="6"/>
        <v>1.455E-2</v>
      </c>
      <c r="E33" s="81">
        <f t="shared" si="6"/>
        <v>3.9500008278992027E-4</v>
      </c>
      <c r="F33" s="82">
        <f t="shared" si="7"/>
        <v>1.455E-2</v>
      </c>
      <c r="G33" s="82">
        <f t="shared" si="7"/>
        <v>3.9500008278992027E-4</v>
      </c>
      <c r="H33" s="82">
        <f t="shared" si="8"/>
        <v>2.1170250000000001E-4</v>
      </c>
      <c r="I33" s="82">
        <f t="shared" si="9"/>
        <v>3.080271375E-6</v>
      </c>
      <c r="J33" s="82">
        <f t="shared" si="10"/>
        <v>4.4817948506250001E-8</v>
      </c>
      <c r="K33" s="82">
        <f t="shared" si="11"/>
        <v>5.7472512045933403E-6</v>
      </c>
      <c r="L33" s="82">
        <f t="shared" si="12"/>
        <v>8.3622505026833102E-8</v>
      </c>
      <c r="M33" s="82">
        <f t="shared" ca="1" si="4"/>
        <v>1.9024914148916046E-5</v>
      </c>
      <c r="N33" s="82">
        <f t="shared" ca="1" si="13"/>
        <v>1.4135732743463157E-7</v>
      </c>
      <c r="O33" s="91">
        <f t="shared" ca="1" si="14"/>
        <v>41091.818952508293</v>
      </c>
      <c r="P33" s="82">
        <f t="shared" ca="1" si="15"/>
        <v>171034.70450344708</v>
      </c>
      <c r="Q33" s="82">
        <f t="shared" ca="1" si="16"/>
        <v>34084.392941222832</v>
      </c>
      <c r="R33" s="44">
        <f t="shared" ca="1" si="5"/>
        <v>3.7597516864100423E-4</v>
      </c>
    </row>
    <row r="34" spans="1:18">
      <c r="A34" s="80">
        <v>183</v>
      </c>
      <c r="B34" s="80">
        <v>1.7000001389533281E-4</v>
      </c>
      <c r="C34" s="80">
        <v>1</v>
      </c>
      <c r="D34" s="81">
        <f t="shared" si="6"/>
        <v>1.83E-2</v>
      </c>
      <c r="E34" s="81">
        <f t="shared" si="6"/>
        <v>1.7000001389533281E-4</v>
      </c>
      <c r="F34" s="82">
        <f t="shared" si="7"/>
        <v>1.83E-2</v>
      </c>
      <c r="G34" s="82">
        <f t="shared" si="7"/>
        <v>1.7000001389533281E-4</v>
      </c>
      <c r="H34" s="82">
        <f t="shared" si="8"/>
        <v>3.3489000000000001E-4</v>
      </c>
      <c r="I34" s="82">
        <f t="shared" si="9"/>
        <v>6.1284870000000001E-6</v>
      </c>
      <c r="J34" s="82">
        <f t="shared" si="10"/>
        <v>1.121513121E-7</v>
      </c>
      <c r="K34" s="82">
        <f t="shared" si="11"/>
        <v>3.1110002542845906E-6</v>
      </c>
      <c r="L34" s="82">
        <f t="shared" si="12"/>
        <v>5.6931304653408011E-8</v>
      </c>
      <c r="M34" s="82">
        <f t="shared" ca="1" si="4"/>
        <v>2.5997566530232095E-5</v>
      </c>
      <c r="N34" s="82">
        <f t="shared" ca="1" si="13"/>
        <v>2.0736704847138605E-8</v>
      </c>
      <c r="O34" s="91">
        <f t="shared" ca="1" si="14"/>
        <v>40423.144682917853</v>
      </c>
      <c r="P34" s="82">
        <f t="shared" ca="1" si="15"/>
        <v>163772.84939733931</v>
      </c>
      <c r="Q34" s="82">
        <f t="shared" ca="1" si="16"/>
        <v>32097.315433427077</v>
      </c>
      <c r="R34" s="44">
        <f t="shared" ca="1" si="5"/>
        <v>1.4400244736510073E-4</v>
      </c>
    </row>
    <row r="35" spans="1:18">
      <c r="A35" s="80">
        <v>209</v>
      </c>
      <c r="B35" s="80">
        <v>-1.1900000390596688E-3</v>
      </c>
      <c r="C35" s="80">
        <v>1</v>
      </c>
      <c r="D35" s="81">
        <f t="shared" si="6"/>
        <v>2.0899999999999998E-2</v>
      </c>
      <c r="E35" s="81">
        <f t="shared" si="6"/>
        <v>-1.1900000390596688E-3</v>
      </c>
      <c r="F35" s="82">
        <f t="shared" si="7"/>
        <v>2.0899999999999998E-2</v>
      </c>
      <c r="G35" s="82">
        <f t="shared" si="7"/>
        <v>-1.1900000390596688E-3</v>
      </c>
      <c r="H35" s="82">
        <f t="shared" si="8"/>
        <v>4.3680999999999993E-4</v>
      </c>
      <c r="I35" s="82">
        <f t="shared" si="9"/>
        <v>9.1293289999999985E-6</v>
      </c>
      <c r="J35" s="82">
        <f t="shared" si="10"/>
        <v>1.9080297609999995E-7</v>
      </c>
      <c r="K35" s="82">
        <f t="shared" si="11"/>
        <v>-2.4871000816347074E-5</v>
      </c>
      <c r="L35" s="82">
        <f t="shared" si="12"/>
        <v>-5.1980391706165384E-7</v>
      </c>
      <c r="M35" s="82">
        <f t="shared" ca="1" si="4"/>
        <v>3.0593768874701208E-5</v>
      </c>
      <c r="N35" s="82">
        <f t="shared" ca="1" si="13"/>
        <v>1.489849243967726E-6</v>
      </c>
      <c r="O35" s="91">
        <f t="shared" ca="1" si="14"/>
        <v>39964.110865656789</v>
      </c>
      <c r="P35" s="82">
        <f t="shared" ca="1" si="15"/>
        <v>158850.04320423061</v>
      </c>
      <c r="Q35" s="82">
        <f t="shared" ca="1" si="16"/>
        <v>30760.52917256458</v>
      </c>
      <c r="R35" s="44">
        <f t="shared" ca="1" si="5"/>
        <v>-1.2205938079343701E-3</v>
      </c>
    </row>
    <row r="36" spans="1:18">
      <c r="A36" s="80">
        <v>212</v>
      </c>
      <c r="B36" s="80">
        <v>6.7999989551026374E-4</v>
      </c>
      <c r="C36" s="80">
        <v>1</v>
      </c>
      <c r="D36" s="81">
        <f t="shared" si="6"/>
        <v>2.12E-2</v>
      </c>
      <c r="E36" s="81">
        <f t="shared" si="6"/>
        <v>6.7999989551026374E-4</v>
      </c>
      <c r="F36" s="82">
        <f t="shared" si="7"/>
        <v>2.12E-2</v>
      </c>
      <c r="G36" s="82">
        <f t="shared" si="7"/>
        <v>6.7999989551026374E-4</v>
      </c>
      <c r="H36" s="82">
        <f t="shared" si="8"/>
        <v>4.4944000000000001E-4</v>
      </c>
      <c r="I36" s="82">
        <f t="shared" si="9"/>
        <v>9.5281279999999994E-6</v>
      </c>
      <c r="J36" s="82">
        <f t="shared" si="10"/>
        <v>2.019963136E-7</v>
      </c>
      <c r="K36" s="82">
        <f t="shared" si="11"/>
        <v>1.4415997784817592E-5</v>
      </c>
      <c r="L36" s="82">
        <f t="shared" si="12"/>
        <v>3.0561915303813295E-7</v>
      </c>
      <c r="M36" s="82">
        <f t="shared" ca="1" si="4"/>
        <v>3.1111549467644392E-5</v>
      </c>
      <c r="N36" s="82">
        <f t="shared" ca="1" si="13"/>
        <v>4.2105608562992615E-7</v>
      </c>
      <c r="O36" s="91">
        <f t="shared" ca="1" si="14"/>
        <v>39911.385737090808</v>
      </c>
      <c r="P36" s="82">
        <f t="shared" ca="1" si="15"/>
        <v>158287.89251423409</v>
      </c>
      <c r="Q36" s="82">
        <f t="shared" ca="1" si="16"/>
        <v>30608.423851053758</v>
      </c>
      <c r="R36" s="44">
        <f t="shared" ca="1" si="5"/>
        <v>6.4888834604261939E-4</v>
      </c>
    </row>
    <row r="37" spans="1:18">
      <c r="A37" s="80">
        <v>215</v>
      </c>
      <c r="B37" s="80">
        <v>-1.2499997683335096E-3</v>
      </c>
      <c r="C37" s="80">
        <v>1</v>
      </c>
      <c r="D37" s="81">
        <f t="shared" si="6"/>
        <v>2.1499999999999998E-2</v>
      </c>
      <c r="E37" s="81">
        <f t="shared" si="6"/>
        <v>-1.2499997683335096E-3</v>
      </c>
      <c r="F37" s="82">
        <f t="shared" si="7"/>
        <v>2.1499999999999998E-2</v>
      </c>
      <c r="G37" s="82">
        <f t="shared" si="7"/>
        <v>-1.2499997683335096E-3</v>
      </c>
      <c r="H37" s="82">
        <f t="shared" si="8"/>
        <v>4.6224999999999993E-4</v>
      </c>
      <c r="I37" s="82">
        <f t="shared" si="9"/>
        <v>9.9383749999999978E-6</v>
      </c>
      <c r="J37" s="82">
        <f t="shared" si="10"/>
        <v>2.1367506249999995E-7</v>
      </c>
      <c r="K37" s="82">
        <f t="shared" si="11"/>
        <v>-2.6874995019170452E-5</v>
      </c>
      <c r="L37" s="82">
        <f t="shared" si="12"/>
        <v>-5.7781239291216465E-7</v>
      </c>
      <c r="M37" s="82">
        <f t="shared" ca="1" si="4"/>
        <v>3.1626733416421384E-5</v>
      </c>
      <c r="N37" s="82">
        <f t="shared" ca="1" si="13"/>
        <v>1.6425664899877658E-6</v>
      </c>
      <c r="O37" s="91">
        <f t="shared" ca="1" si="14"/>
        <v>39858.710223776179</v>
      </c>
      <c r="P37" s="82">
        <f t="shared" ca="1" si="15"/>
        <v>157726.95131551786</v>
      </c>
      <c r="Q37" s="82">
        <f t="shared" ca="1" si="16"/>
        <v>30456.759435169653</v>
      </c>
      <c r="R37" s="44">
        <f t="shared" ca="1" si="5"/>
        <v>-1.281626501749931E-3</v>
      </c>
    </row>
    <row r="38" spans="1:18">
      <c r="A38" s="80">
        <v>220.5</v>
      </c>
      <c r="B38" s="80">
        <v>1.4500007091555744E-4</v>
      </c>
      <c r="C38" s="80">
        <v>1</v>
      </c>
      <c r="D38" s="81">
        <f t="shared" si="6"/>
        <v>2.205E-2</v>
      </c>
      <c r="E38" s="81">
        <f t="shared" si="6"/>
        <v>1.4500007091555744E-4</v>
      </c>
      <c r="F38" s="82">
        <f t="shared" si="7"/>
        <v>2.205E-2</v>
      </c>
      <c r="G38" s="82">
        <f t="shared" si="7"/>
        <v>1.4500007091555744E-4</v>
      </c>
      <c r="H38" s="82">
        <f t="shared" si="8"/>
        <v>4.8620249999999999E-4</v>
      </c>
      <c r="I38" s="82">
        <f t="shared" si="9"/>
        <v>1.0720765125E-5</v>
      </c>
      <c r="J38" s="82">
        <f t="shared" si="10"/>
        <v>2.3639287100624999E-7</v>
      </c>
      <c r="K38" s="82">
        <f t="shared" si="11"/>
        <v>3.1972515636880415E-6</v>
      </c>
      <c r="L38" s="82">
        <f t="shared" si="12"/>
        <v>7.0499396979321317E-8</v>
      </c>
      <c r="M38" s="82">
        <f t="shared" ca="1" si="4"/>
        <v>3.2564493260580908E-5</v>
      </c>
      <c r="N38" s="82">
        <f t="shared" ca="1" si="13"/>
        <v>1.2641759122608258E-8</v>
      </c>
      <c r="O38" s="91">
        <f t="shared" ca="1" si="14"/>
        <v>39762.267213794345</v>
      </c>
      <c r="P38" s="82">
        <f t="shared" ca="1" si="15"/>
        <v>156701.69666758733</v>
      </c>
      <c r="Q38" s="82">
        <f t="shared" ca="1" si="16"/>
        <v>30179.851553888879</v>
      </c>
      <c r="R38" s="44">
        <f t="shared" ca="1" si="5"/>
        <v>1.1243557765497654E-4</v>
      </c>
    </row>
    <row r="39" spans="1:18">
      <c r="A39" s="80">
        <v>868.5</v>
      </c>
      <c r="B39" s="80">
        <v>2.6500000240048394E-4</v>
      </c>
      <c r="C39" s="80">
        <v>1</v>
      </c>
      <c r="D39" s="81">
        <f t="shared" si="6"/>
        <v>8.6849999999999997E-2</v>
      </c>
      <c r="E39" s="81">
        <f t="shared" si="6"/>
        <v>2.6500000240048394E-4</v>
      </c>
      <c r="F39" s="82">
        <f t="shared" si="7"/>
        <v>8.6849999999999997E-2</v>
      </c>
      <c r="G39" s="82">
        <f t="shared" si="7"/>
        <v>2.6500000240048394E-4</v>
      </c>
      <c r="H39" s="82">
        <f t="shared" si="8"/>
        <v>7.5429224999999994E-3</v>
      </c>
      <c r="I39" s="82">
        <f t="shared" si="9"/>
        <v>6.5510281912499989E-4</v>
      </c>
      <c r="J39" s="82">
        <f t="shared" si="10"/>
        <v>5.6895679841006241E-5</v>
      </c>
      <c r="K39" s="82">
        <f t="shared" si="11"/>
        <v>2.3015250208482028E-5</v>
      </c>
      <c r="L39" s="82">
        <f t="shared" si="12"/>
        <v>1.9988744806066643E-6</v>
      </c>
      <c r="M39" s="82">
        <f t="shared" ca="1" si="4"/>
        <v>8.1961002427764827E-5</v>
      </c>
      <c r="N39" s="82">
        <f t="shared" ca="1" si="13"/>
        <v>3.3503275511013069E-8</v>
      </c>
      <c r="O39" s="91">
        <f t="shared" ca="1" si="14"/>
        <v>29516.303593439767</v>
      </c>
      <c r="P39" s="82">
        <f t="shared" ca="1" si="15"/>
        <v>62420.731851614561</v>
      </c>
      <c r="Q39" s="82">
        <f t="shared" ca="1" si="16"/>
        <v>7114.3723981978565</v>
      </c>
      <c r="R39" s="44">
        <f t="shared" ca="1" si="5"/>
        <v>1.8303899997271911E-4</v>
      </c>
    </row>
    <row r="40" spans="1:18">
      <c r="A40" s="80">
        <v>1112</v>
      </c>
      <c r="B40" s="80">
        <v>8.0000005254987627E-5</v>
      </c>
      <c r="C40" s="80">
        <v>1</v>
      </c>
      <c r="D40" s="81">
        <f t="shared" si="6"/>
        <v>0.11119999999999999</v>
      </c>
      <c r="E40" s="81">
        <f t="shared" si="6"/>
        <v>8.0000005254987627E-5</v>
      </c>
      <c r="F40" s="82">
        <f t="shared" si="7"/>
        <v>0.11119999999999999</v>
      </c>
      <c r="G40" s="82">
        <f t="shared" si="7"/>
        <v>8.0000005254987627E-5</v>
      </c>
      <c r="H40" s="82">
        <f t="shared" si="8"/>
        <v>1.2365439999999998E-2</v>
      </c>
      <c r="I40" s="82">
        <f t="shared" si="9"/>
        <v>1.3750369279999998E-3</v>
      </c>
      <c r="J40" s="82">
        <f t="shared" si="10"/>
        <v>1.5290410639359997E-4</v>
      </c>
      <c r="K40" s="82">
        <f t="shared" si="11"/>
        <v>8.8960005843546244E-6</v>
      </c>
      <c r="L40" s="82">
        <f t="shared" si="12"/>
        <v>9.8923526498023418E-7</v>
      </c>
      <c r="M40" s="82">
        <f t="shared" ca="1" si="4"/>
        <v>6.9207243247108548E-5</v>
      </c>
      <c r="N40" s="82">
        <f t="shared" ca="1" si="13"/>
        <v>1.1648371175871805E-10</v>
      </c>
      <c r="O40" s="91">
        <f t="shared" ca="1" si="14"/>
        <v>26204.659662181079</v>
      </c>
      <c r="P40" s="82">
        <f t="shared" ca="1" si="15"/>
        <v>39286.409528452437</v>
      </c>
      <c r="Q40" s="82">
        <f t="shared" ca="1" si="16"/>
        <v>2805.7778091436417</v>
      </c>
      <c r="R40" s="44">
        <f t="shared" ca="1" si="5"/>
        <v>1.0792762007879079E-5</v>
      </c>
    </row>
    <row r="41" spans="1:18">
      <c r="A41" s="80">
        <v>1115</v>
      </c>
      <c r="B41" s="80">
        <v>1.2500000084401108E-3</v>
      </c>
      <c r="C41" s="80">
        <v>1</v>
      </c>
      <c r="D41" s="81">
        <f t="shared" si="6"/>
        <v>0.1115</v>
      </c>
      <c r="E41" s="81">
        <f t="shared" si="6"/>
        <v>1.2500000084401108E-3</v>
      </c>
      <c r="F41" s="82">
        <f t="shared" si="7"/>
        <v>0.1115</v>
      </c>
      <c r="G41" s="82">
        <f t="shared" si="7"/>
        <v>1.2500000084401108E-3</v>
      </c>
      <c r="H41" s="82">
        <f t="shared" si="8"/>
        <v>1.2432250000000001E-2</v>
      </c>
      <c r="I41" s="82">
        <f t="shared" si="9"/>
        <v>1.3861958750000002E-3</v>
      </c>
      <c r="J41" s="82">
        <f t="shared" si="10"/>
        <v>1.5456084006250002E-4</v>
      </c>
      <c r="K41" s="82">
        <f t="shared" si="11"/>
        <v>1.3937500094107235E-4</v>
      </c>
      <c r="L41" s="82">
        <f t="shared" si="12"/>
        <v>1.5540312604929566E-5</v>
      </c>
      <c r="M41" s="82">
        <f t="shared" ca="1" si="4"/>
        <v>6.8943433946028464E-5</v>
      </c>
      <c r="N41" s="82">
        <f t="shared" ca="1" si="13"/>
        <v>1.3948946321556957E-6</v>
      </c>
      <c r="O41" s="91">
        <f t="shared" ca="1" si="14"/>
        <v>26165.580619727807</v>
      </c>
      <c r="P41" s="82">
        <f t="shared" ca="1" si="15"/>
        <v>39038.992023460021</v>
      </c>
      <c r="Q41" s="82">
        <f t="shared" ca="1" si="16"/>
        <v>2765.7647461728593</v>
      </c>
      <c r="R41" s="44">
        <f t="shared" ca="1" si="5"/>
        <v>1.1810565744940823E-3</v>
      </c>
    </row>
    <row r="42" spans="1:18">
      <c r="A42" s="80">
        <v>1265.5</v>
      </c>
      <c r="B42" s="80">
        <v>-1.9049999973503873E-3</v>
      </c>
      <c r="C42" s="80">
        <v>0.1</v>
      </c>
      <c r="D42" s="81">
        <f t="shared" si="6"/>
        <v>0.12655</v>
      </c>
      <c r="E42" s="81">
        <f t="shared" si="6"/>
        <v>-1.9049999973503873E-3</v>
      </c>
      <c r="F42" s="82">
        <f t="shared" si="7"/>
        <v>1.2655E-2</v>
      </c>
      <c r="G42" s="82">
        <f t="shared" si="7"/>
        <v>-1.9049999973503874E-4</v>
      </c>
      <c r="H42" s="82">
        <f t="shared" si="8"/>
        <v>1.60149025E-3</v>
      </c>
      <c r="I42" s="82">
        <f t="shared" si="9"/>
        <v>2.0266859113749998E-4</v>
      </c>
      <c r="J42" s="82">
        <f t="shared" si="10"/>
        <v>2.5647710208450623E-5</v>
      </c>
      <c r="K42" s="82">
        <f t="shared" si="11"/>
        <v>-2.4107774966469152E-5</v>
      </c>
      <c r="L42" s="82">
        <f t="shared" si="12"/>
        <v>-3.0508389220066713E-6</v>
      </c>
      <c r="M42" s="82">
        <f t="shared" ca="1" si="4"/>
        <v>5.2376388210383681E-5</v>
      </c>
      <c r="N42" s="82">
        <f t="shared" ca="1" si="13"/>
        <v>3.8313223147509486E-7</v>
      </c>
      <c r="O42" s="91">
        <f t="shared" ca="1" si="14"/>
        <v>242.57369274183364</v>
      </c>
      <c r="P42" s="82">
        <f t="shared" ca="1" si="15"/>
        <v>277.44506212460931</v>
      </c>
      <c r="Q42" s="82">
        <f t="shared" ca="1" si="16"/>
        <v>11.430900673429273</v>
      </c>
      <c r="R42" s="44">
        <f t="shared" ca="1" si="5"/>
        <v>-1.9573763855607711E-3</v>
      </c>
    </row>
    <row r="43" spans="1:18">
      <c r="A43" s="80">
        <v>2229</v>
      </c>
      <c r="B43" s="80">
        <v>-8.8999999570660293E-4</v>
      </c>
      <c r="C43" s="80">
        <v>1</v>
      </c>
      <c r="D43" s="81">
        <f t="shared" si="6"/>
        <v>0.22289999999999999</v>
      </c>
      <c r="E43" s="81">
        <f t="shared" si="6"/>
        <v>-8.8999999570660293E-4</v>
      </c>
      <c r="F43" s="82">
        <f t="shared" si="7"/>
        <v>0.22289999999999999</v>
      </c>
      <c r="G43" s="82">
        <f t="shared" si="7"/>
        <v>-8.8999999570660293E-4</v>
      </c>
      <c r="H43" s="82">
        <f t="shared" si="8"/>
        <v>4.9684409999999991E-2</v>
      </c>
      <c r="I43" s="82">
        <f t="shared" si="9"/>
        <v>1.1074654988999998E-2</v>
      </c>
      <c r="J43" s="82">
        <f t="shared" si="10"/>
        <v>2.4685405970480993E-3</v>
      </c>
      <c r="K43" s="82">
        <f t="shared" si="11"/>
        <v>-1.9838099904300179E-4</v>
      </c>
      <c r="L43" s="82">
        <f t="shared" si="12"/>
        <v>-4.4219124686685094E-5</v>
      </c>
      <c r="M43" s="82">
        <f t="shared" ca="1" si="4"/>
        <v>-2.0852347588109306E-4</v>
      </c>
      <c r="N43" s="82">
        <f t="shared" ca="1" si="13"/>
        <v>4.6441024707348854E-7</v>
      </c>
      <c r="O43" s="91">
        <f t="shared" ca="1" si="14"/>
        <v>14276.359106868596</v>
      </c>
      <c r="P43" s="82">
        <f t="shared" ca="1" si="15"/>
        <v>256.14510961444546</v>
      </c>
      <c r="Q43" s="82">
        <f t="shared" ca="1" si="16"/>
        <v>5701.4472288947045</v>
      </c>
      <c r="R43" s="44">
        <f t="shared" ca="1" si="5"/>
        <v>-6.8147651982550987E-4</v>
      </c>
    </row>
    <row r="44" spans="1:18">
      <c r="A44" s="80">
        <v>3271.5</v>
      </c>
      <c r="B44" s="80">
        <v>-1.2649999989662319E-3</v>
      </c>
      <c r="C44" s="80">
        <v>1</v>
      </c>
      <c r="D44" s="81">
        <f t="shared" si="6"/>
        <v>0.32715</v>
      </c>
      <c r="E44" s="81">
        <f t="shared" si="6"/>
        <v>-1.2649999989662319E-3</v>
      </c>
      <c r="F44" s="82">
        <f t="shared" si="7"/>
        <v>0.32715</v>
      </c>
      <c r="G44" s="82">
        <f t="shared" si="7"/>
        <v>-1.2649999989662319E-3</v>
      </c>
      <c r="H44" s="82">
        <f t="shared" si="8"/>
        <v>0.1070271225</v>
      </c>
      <c r="I44" s="82">
        <f t="shared" si="9"/>
        <v>3.5013923125875E-2</v>
      </c>
      <c r="J44" s="82">
        <f t="shared" si="10"/>
        <v>1.1454804950630006E-2</v>
      </c>
      <c r="K44" s="82">
        <f t="shared" si="11"/>
        <v>-4.1384474966180276E-4</v>
      </c>
      <c r="L44" s="82">
        <f t="shared" si="12"/>
        <v>-1.3538930985185877E-4</v>
      </c>
      <c r="M44" s="82">
        <f t="shared" ca="1" si="4"/>
        <v>-7.92495516441973E-4</v>
      </c>
      <c r="N44" s="82">
        <f t="shared" ca="1" si="13"/>
        <v>2.2326048600551772E-7</v>
      </c>
      <c r="O44" s="91">
        <f t="shared" ca="1" si="14"/>
        <v>7149.7211709787816</v>
      </c>
      <c r="P44" s="82">
        <f t="shared" ca="1" si="15"/>
        <v>33264.229368769462</v>
      </c>
      <c r="Q44" s="82">
        <f t="shared" ca="1" si="16"/>
        <v>29762.066740142727</v>
      </c>
      <c r="R44" s="44">
        <f t="shared" ca="1" si="5"/>
        <v>-4.7250448252425894E-4</v>
      </c>
    </row>
    <row r="45" spans="1:18">
      <c r="A45" s="80">
        <v>4351.5</v>
      </c>
      <c r="B45" s="80">
        <v>-3.3649999968474731E-3</v>
      </c>
      <c r="C45" s="80">
        <v>1</v>
      </c>
      <c r="D45" s="81">
        <f t="shared" si="6"/>
        <v>0.43514999999999998</v>
      </c>
      <c r="E45" s="81">
        <f t="shared" si="6"/>
        <v>-3.3649999968474731E-3</v>
      </c>
      <c r="F45" s="82">
        <f t="shared" si="7"/>
        <v>0.43514999999999998</v>
      </c>
      <c r="G45" s="82">
        <f t="shared" si="7"/>
        <v>-3.3649999968474731E-3</v>
      </c>
      <c r="H45" s="82">
        <f t="shared" si="8"/>
        <v>0.18935552249999998</v>
      </c>
      <c r="I45" s="82">
        <f t="shared" si="9"/>
        <v>8.2398055615874988E-2</v>
      </c>
      <c r="J45" s="82">
        <f t="shared" si="10"/>
        <v>3.5855513901247998E-2</v>
      </c>
      <c r="K45" s="82">
        <f t="shared" si="11"/>
        <v>-1.4642797486281779E-3</v>
      </c>
      <c r="L45" s="82">
        <f t="shared" si="12"/>
        <v>-6.3718133261555154E-4</v>
      </c>
      <c r="M45" s="82">
        <f t="shared" ca="1" si="4"/>
        <v>-1.7281563800765685E-3</v>
      </c>
      <c r="N45" s="82">
        <f t="shared" ca="1" si="13"/>
        <v>2.6792570257636559E-6</v>
      </c>
      <c r="O45" s="91">
        <f t="shared" ca="1" si="14"/>
        <v>2819.1861280291728</v>
      </c>
      <c r="P45" s="82">
        <f t="shared" ca="1" si="15"/>
        <v>102780.39437673922</v>
      </c>
      <c r="Q45" s="82">
        <f t="shared" ca="1" si="16"/>
        <v>62349.326595289516</v>
      </c>
      <c r="R45" s="44">
        <f t="shared" ca="1" si="5"/>
        <v>-1.6368436167709046E-3</v>
      </c>
    </row>
    <row r="46" spans="1:18">
      <c r="A46" s="80">
        <v>5347</v>
      </c>
      <c r="B46" s="80">
        <v>-3.4699999960139394E-3</v>
      </c>
      <c r="C46" s="80">
        <v>1</v>
      </c>
      <c r="D46" s="81">
        <f t="shared" si="6"/>
        <v>0.53469999999999995</v>
      </c>
      <c r="E46" s="81">
        <f t="shared" si="6"/>
        <v>-3.4699999960139394E-3</v>
      </c>
      <c r="F46" s="82">
        <f t="shared" si="7"/>
        <v>0.53469999999999995</v>
      </c>
      <c r="G46" s="82">
        <f t="shared" si="7"/>
        <v>-3.4699999960139394E-3</v>
      </c>
      <c r="H46" s="82">
        <f t="shared" si="8"/>
        <v>0.28590408999999994</v>
      </c>
      <c r="I46" s="82">
        <f t="shared" si="9"/>
        <v>0.15287291692299995</v>
      </c>
      <c r="J46" s="82">
        <f t="shared" si="10"/>
        <v>8.1741148678728073E-2</v>
      </c>
      <c r="K46" s="82">
        <f t="shared" si="11"/>
        <v>-1.8554089978686532E-3</v>
      </c>
      <c r="L46" s="82">
        <f t="shared" si="12"/>
        <v>-9.9208719116036879E-4</v>
      </c>
      <c r="M46" s="82">
        <f t="shared" ca="1" si="4"/>
        <v>-2.8886706090792014E-3</v>
      </c>
      <c r="N46" s="82">
        <f t="shared" ca="1" si="13"/>
        <v>3.3794385611391829E-7</v>
      </c>
      <c r="O46" s="91">
        <f t="shared" ca="1" si="14"/>
        <v>804.03332220144864</v>
      </c>
      <c r="P46" s="82">
        <f t="shared" ca="1" si="15"/>
        <v>174057.98038777543</v>
      </c>
      <c r="Q46" s="82">
        <f t="shared" ca="1" si="16"/>
        <v>89894.874401971392</v>
      </c>
      <c r="R46" s="44">
        <f t="shared" ca="1" si="5"/>
        <v>-5.8132938693473794E-4</v>
      </c>
    </row>
    <row r="47" spans="1:18">
      <c r="A47" s="80">
        <v>5439.5</v>
      </c>
      <c r="B47" s="80">
        <v>-1.9449999963399023E-3</v>
      </c>
      <c r="C47" s="80">
        <v>1</v>
      </c>
      <c r="D47" s="81">
        <f t="shared" si="6"/>
        <v>0.54395000000000004</v>
      </c>
      <c r="E47" s="81">
        <f t="shared" si="6"/>
        <v>-1.9449999963399023E-3</v>
      </c>
      <c r="F47" s="82">
        <f t="shared" si="7"/>
        <v>0.54395000000000004</v>
      </c>
      <c r="G47" s="82">
        <f t="shared" si="7"/>
        <v>-1.9449999963399023E-3</v>
      </c>
      <c r="H47" s="82">
        <f t="shared" si="8"/>
        <v>0.29588160250000006</v>
      </c>
      <c r="I47" s="82">
        <f t="shared" si="9"/>
        <v>0.16094479767987505</v>
      </c>
      <c r="J47" s="82">
        <f t="shared" si="10"/>
        <v>8.7545922697968043E-2</v>
      </c>
      <c r="K47" s="82">
        <f t="shared" si="11"/>
        <v>-1.0579827480090898E-3</v>
      </c>
      <c r="L47" s="82">
        <f t="shared" si="12"/>
        <v>-5.7548971577954446E-4</v>
      </c>
      <c r="M47" s="82">
        <f t="shared" ca="1" si="4"/>
        <v>-3.0110215489734379E-3</v>
      </c>
      <c r="N47" s="82">
        <f t="shared" ca="1" si="13"/>
        <v>1.136401950679214E-6</v>
      </c>
      <c r="O47" s="91">
        <f t="shared" ca="1" si="14"/>
        <v>689.79985368323264</v>
      </c>
      <c r="P47" s="82">
        <f t="shared" ca="1" si="15"/>
        <v>180352.84038834079</v>
      </c>
      <c r="Q47" s="82">
        <f t="shared" ca="1" si="16"/>
        <v>92087.174903150662</v>
      </c>
      <c r="R47" s="44">
        <f t="shared" ca="1" si="5"/>
        <v>1.0660215526335356E-3</v>
      </c>
    </row>
    <row r="48" spans="1:18">
      <c r="A48" s="80">
        <v>6464</v>
      </c>
      <c r="B48" s="80">
        <v>-5.7400000005145557E-3</v>
      </c>
      <c r="C48" s="80">
        <v>1</v>
      </c>
      <c r="D48" s="81">
        <f t="shared" si="6"/>
        <v>0.64639999999999997</v>
      </c>
      <c r="E48" s="81">
        <f t="shared" si="6"/>
        <v>-5.7400000005145557E-3</v>
      </c>
      <c r="F48" s="82">
        <f t="shared" si="7"/>
        <v>0.64639999999999997</v>
      </c>
      <c r="G48" s="82">
        <f t="shared" si="7"/>
        <v>-5.7400000005145557E-3</v>
      </c>
      <c r="H48" s="82">
        <f t="shared" si="8"/>
        <v>0.41783295999999998</v>
      </c>
      <c r="I48" s="82">
        <f t="shared" si="9"/>
        <v>0.27008722534399998</v>
      </c>
      <c r="J48" s="82">
        <f t="shared" si="10"/>
        <v>0.17458438246236158</v>
      </c>
      <c r="K48" s="82">
        <f t="shared" si="11"/>
        <v>-3.7103360003326088E-3</v>
      </c>
      <c r="L48" s="82">
        <f t="shared" si="12"/>
        <v>-2.3983611906149981E-3</v>
      </c>
      <c r="M48" s="82">
        <f t="shared" ca="1" si="4"/>
        <v>-4.5312249109787667E-3</v>
      </c>
      <c r="N48" s="82">
        <f t="shared" ca="1" si="13"/>
        <v>1.4611372170822546E-6</v>
      </c>
      <c r="O48" s="91">
        <f t="shared" ca="1" si="14"/>
        <v>29.792901002029918</v>
      </c>
      <c r="P48" s="82">
        <f t="shared" ca="1" si="15"/>
        <v>240533.72541896912</v>
      </c>
      <c r="Q48" s="82">
        <f t="shared" ca="1" si="16"/>
        <v>110268.38085930215</v>
      </c>
      <c r="R48" s="44">
        <f t="shared" ca="1" si="5"/>
        <v>-1.208775089535789E-3</v>
      </c>
    </row>
    <row r="49" spans="1:18">
      <c r="A49" s="80">
        <v>6467</v>
      </c>
      <c r="B49" s="80">
        <v>-5.0699999992502853E-3</v>
      </c>
      <c r="C49" s="80">
        <v>1</v>
      </c>
      <c r="D49" s="81">
        <f t="shared" si="6"/>
        <v>0.64670000000000005</v>
      </c>
      <c r="E49" s="81">
        <f t="shared" si="6"/>
        <v>-5.0699999992502853E-3</v>
      </c>
      <c r="F49" s="82">
        <f t="shared" si="7"/>
        <v>0.64670000000000005</v>
      </c>
      <c r="G49" s="82">
        <f t="shared" si="7"/>
        <v>-5.0699999992502853E-3</v>
      </c>
      <c r="H49" s="82">
        <f t="shared" si="8"/>
        <v>0.41822089000000007</v>
      </c>
      <c r="I49" s="82">
        <f t="shared" si="9"/>
        <v>0.27046344956300006</v>
      </c>
      <c r="J49" s="82">
        <f t="shared" si="10"/>
        <v>0.17490871283239215</v>
      </c>
      <c r="K49" s="82">
        <f t="shared" si="11"/>
        <v>-3.2787689995151599E-3</v>
      </c>
      <c r="L49" s="82">
        <f t="shared" si="12"/>
        <v>-2.1203799119864542E-3</v>
      </c>
      <c r="M49" s="82">
        <f t="shared" ca="1" si="4"/>
        <v>-4.536121133472331E-3</v>
      </c>
      <c r="N49" s="82">
        <f t="shared" ca="1" si="13"/>
        <v>2.8502664332435497E-7</v>
      </c>
      <c r="O49" s="91">
        <f t="shared" ca="1" si="14"/>
        <v>29.200139163670606</v>
      </c>
      <c r="P49" s="82">
        <f t="shared" ca="1" si="15"/>
        <v>240677.58341886321</v>
      </c>
      <c r="Q49" s="82">
        <f t="shared" ca="1" si="16"/>
        <v>110303.19576890585</v>
      </c>
      <c r="R49" s="44">
        <f t="shared" ca="1" si="5"/>
        <v>-5.3387886577795432E-4</v>
      </c>
    </row>
    <row r="50" spans="1:18">
      <c r="A50" s="80">
        <v>6470</v>
      </c>
      <c r="B50" s="80">
        <v>-4.6000000002095476E-3</v>
      </c>
      <c r="C50" s="80">
        <v>1</v>
      </c>
      <c r="D50" s="81">
        <f t="shared" si="6"/>
        <v>0.64700000000000002</v>
      </c>
      <c r="E50" s="81">
        <f t="shared" si="6"/>
        <v>-4.6000000002095476E-3</v>
      </c>
      <c r="F50" s="82">
        <f t="shared" si="7"/>
        <v>0.64700000000000002</v>
      </c>
      <c r="G50" s="82">
        <f t="shared" si="7"/>
        <v>-4.6000000002095476E-3</v>
      </c>
      <c r="H50" s="82">
        <f t="shared" si="8"/>
        <v>0.41860900000000001</v>
      </c>
      <c r="I50" s="82">
        <f t="shared" si="9"/>
        <v>0.27084002300000004</v>
      </c>
      <c r="J50" s="82">
        <f t="shared" si="10"/>
        <v>0.17523349488100004</v>
      </c>
      <c r="K50" s="82">
        <f t="shared" si="11"/>
        <v>-2.9762000001355773E-3</v>
      </c>
      <c r="L50" s="82">
        <f t="shared" si="12"/>
        <v>-1.9256014000877187E-3</v>
      </c>
      <c r="M50" s="82">
        <f t="shared" ca="1" si="4"/>
        <v>-4.5410199526100606E-3</v>
      </c>
      <c r="N50" s="82">
        <f t="shared" ca="1" si="13"/>
        <v>3.4786460148377517E-9</v>
      </c>
      <c r="O50" s="91">
        <f t="shared" ca="1" si="14"/>
        <v>28.613730400593397</v>
      </c>
      <c r="P50" s="82">
        <f t="shared" ca="1" si="15"/>
        <v>240821.22118713037</v>
      </c>
      <c r="Q50" s="82">
        <f t="shared" ca="1" si="16"/>
        <v>110337.89453733055</v>
      </c>
      <c r="R50" s="44">
        <f t="shared" ca="1" si="5"/>
        <v>-5.8980047599486995E-5</v>
      </c>
    </row>
    <row r="51" spans="1:18">
      <c r="A51" s="80">
        <v>6473</v>
      </c>
      <c r="B51" s="80">
        <v>-5.5299999949056655E-3</v>
      </c>
      <c r="C51" s="80">
        <v>1</v>
      </c>
      <c r="D51" s="81">
        <f t="shared" si="6"/>
        <v>0.64729999999999999</v>
      </c>
      <c r="E51" s="81">
        <f t="shared" si="6"/>
        <v>-5.5299999949056655E-3</v>
      </c>
      <c r="F51" s="82">
        <f t="shared" si="7"/>
        <v>0.64729999999999999</v>
      </c>
      <c r="G51" s="82">
        <f t="shared" si="7"/>
        <v>-5.5299999949056655E-3</v>
      </c>
      <c r="H51" s="82">
        <f t="shared" si="8"/>
        <v>0.41899728999999997</v>
      </c>
      <c r="I51" s="82">
        <f t="shared" si="9"/>
        <v>0.27121694581699995</v>
      </c>
      <c r="J51" s="82">
        <f t="shared" si="10"/>
        <v>0.17555872902734407</v>
      </c>
      <c r="K51" s="82">
        <f t="shared" si="11"/>
        <v>-3.5795689967024371E-3</v>
      </c>
      <c r="L51" s="82">
        <f t="shared" si="12"/>
        <v>-2.3170550115654874E-3</v>
      </c>
      <c r="M51" s="82">
        <f t="shared" ca="1" si="4"/>
        <v>-4.5459213683919563E-3</v>
      </c>
      <c r="N51" s="82">
        <f t="shared" ca="1" si="13"/>
        <v>9.6841074316110823E-7</v>
      </c>
      <c r="O51" s="91">
        <f t="shared" ca="1" si="14"/>
        <v>28.033662574890574</v>
      </c>
      <c r="P51" s="82">
        <f t="shared" ca="1" si="15"/>
        <v>240964.63848822308</v>
      </c>
      <c r="Q51" s="82">
        <f t="shared" ca="1" si="16"/>
        <v>110372.4771071938</v>
      </c>
      <c r="R51" s="44">
        <f t="shared" ca="1" si="5"/>
        <v>-9.8407862651370918E-4</v>
      </c>
    </row>
    <row r="52" spans="1:18">
      <c r="A52" s="80">
        <v>6473</v>
      </c>
      <c r="B52" s="80">
        <v>-4.1299999938928522E-3</v>
      </c>
      <c r="C52" s="80">
        <v>1</v>
      </c>
      <c r="D52" s="81">
        <f t="shared" si="6"/>
        <v>0.64729999999999999</v>
      </c>
      <c r="E52" s="81">
        <f t="shared" si="6"/>
        <v>-4.1299999938928522E-3</v>
      </c>
      <c r="F52" s="82">
        <f t="shared" si="7"/>
        <v>0.64729999999999999</v>
      </c>
      <c r="G52" s="82">
        <f t="shared" si="7"/>
        <v>-4.1299999938928522E-3</v>
      </c>
      <c r="H52" s="82">
        <f t="shared" si="8"/>
        <v>0.41899728999999997</v>
      </c>
      <c r="I52" s="82">
        <f t="shared" si="9"/>
        <v>0.27121694581699995</v>
      </c>
      <c r="J52" s="82">
        <f t="shared" si="10"/>
        <v>0.17555872902734407</v>
      </c>
      <c r="K52" s="82">
        <f t="shared" si="11"/>
        <v>-2.6733489960468434E-3</v>
      </c>
      <c r="L52" s="82">
        <f t="shared" si="12"/>
        <v>-1.7304588051411218E-3</v>
      </c>
      <c r="M52" s="82">
        <f t="shared" ca="1" si="4"/>
        <v>-4.5459213683919563E-3</v>
      </c>
      <c r="N52" s="82">
        <f t="shared" ca="1" si="13"/>
        <v>1.7299058976522403E-7</v>
      </c>
      <c r="O52" s="91">
        <f t="shared" ca="1" si="14"/>
        <v>28.033662574890574</v>
      </c>
      <c r="P52" s="82">
        <f t="shared" ca="1" si="15"/>
        <v>240964.63848822308</v>
      </c>
      <c r="Q52" s="82">
        <f t="shared" ca="1" si="16"/>
        <v>110372.4771071938</v>
      </c>
      <c r="R52" s="44">
        <f t="shared" ca="1" si="5"/>
        <v>4.1592137449910412E-4</v>
      </c>
    </row>
    <row r="53" spans="1:18">
      <c r="A53" s="80">
        <v>7282.5</v>
      </c>
      <c r="B53" s="80">
        <v>-6.1749999949824996E-3</v>
      </c>
      <c r="C53" s="80">
        <v>1</v>
      </c>
      <c r="D53" s="81">
        <f t="shared" si="6"/>
        <v>0.72824999999999995</v>
      </c>
      <c r="E53" s="81">
        <f t="shared" si="6"/>
        <v>-6.1749999949824996E-3</v>
      </c>
      <c r="F53" s="82">
        <f t="shared" si="7"/>
        <v>0.72824999999999995</v>
      </c>
      <c r="G53" s="82">
        <f t="shared" si="7"/>
        <v>-6.1749999949824996E-3</v>
      </c>
      <c r="H53" s="82">
        <f t="shared" si="8"/>
        <v>0.53034806249999988</v>
      </c>
      <c r="I53" s="82">
        <f t="shared" si="9"/>
        <v>0.3862259765156249</v>
      </c>
      <c r="J53" s="82">
        <f t="shared" si="10"/>
        <v>0.28126906739750379</v>
      </c>
      <c r="K53" s="82">
        <f t="shared" si="11"/>
        <v>-4.4969437463460047E-3</v>
      </c>
      <c r="L53" s="82">
        <f t="shared" si="12"/>
        <v>-3.2748992832764777E-3</v>
      </c>
      <c r="M53" s="82">
        <f t="shared" ca="1" si="4"/>
        <v>-5.9633679243836181E-3</v>
      </c>
      <c r="N53" s="82">
        <f t="shared" ca="1" si="13"/>
        <v>4.4788133305969989E-8</v>
      </c>
      <c r="O53" s="91">
        <f t="shared" ca="1" si="14"/>
        <v>64.886299846244256</v>
      </c>
      <c r="P53" s="82">
        <f t="shared" ca="1" si="15"/>
        <v>270925.14421969454</v>
      </c>
      <c r="Q53" s="82">
        <f t="shared" ca="1" si="16"/>
        <v>115313.55479989434</v>
      </c>
      <c r="R53" s="44">
        <f t="shared" ca="1" si="5"/>
        <v>-2.1163207059888157E-4</v>
      </c>
    </row>
    <row r="54" spans="1:18">
      <c r="A54" s="80">
        <v>7570</v>
      </c>
      <c r="B54" s="80">
        <v>-6.3999999983934686E-3</v>
      </c>
      <c r="C54" s="80">
        <v>1</v>
      </c>
      <c r="D54" s="81">
        <f t="shared" si="6"/>
        <v>0.75700000000000001</v>
      </c>
      <c r="E54" s="81">
        <f t="shared" si="6"/>
        <v>-6.3999999983934686E-3</v>
      </c>
      <c r="F54" s="82">
        <f t="shared" si="7"/>
        <v>0.75700000000000001</v>
      </c>
      <c r="G54" s="82">
        <f t="shared" si="7"/>
        <v>-6.3999999983934686E-3</v>
      </c>
      <c r="H54" s="82">
        <f t="shared" si="8"/>
        <v>0.57304900000000003</v>
      </c>
      <c r="I54" s="82">
        <f t="shared" si="9"/>
        <v>0.43379809300000005</v>
      </c>
      <c r="J54" s="82">
        <f t="shared" si="10"/>
        <v>0.32838515640100002</v>
      </c>
      <c r="K54" s="82">
        <f t="shared" si="11"/>
        <v>-4.8447999987838554E-3</v>
      </c>
      <c r="L54" s="82">
        <f t="shared" si="12"/>
        <v>-3.6675135990793784E-3</v>
      </c>
      <c r="M54" s="82">
        <f t="shared" ca="1" si="4"/>
        <v>-6.5122818790464432E-3</v>
      </c>
      <c r="N54" s="82">
        <f t="shared" ca="1" si="13"/>
        <v>1.2607220722968851E-8</v>
      </c>
      <c r="O54" s="91">
        <f t="shared" ca="1" si="14"/>
        <v>147.5387031428952</v>
      </c>
      <c r="P54" s="82">
        <f t="shared" ca="1" si="15"/>
        <v>277019.26970920817</v>
      </c>
      <c r="Q54" s="82">
        <f t="shared" ca="1" si="16"/>
        <v>114909.20474322393</v>
      </c>
      <c r="R54" s="44">
        <f t="shared" ca="1" si="5"/>
        <v>1.1228188065297469E-4</v>
      </c>
    </row>
    <row r="55" spans="1:18">
      <c r="A55" s="80">
        <v>7584.5</v>
      </c>
      <c r="B55" s="80">
        <v>-5.094999993161764E-3</v>
      </c>
      <c r="C55" s="80">
        <v>1</v>
      </c>
      <c r="D55" s="81">
        <f t="shared" si="6"/>
        <v>0.75844999999999996</v>
      </c>
      <c r="E55" s="81">
        <f t="shared" si="6"/>
        <v>-5.094999993161764E-3</v>
      </c>
      <c r="F55" s="82">
        <f t="shared" si="7"/>
        <v>0.75844999999999996</v>
      </c>
      <c r="G55" s="82">
        <f t="shared" si="7"/>
        <v>-5.094999993161764E-3</v>
      </c>
      <c r="H55" s="82">
        <f t="shared" si="8"/>
        <v>0.57524640249999992</v>
      </c>
      <c r="I55" s="82">
        <f t="shared" si="9"/>
        <v>0.43629563397612492</v>
      </c>
      <c r="J55" s="82">
        <f t="shared" si="10"/>
        <v>0.33090842358919192</v>
      </c>
      <c r="K55" s="82">
        <f t="shared" si="11"/>
        <v>-3.8643027448135399E-3</v>
      </c>
      <c r="L55" s="82">
        <f t="shared" si="12"/>
        <v>-2.9308804168038292E-3</v>
      </c>
      <c r="M55" s="82">
        <f t="shared" ca="1" si="4"/>
        <v>-6.5405979408431703E-3</v>
      </c>
      <c r="N55" s="82">
        <f t="shared" ca="1" si="13"/>
        <v>2.0897534263406937E-6</v>
      </c>
      <c r="O55" s="91">
        <f t="shared" ca="1" si="14"/>
        <v>152.37119775226941</v>
      </c>
      <c r="P55" s="82">
        <f t="shared" ca="1" si="15"/>
        <v>277259.70252883044</v>
      </c>
      <c r="Q55" s="82">
        <f t="shared" ca="1" si="16"/>
        <v>114858.63673051591</v>
      </c>
      <c r="R55" s="44">
        <f t="shared" ca="1" si="5"/>
        <v>1.4455979476814063E-3</v>
      </c>
    </row>
    <row r="56" spans="1:18">
      <c r="A56" s="80">
        <v>7587.5</v>
      </c>
      <c r="B56" s="80">
        <v>-6.6249999945284799E-3</v>
      </c>
      <c r="C56" s="80">
        <v>1</v>
      </c>
      <c r="D56" s="81">
        <f t="shared" si="6"/>
        <v>0.75875000000000004</v>
      </c>
      <c r="E56" s="81">
        <f t="shared" si="6"/>
        <v>-6.6249999945284799E-3</v>
      </c>
      <c r="F56" s="82">
        <f t="shared" si="7"/>
        <v>0.75875000000000004</v>
      </c>
      <c r="G56" s="82">
        <f t="shared" si="7"/>
        <v>-6.6249999945284799E-3</v>
      </c>
      <c r="H56" s="82">
        <f t="shared" si="8"/>
        <v>0.57570156250000004</v>
      </c>
      <c r="I56" s="82">
        <f t="shared" si="9"/>
        <v>0.43681356054687503</v>
      </c>
      <c r="J56" s="82">
        <f t="shared" si="10"/>
        <v>0.33143228906494143</v>
      </c>
      <c r="K56" s="82">
        <f t="shared" si="11"/>
        <v>-5.026718745848484E-3</v>
      </c>
      <c r="L56" s="82">
        <f t="shared" si="12"/>
        <v>-3.8140228484125375E-3</v>
      </c>
      <c r="M56" s="82">
        <f t="shared" ca="1" si="4"/>
        <v>-6.5464640099328082E-3</v>
      </c>
      <c r="N56" s="82">
        <f t="shared" ca="1" si="13"/>
        <v>6.1679008764115858E-9</v>
      </c>
      <c r="O56" s="91">
        <f t="shared" ca="1" si="14"/>
        <v>153.3780667268604</v>
      </c>
      <c r="P56" s="82">
        <f t="shared" ca="1" si="15"/>
        <v>277308.63638028112</v>
      </c>
      <c r="Q56" s="82">
        <f t="shared" ca="1" si="16"/>
        <v>114847.8138218586</v>
      </c>
      <c r="R56" s="44">
        <f t="shared" ca="1" si="5"/>
        <v>-7.8535984595671723E-5</v>
      </c>
    </row>
    <row r="57" spans="1:18">
      <c r="A57" s="80">
        <v>8353.5</v>
      </c>
      <c r="B57" s="80">
        <v>-7.4849999946309254E-3</v>
      </c>
      <c r="C57" s="80">
        <v>1</v>
      </c>
      <c r="D57" s="81">
        <f t="shared" si="6"/>
        <v>0.83535000000000004</v>
      </c>
      <c r="E57" s="81">
        <f t="shared" si="6"/>
        <v>-7.4849999946309254E-3</v>
      </c>
      <c r="F57" s="82">
        <f t="shared" si="7"/>
        <v>0.83535000000000004</v>
      </c>
      <c r="G57" s="82">
        <f t="shared" si="7"/>
        <v>-7.4849999946309254E-3</v>
      </c>
      <c r="H57" s="82">
        <f t="shared" si="8"/>
        <v>0.69780962250000012</v>
      </c>
      <c r="I57" s="82">
        <f t="shared" si="9"/>
        <v>0.58291526815537509</v>
      </c>
      <c r="J57" s="82">
        <f t="shared" si="10"/>
        <v>0.48693826925359263</v>
      </c>
      <c r="K57" s="82">
        <f t="shared" si="11"/>
        <v>-6.2525947455149434E-3</v>
      </c>
      <c r="L57" s="82">
        <f t="shared" si="12"/>
        <v>-5.2231050206659078E-3</v>
      </c>
      <c r="M57" s="82">
        <f t="shared" ca="1" si="4"/>
        <v>-8.1292427415237158E-3</v>
      </c>
      <c r="N57" s="82">
        <f t="shared" ca="1" si="13"/>
        <v>4.15048716923968E-7</v>
      </c>
      <c r="O57" s="91">
        <f t="shared" ca="1" si="14"/>
        <v>465.13767444882791</v>
      </c>
      <c r="P57" s="82">
        <f t="shared" ca="1" si="15"/>
        <v>280569.04455106915</v>
      </c>
      <c r="Q57" s="82">
        <f t="shared" ca="1" si="16"/>
        <v>108124.69985884092</v>
      </c>
      <c r="R57" s="44">
        <f t="shared" ca="1" si="5"/>
        <v>6.442427468927904E-4</v>
      </c>
    </row>
    <row r="58" spans="1:18">
      <c r="A58" s="80">
        <v>8356.5</v>
      </c>
      <c r="B58" s="80">
        <v>-8.1149999896297231E-3</v>
      </c>
      <c r="C58" s="80">
        <v>1</v>
      </c>
      <c r="D58" s="81">
        <f t="shared" si="6"/>
        <v>0.83565</v>
      </c>
      <c r="E58" s="81">
        <f t="shared" si="6"/>
        <v>-8.1149999896297231E-3</v>
      </c>
      <c r="F58" s="82">
        <f t="shared" si="7"/>
        <v>0.83565</v>
      </c>
      <c r="G58" s="82">
        <f t="shared" si="7"/>
        <v>-8.1149999896297231E-3</v>
      </c>
      <c r="H58" s="82">
        <f t="shared" si="8"/>
        <v>0.69831092250000004</v>
      </c>
      <c r="I58" s="82">
        <f t="shared" si="9"/>
        <v>0.58354352238712504</v>
      </c>
      <c r="J58" s="82">
        <f t="shared" si="10"/>
        <v>0.48763814448280102</v>
      </c>
      <c r="K58" s="82">
        <f t="shared" si="11"/>
        <v>-6.7812997413340785E-3</v>
      </c>
      <c r="L58" s="82">
        <f t="shared" si="12"/>
        <v>-5.6667931288458227E-3</v>
      </c>
      <c r="M58" s="82">
        <f t="shared" ca="1" si="4"/>
        <v>-8.1357744170679498E-3</v>
      </c>
      <c r="N58" s="82">
        <f t="shared" ca="1" si="13"/>
        <v>4.3157683538614304E-10</v>
      </c>
      <c r="O58" s="91">
        <f t="shared" ca="1" si="14"/>
        <v>466.4847892555029</v>
      </c>
      <c r="P58" s="82">
        <f t="shared" ca="1" si="15"/>
        <v>280545.43527281337</v>
      </c>
      <c r="Q58" s="82">
        <f t="shared" ca="1" si="16"/>
        <v>108083.33755998514</v>
      </c>
      <c r="R58" s="44">
        <f t="shared" ca="1" si="5"/>
        <v>2.077442743822662E-5</v>
      </c>
    </row>
    <row r="59" spans="1:18">
      <c r="A59" s="80">
        <v>8365.5</v>
      </c>
      <c r="B59" s="80">
        <v>-6.7049999925075099E-3</v>
      </c>
      <c r="C59" s="80">
        <v>1</v>
      </c>
      <c r="D59" s="81">
        <f t="shared" si="6"/>
        <v>0.83655000000000002</v>
      </c>
      <c r="E59" s="81">
        <f t="shared" si="6"/>
        <v>-6.7049999925075099E-3</v>
      </c>
      <c r="F59" s="82">
        <f t="shared" si="7"/>
        <v>0.83655000000000002</v>
      </c>
      <c r="G59" s="82">
        <f t="shared" si="7"/>
        <v>-6.7049999925075099E-3</v>
      </c>
      <c r="H59" s="82">
        <f t="shared" si="8"/>
        <v>0.69981590250000003</v>
      </c>
      <c r="I59" s="82">
        <f t="shared" si="9"/>
        <v>0.58543099323637504</v>
      </c>
      <c r="J59" s="82">
        <f t="shared" si="10"/>
        <v>0.48974229739188957</v>
      </c>
      <c r="K59" s="82">
        <f t="shared" si="11"/>
        <v>-5.6090677437321572E-3</v>
      </c>
      <c r="L59" s="82">
        <f t="shared" si="12"/>
        <v>-4.6922656210191364E-3</v>
      </c>
      <c r="M59" s="82">
        <f t="shared" ca="1" si="4"/>
        <v>-8.155385023565654E-3</v>
      </c>
      <c r="N59" s="82">
        <f t="shared" ca="1" si="13"/>
        <v>2.1036167383175336E-6</v>
      </c>
      <c r="O59" s="91">
        <f t="shared" ca="1" si="14"/>
        <v>470.52816522816795</v>
      </c>
      <c r="P59" s="82">
        <f t="shared" ca="1" si="15"/>
        <v>280472.90889299539</v>
      </c>
      <c r="Q59" s="82">
        <f t="shared" ca="1" si="16"/>
        <v>107958.57623368251</v>
      </c>
      <c r="R59" s="44">
        <f t="shared" ca="1" si="5"/>
        <v>1.4503850310581441E-3</v>
      </c>
    </row>
    <row r="60" spans="1:18">
      <c r="A60" s="80">
        <v>8470</v>
      </c>
      <c r="B60" s="80">
        <v>-8.1999999965773895E-3</v>
      </c>
      <c r="C60" s="80">
        <v>1</v>
      </c>
      <c r="D60" s="81">
        <f t="shared" si="6"/>
        <v>0.84699999999999998</v>
      </c>
      <c r="E60" s="81">
        <f t="shared" si="6"/>
        <v>-8.1999999965773895E-3</v>
      </c>
      <c r="F60" s="82">
        <f t="shared" si="7"/>
        <v>0.84699999999999998</v>
      </c>
      <c r="G60" s="82">
        <f t="shared" si="7"/>
        <v>-8.1999999965773895E-3</v>
      </c>
      <c r="H60" s="82">
        <f t="shared" si="8"/>
        <v>0.71740899999999996</v>
      </c>
      <c r="I60" s="82">
        <f t="shared" si="9"/>
        <v>0.60764542299999991</v>
      </c>
      <c r="J60" s="82">
        <f t="shared" si="10"/>
        <v>0.51467567328099995</v>
      </c>
      <c r="K60" s="82">
        <f t="shared" si="11"/>
        <v>-6.945399997101049E-3</v>
      </c>
      <c r="L60" s="82">
        <f t="shared" si="12"/>
        <v>-5.8827537975445886E-3</v>
      </c>
      <c r="M60" s="82">
        <f t="shared" ca="1" si="4"/>
        <v>-8.3847969627497809E-3</v>
      </c>
      <c r="N60" s="82">
        <f t="shared" ca="1" si="13"/>
        <v>3.414991870651994E-8</v>
      </c>
      <c r="O60" s="91">
        <f t="shared" ca="1" si="14"/>
        <v>517.64085174407239</v>
      </c>
      <c r="P60" s="82">
        <f t="shared" ca="1" si="15"/>
        <v>279444.60423985962</v>
      </c>
      <c r="Q60" s="82">
        <f t="shared" ca="1" si="16"/>
        <v>106436.49887872383</v>
      </c>
      <c r="R60" s="44">
        <f t="shared" ca="1" si="5"/>
        <v>1.8479696617239132E-4</v>
      </c>
    </row>
    <row r="61" spans="1:18">
      <c r="A61" s="80">
        <v>10515</v>
      </c>
      <c r="B61" s="80">
        <v>-1.2803327743313275E-2</v>
      </c>
      <c r="C61" s="80">
        <v>1</v>
      </c>
      <c r="D61" s="81">
        <f t="shared" si="6"/>
        <v>1.0515000000000001</v>
      </c>
      <c r="E61" s="81">
        <f t="shared" si="6"/>
        <v>-1.2803327743313275E-2</v>
      </c>
      <c r="F61" s="82">
        <f t="shared" si="7"/>
        <v>1.0515000000000001</v>
      </c>
      <c r="G61" s="82">
        <f t="shared" si="7"/>
        <v>-1.2803327743313275E-2</v>
      </c>
      <c r="H61" s="82">
        <f t="shared" si="8"/>
        <v>1.1056522500000001</v>
      </c>
      <c r="I61" s="82">
        <f t="shared" si="9"/>
        <v>1.1625933408750002</v>
      </c>
      <c r="J61" s="82">
        <f t="shared" si="10"/>
        <v>1.2224668979300628</v>
      </c>
      <c r="K61" s="82">
        <f t="shared" si="11"/>
        <v>-1.3462699122093909E-2</v>
      </c>
      <c r="L61" s="82">
        <f t="shared" si="12"/>
        <v>-1.4156028126881747E-2</v>
      </c>
      <c r="M61" s="82">
        <f t="shared" ca="1" si="4"/>
        <v>-1.3508364814441544E-2</v>
      </c>
      <c r="N61" s="82">
        <f t="shared" ca="1" si="13"/>
        <v>4.9707727166512722E-7</v>
      </c>
      <c r="O61" s="91">
        <f t="shared" ca="1" si="14"/>
        <v>1185.9444900463188</v>
      </c>
      <c r="P61" s="82">
        <f t="shared" ca="1" si="15"/>
        <v>197234.48809682694</v>
      </c>
      <c r="Q61" s="82">
        <f t="shared" ca="1" si="16"/>
        <v>55717.637770026777</v>
      </c>
      <c r="R61" s="44">
        <f t="shared" ca="1" si="5"/>
        <v>7.0503707112826858E-4</v>
      </c>
    </row>
    <row r="62" spans="1:18">
      <c r="A62" s="80">
        <v>10737.5</v>
      </c>
      <c r="B62" s="80">
        <v>-1.3324999992619269E-2</v>
      </c>
      <c r="C62" s="80">
        <v>1</v>
      </c>
      <c r="D62" s="81">
        <f t="shared" si="6"/>
        <v>1.07375</v>
      </c>
      <c r="E62" s="81">
        <f t="shared" si="6"/>
        <v>-1.3324999992619269E-2</v>
      </c>
      <c r="F62" s="82">
        <f t="shared" si="7"/>
        <v>1.07375</v>
      </c>
      <c r="G62" s="82">
        <f t="shared" si="7"/>
        <v>-1.3324999992619269E-2</v>
      </c>
      <c r="H62" s="82">
        <f t="shared" si="8"/>
        <v>1.1529390625</v>
      </c>
      <c r="I62" s="82">
        <f t="shared" si="9"/>
        <v>1.237968318359375</v>
      </c>
      <c r="J62" s="82">
        <f t="shared" si="10"/>
        <v>1.3292684818383789</v>
      </c>
      <c r="K62" s="82">
        <f t="shared" si="11"/>
        <v>-1.430771874207494E-2</v>
      </c>
      <c r="L62" s="82">
        <f t="shared" si="12"/>
        <v>-1.5362912999302966E-2</v>
      </c>
      <c r="M62" s="82">
        <f t="shared" ca="1" si="4"/>
        <v>-1.4138599888849834E-2</v>
      </c>
      <c r="N62" s="82">
        <f t="shared" ca="1" si="13"/>
        <v>6.6194479114638669E-7</v>
      </c>
      <c r="O62" s="91">
        <f t="shared" ca="1" si="14"/>
        <v>1201.9569591673585</v>
      </c>
      <c r="P62" s="82">
        <f t="shared" ca="1" si="15"/>
        <v>182669.07902642386</v>
      </c>
      <c r="Q62" s="82">
        <f t="shared" ca="1" si="16"/>
        <v>48885.21252898543</v>
      </c>
      <c r="R62" s="44">
        <f t="shared" ca="1" si="5"/>
        <v>8.1359989623056538E-4</v>
      </c>
    </row>
    <row r="63" spans="1:18">
      <c r="A63" s="80">
        <v>11446</v>
      </c>
      <c r="B63" s="80">
        <v>-1.6559999996388797E-2</v>
      </c>
      <c r="C63" s="80">
        <v>1</v>
      </c>
      <c r="D63" s="81">
        <f t="shared" si="6"/>
        <v>1.1446000000000001</v>
      </c>
      <c r="E63" s="81">
        <f t="shared" si="6"/>
        <v>-1.6559999996388797E-2</v>
      </c>
      <c r="F63" s="82">
        <f t="shared" si="7"/>
        <v>1.1446000000000001</v>
      </c>
      <c r="G63" s="82">
        <f t="shared" si="7"/>
        <v>-1.6559999996388797E-2</v>
      </c>
      <c r="H63" s="82">
        <f t="shared" si="8"/>
        <v>1.3101091600000001</v>
      </c>
      <c r="I63" s="82">
        <f t="shared" si="9"/>
        <v>1.4995509445360002</v>
      </c>
      <c r="J63" s="82">
        <f t="shared" si="10"/>
        <v>1.7163860111159059</v>
      </c>
      <c r="K63" s="82">
        <f t="shared" si="11"/>
        <v>-1.8954575995866616E-2</v>
      </c>
      <c r="L63" s="82">
        <f t="shared" si="12"/>
        <v>-2.1695407684868929E-2</v>
      </c>
      <c r="M63" s="82">
        <f t="shared" ca="1" si="4"/>
        <v>-1.6240592847170211E-2</v>
      </c>
      <c r="N63" s="82">
        <f t="shared" ca="1" si="13"/>
        <v>1.0202092697194414E-7</v>
      </c>
      <c r="O63" s="91">
        <f t="shared" ca="1" si="14"/>
        <v>1159.2462498843079</v>
      </c>
      <c r="P63" s="82">
        <f t="shared" ca="1" si="15"/>
        <v>132751.83640720212</v>
      </c>
      <c r="Q63" s="82">
        <f t="shared" ca="1" si="16"/>
        <v>27821.8993194959</v>
      </c>
      <c r="R63" s="44">
        <f t="shared" ca="1" si="5"/>
        <v>-3.1940714921858612E-4</v>
      </c>
    </row>
    <row r="64" spans="1:18">
      <c r="A64" s="80">
        <v>11820.5</v>
      </c>
      <c r="B64" s="80">
        <v>-1.6954999999143183E-2</v>
      </c>
      <c r="C64" s="80">
        <v>1</v>
      </c>
      <c r="D64" s="81">
        <f t="shared" si="6"/>
        <v>1.18205</v>
      </c>
      <c r="E64" s="81">
        <f t="shared" si="6"/>
        <v>-1.6954999999143183E-2</v>
      </c>
      <c r="F64" s="82">
        <f t="shared" si="7"/>
        <v>1.18205</v>
      </c>
      <c r="G64" s="82">
        <f t="shared" si="7"/>
        <v>-1.6954999999143183E-2</v>
      </c>
      <c r="H64" s="82">
        <f t="shared" si="8"/>
        <v>1.3972422025000002</v>
      </c>
      <c r="I64" s="82">
        <f t="shared" si="9"/>
        <v>1.6516101454651253</v>
      </c>
      <c r="J64" s="82">
        <f t="shared" si="10"/>
        <v>1.9522857724470515</v>
      </c>
      <c r="K64" s="82">
        <f t="shared" si="11"/>
        <v>-2.00416577489872E-2</v>
      </c>
      <c r="L64" s="82">
        <f t="shared" si="12"/>
        <v>-2.3690241542190321E-2</v>
      </c>
      <c r="M64" s="82">
        <f t="shared" ca="1" si="4"/>
        <v>-1.7410176127865752E-2</v>
      </c>
      <c r="N64" s="82">
        <f t="shared" ca="1" si="13"/>
        <v>2.0718530815886462E-7</v>
      </c>
      <c r="O64" s="91">
        <f t="shared" ca="1" si="14"/>
        <v>1081.3129924244722</v>
      </c>
      <c r="P64" s="82">
        <f t="shared" ca="1" si="15"/>
        <v>105613.64359304174</v>
      </c>
      <c r="Q64" s="82">
        <f t="shared" ca="1" si="16"/>
        <v>17948.212786279124</v>
      </c>
      <c r="R64" s="44">
        <f t="shared" ca="1" si="5"/>
        <v>4.5517612872256891E-4</v>
      </c>
    </row>
    <row r="65" spans="1:18">
      <c r="A65" s="80">
        <v>11822.5</v>
      </c>
      <c r="B65" s="80">
        <v>-1.7574999998032581E-2</v>
      </c>
      <c r="C65" s="80">
        <v>1</v>
      </c>
      <c r="D65" s="81">
        <f t="shared" si="6"/>
        <v>1.18225</v>
      </c>
      <c r="E65" s="81">
        <f t="shared" si="6"/>
        <v>-1.7574999998032581E-2</v>
      </c>
      <c r="F65" s="82">
        <f t="shared" si="7"/>
        <v>1.18225</v>
      </c>
      <c r="G65" s="82">
        <f t="shared" si="7"/>
        <v>-1.7574999998032581E-2</v>
      </c>
      <c r="H65" s="82">
        <f t="shared" si="8"/>
        <v>1.3977150625000001</v>
      </c>
      <c r="I65" s="82">
        <f t="shared" si="9"/>
        <v>1.6524486326406251</v>
      </c>
      <c r="J65" s="82">
        <f t="shared" si="10"/>
        <v>1.9536073959393792</v>
      </c>
      <c r="K65" s="82">
        <f t="shared" si="11"/>
        <v>-2.0778043747674019E-2</v>
      </c>
      <c r="L65" s="82">
        <f t="shared" si="12"/>
        <v>-2.456484222068761E-2</v>
      </c>
      <c r="M65" s="82">
        <f t="shared" ca="1" si="4"/>
        <v>-1.7416530859784597E-2</v>
      </c>
      <c r="N65" s="82">
        <f t="shared" ca="1" si="13"/>
        <v>2.5112467777058623E-8</v>
      </c>
      <c r="O65" s="91">
        <f t="shared" ca="1" si="14"/>
        <v>1080.8020366464382</v>
      </c>
      <c r="P65" s="82">
        <f t="shared" ca="1" si="15"/>
        <v>105469.74690512905</v>
      </c>
      <c r="Q65" s="82">
        <f t="shared" ca="1" si="16"/>
        <v>17899.219331867662</v>
      </c>
      <c r="R65" s="44">
        <f t="shared" ca="1" si="5"/>
        <v>-1.5846913824798387E-4</v>
      </c>
    </row>
    <row r="66" spans="1:18">
      <c r="A66" s="80">
        <v>12607</v>
      </c>
      <c r="B66" s="80">
        <v>-2.0069999991392251E-2</v>
      </c>
      <c r="C66" s="80">
        <v>1</v>
      </c>
      <c r="D66" s="81">
        <f t="shared" si="6"/>
        <v>1.2606999999999999</v>
      </c>
      <c r="E66" s="81">
        <f t="shared" si="6"/>
        <v>-2.0069999991392251E-2</v>
      </c>
      <c r="F66" s="82">
        <f t="shared" si="7"/>
        <v>1.2606999999999999</v>
      </c>
      <c r="G66" s="82">
        <f t="shared" si="7"/>
        <v>-2.0069999991392251E-2</v>
      </c>
      <c r="H66" s="82">
        <f t="shared" si="8"/>
        <v>1.5893644899999999</v>
      </c>
      <c r="I66" s="82">
        <f t="shared" si="9"/>
        <v>2.0037118125429996</v>
      </c>
      <c r="J66" s="82">
        <f t="shared" si="10"/>
        <v>2.5260794820729595</v>
      </c>
      <c r="K66" s="82">
        <f t="shared" si="11"/>
        <v>-2.5302248989148211E-2</v>
      </c>
      <c r="L66" s="82">
        <f t="shared" si="12"/>
        <v>-3.1898545300619148E-2</v>
      </c>
      <c r="M66" s="82">
        <f t="shared" ca="1" si="4"/>
        <v>-1.9998182981035048E-2</v>
      </c>
      <c r="N66" s="82">
        <f t="shared" ca="1" si="13"/>
        <v>5.1576829766466031E-9</v>
      </c>
      <c r="O66" s="91">
        <f t="shared" ca="1" si="14"/>
        <v>815.45406017720961</v>
      </c>
      <c r="P66" s="82">
        <f t="shared" ca="1" si="15"/>
        <v>52302.308492233024</v>
      </c>
      <c r="Q66" s="82">
        <f t="shared" ca="1" si="16"/>
        <v>3106.8944399105717</v>
      </c>
      <c r="R66" s="44">
        <f t="shared" ca="1" si="5"/>
        <v>-7.1817010357203004E-5</v>
      </c>
    </row>
    <row r="67" spans="1:18">
      <c r="A67" s="80">
        <v>12807.5</v>
      </c>
      <c r="B67" s="80">
        <v>-2.052499999263091E-2</v>
      </c>
      <c r="C67" s="80">
        <v>1</v>
      </c>
      <c r="D67" s="81">
        <f t="shared" si="6"/>
        <v>1.2807500000000001</v>
      </c>
      <c r="E67" s="81">
        <f t="shared" si="6"/>
        <v>-2.052499999263091E-2</v>
      </c>
      <c r="F67" s="82">
        <f t="shared" si="7"/>
        <v>1.2807500000000001</v>
      </c>
      <c r="G67" s="82">
        <f t="shared" si="7"/>
        <v>-2.052499999263091E-2</v>
      </c>
      <c r="H67" s="82">
        <f t="shared" si="8"/>
        <v>1.6403205625000001</v>
      </c>
      <c r="I67" s="82">
        <f t="shared" si="9"/>
        <v>2.1008405604218754</v>
      </c>
      <c r="J67" s="82">
        <f t="shared" si="10"/>
        <v>2.690651547760317</v>
      </c>
      <c r="K67" s="82">
        <f t="shared" si="11"/>
        <v>-2.6287393740562038E-2</v>
      </c>
      <c r="L67" s="82">
        <f t="shared" si="12"/>
        <v>-3.3667579533224828E-2</v>
      </c>
      <c r="M67" s="82">
        <f t="shared" ca="1" si="4"/>
        <v>-2.0686483245102191E-2</v>
      </c>
      <c r="N67" s="82">
        <f t="shared" ca="1" si="13"/>
        <v>2.6076840828703304E-8</v>
      </c>
      <c r="O67" s="91">
        <f t="shared" ca="1" si="14"/>
        <v>731.44377892241585</v>
      </c>
      <c r="P67" s="82">
        <f t="shared" ca="1" si="15"/>
        <v>40482.449208037448</v>
      </c>
      <c r="Q67" s="82">
        <f t="shared" ca="1" si="16"/>
        <v>1141.3110464158408</v>
      </c>
      <c r="R67" s="44">
        <f t="shared" ca="1" si="5"/>
        <v>1.6148325247128045E-4</v>
      </c>
    </row>
    <row r="68" spans="1:18">
      <c r="A68" s="80">
        <v>12853</v>
      </c>
      <c r="B68" s="80">
        <v>-2.1429999993415549E-2</v>
      </c>
      <c r="C68" s="80">
        <v>1</v>
      </c>
      <c r="D68" s="81">
        <f t="shared" si="6"/>
        <v>1.2853000000000001</v>
      </c>
      <c r="E68" s="81">
        <f t="shared" si="6"/>
        <v>-2.1429999993415549E-2</v>
      </c>
      <c r="F68" s="82">
        <f t="shared" si="7"/>
        <v>1.2853000000000001</v>
      </c>
      <c r="G68" s="82">
        <f t="shared" si="7"/>
        <v>-2.1429999993415549E-2</v>
      </c>
      <c r="H68" s="82">
        <f t="shared" si="8"/>
        <v>1.6519960900000004</v>
      </c>
      <c r="I68" s="82">
        <f t="shared" si="9"/>
        <v>2.1233105744770007</v>
      </c>
      <c r="J68" s="82">
        <f t="shared" si="10"/>
        <v>2.7290910813752891</v>
      </c>
      <c r="K68" s="82">
        <f t="shared" si="11"/>
        <v>-2.7543978991537009E-2</v>
      </c>
      <c r="L68" s="82">
        <f t="shared" si="12"/>
        <v>-3.5402276197822519E-2</v>
      </c>
      <c r="M68" s="82">
        <f t="shared" ca="1" si="4"/>
        <v>-2.0844295740535972E-2</v>
      </c>
      <c r="N68" s="82">
        <f t="shared" ca="1" si="13"/>
        <v>3.430494718412244E-7</v>
      </c>
      <c r="O68" s="91">
        <f t="shared" ca="1" si="14"/>
        <v>711.78338749440536</v>
      </c>
      <c r="P68" s="82">
        <f t="shared" ca="1" si="15"/>
        <v>37945.611639559087</v>
      </c>
      <c r="Q68" s="82">
        <f t="shared" ca="1" si="16"/>
        <v>822.93575936341085</v>
      </c>
      <c r="R68" s="44">
        <f t="shared" ca="1" si="5"/>
        <v>-5.8570425287957778E-4</v>
      </c>
    </row>
    <row r="69" spans="1:18">
      <c r="A69" s="80">
        <v>13814</v>
      </c>
      <c r="B69" s="80">
        <v>-2.4039999996603001E-2</v>
      </c>
      <c r="C69" s="80">
        <v>1</v>
      </c>
      <c r="D69" s="81">
        <f t="shared" si="6"/>
        <v>1.3814</v>
      </c>
      <c r="E69" s="81">
        <f t="shared" si="6"/>
        <v>-2.4039999996603001E-2</v>
      </c>
      <c r="F69" s="82">
        <f t="shared" si="7"/>
        <v>1.3814</v>
      </c>
      <c r="G69" s="82">
        <f t="shared" si="7"/>
        <v>-2.4039999996603001E-2</v>
      </c>
      <c r="H69" s="82">
        <f t="shared" si="8"/>
        <v>1.9082659599999998</v>
      </c>
      <c r="I69" s="82">
        <f t="shared" si="9"/>
        <v>2.6360785971439995</v>
      </c>
      <c r="J69" s="82">
        <f t="shared" si="10"/>
        <v>3.6414789740947207</v>
      </c>
      <c r="K69" s="82">
        <f t="shared" si="11"/>
        <v>-3.3208855995307388E-2</v>
      </c>
      <c r="L69" s="82">
        <f t="shared" si="12"/>
        <v>-4.5874713671917623E-2</v>
      </c>
      <c r="M69" s="82">
        <f t="shared" ca="1" si="4"/>
        <v>-2.4316967434884419E-2</v>
      </c>
      <c r="N69" s="82">
        <f t="shared" ca="1" si="13"/>
        <v>7.6710961868170862E-8</v>
      </c>
      <c r="O69" s="91">
        <f t="shared" ca="1" si="14"/>
        <v>287.53213476488492</v>
      </c>
      <c r="P69" s="82">
        <f t="shared" ca="1" si="15"/>
        <v>2032.1995630315951</v>
      </c>
      <c r="Q69" s="82">
        <f t="shared" ca="1" si="16"/>
        <v>7884.2066529561935</v>
      </c>
      <c r="R69" s="44">
        <f t="shared" ca="1" si="5"/>
        <v>2.7696743828141759E-4</v>
      </c>
    </row>
    <row r="70" spans="1:18">
      <c r="A70" s="80">
        <v>13814.5</v>
      </c>
      <c r="B70" s="80">
        <v>-2.419499999814434E-2</v>
      </c>
      <c r="C70" s="80">
        <v>1</v>
      </c>
      <c r="D70" s="81">
        <f t="shared" si="6"/>
        <v>1.3814500000000001</v>
      </c>
      <c r="E70" s="81">
        <f t="shared" si="6"/>
        <v>-2.419499999814434E-2</v>
      </c>
      <c r="F70" s="82">
        <f t="shared" si="7"/>
        <v>1.3814500000000001</v>
      </c>
      <c r="G70" s="82">
        <f t="shared" si="7"/>
        <v>-2.419499999814434E-2</v>
      </c>
      <c r="H70" s="82">
        <f t="shared" si="8"/>
        <v>1.9084041025000003</v>
      </c>
      <c r="I70" s="82">
        <f t="shared" si="9"/>
        <v>2.6363648473986254</v>
      </c>
      <c r="J70" s="82">
        <f t="shared" si="10"/>
        <v>3.6420062184388313</v>
      </c>
      <c r="K70" s="82">
        <f t="shared" si="11"/>
        <v>-3.3424182747436498E-2</v>
      </c>
      <c r="L70" s="82">
        <f t="shared" si="12"/>
        <v>-4.6173837256446151E-2</v>
      </c>
      <c r="M70" s="82">
        <f t="shared" ca="1" si="4"/>
        <v>-2.4318843588012035E-2</v>
      </c>
      <c r="N70" s="82">
        <f t="shared" ca="1" si="13"/>
        <v>1.5337234751317806E-8</v>
      </c>
      <c r="O70" s="91">
        <f t="shared" ca="1" si="14"/>
        <v>287.32701878017463</v>
      </c>
      <c r="P70" s="82">
        <f t="shared" ca="1" si="15"/>
        <v>2024.5378437064423</v>
      </c>
      <c r="Q70" s="82">
        <f t="shared" ca="1" si="16"/>
        <v>7895.9341595264914</v>
      </c>
      <c r="R70" s="44">
        <f t="shared" ca="1" si="5"/>
        <v>1.2384358986769484E-4</v>
      </c>
    </row>
    <row r="71" spans="1:18">
      <c r="A71" s="80">
        <v>13817.5</v>
      </c>
      <c r="B71" s="80">
        <v>-2.4024999991524965E-2</v>
      </c>
      <c r="C71" s="80">
        <v>1</v>
      </c>
      <c r="D71" s="81">
        <f t="shared" si="6"/>
        <v>1.38175</v>
      </c>
      <c r="E71" s="81">
        <f t="shared" si="6"/>
        <v>-2.4024999991524965E-2</v>
      </c>
      <c r="F71" s="82">
        <f t="shared" si="7"/>
        <v>1.38175</v>
      </c>
      <c r="G71" s="82">
        <f t="shared" si="7"/>
        <v>-2.4024999991524965E-2</v>
      </c>
      <c r="H71" s="82">
        <f t="shared" si="8"/>
        <v>1.9092330625</v>
      </c>
      <c r="I71" s="82">
        <f t="shared" si="9"/>
        <v>2.638082784109375</v>
      </c>
      <c r="J71" s="82">
        <f t="shared" si="10"/>
        <v>3.645170886943129</v>
      </c>
      <c r="K71" s="82">
        <f t="shared" si="11"/>
        <v>-3.3196543738289619E-2</v>
      </c>
      <c r="L71" s="82">
        <f t="shared" si="12"/>
        <v>-4.5869324310381682E-2</v>
      </c>
      <c r="M71" s="82">
        <f t="shared" ca="1" si="4"/>
        <v>-2.4330102021486791E-2</v>
      </c>
      <c r="N71" s="82">
        <f t="shared" ca="1" si="13"/>
        <v>9.3087248686827112E-8</v>
      </c>
      <c r="O71" s="91">
        <f t="shared" ca="1" si="14"/>
        <v>286.09712779445539</v>
      </c>
      <c r="P71" s="82">
        <f t="shared" ca="1" si="15"/>
        <v>1978.8574833891191</v>
      </c>
      <c r="Q71" s="82">
        <f t="shared" ca="1" si="16"/>
        <v>7966.5012935581908</v>
      </c>
      <c r="R71" s="44">
        <f t="shared" ca="1" si="5"/>
        <v>3.0510202996182623E-4</v>
      </c>
    </row>
    <row r="72" spans="1:18">
      <c r="A72" s="80">
        <v>13825</v>
      </c>
      <c r="B72" s="80">
        <v>-2.5149999994027894E-2</v>
      </c>
      <c r="C72" s="80">
        <v>1</v>
      </c>
      <c r="D72" s="81">
        <f t="shared" si="6"/>
        <v>1.3825000000000001</v>
      </c>
      <c r="E72" s="81">
        <f t="shared" si="6"/>
        <v>-2.5149999994027894E-2</v>
      </c>
      <c r="F72" s="82">
        <f t="shared" si="7"/>
        <v>1.3825000000000001</v>
      </c>
      <c r="G72" s="82">
        <f t="shared" si="7"/>
        <v>-2.5149999994027894E-2</v>
      </c>
      <c r="H72" s="82">
        <f t="shared" si="8"/>
        <v>1.9113062500000002</v>
      </c>
      <c r="I72" s="82">
        <f t="shared" si="9"/>
        <v>2.6423808906250006</v>
      </c>
      <c r="J72" s="82">
        <f t="shared" si="10"/>
        <v>3.6530915812890634</v>
      </c>
      <c r="K72" s="82">
        <f t="shared" si="11"/>
        <v>-3.4769874991743568E-2</v>
      </c>
      <c r="L72" s="82">
        <f t="shared" si="12"/>
        <v>-4.8069352176085482E-2</v>
      </c>
      <c r="M72" s="82">
        <f t="shared" ca="1" si="4"/>
        <v>-2.4358259465491913E-2</v>
      </c>
      <c r="N72" s="82">
        <f t="shared" ca="1" si="13"/>
        <v>6.2685306452643529E-7</v>
      </c>
      <c r="O72" s="91">
        <f t="shared" ca="1" si="14"/>
        <v>283.02848049748098</v>
      </c>
      <c r="P72" s="82">
        <f t="shared" ca="1" si="15"/>
        <v>1866.8356441581111</v>
      </c>
      <c r="Q72" s="82">
        <f t="shared" ca="1" si="16"/>
        <v>8144.4371661503947</v>
      </c>
      <c r="R72" s="44">
        <f t="shared" ca="1" si="5"/>
        <v>-7.9174052853598145E-4</v>
      </c>
    </row>
    <row r="73" spans="1:18">
      <c r="A73" s="80">
        <v>13913.5</v>
      </c>
      <c r="B73" s="80">
        <v>-2.4584999999206048E-2</v>
      </c>
      <c r="C73" s="80">
        <v>1</v>
      </c>
      <c r="D73" s="81">
        <f t="shared" si="6"/>
        <v>1.3913500000000001</v>
      </c>
      <c r="E73" s="81">
        <f t="shared" si="6"/>
        <v>-2.4584999999206048E-2</v>
      </c>
      <c r="F73" s="82">
        <f t="shared" si="7"/>
        <v>1.3913500000000001</v>
      </c>
      <c r="G73" s="82">
        <f t="shared" si="7"/>
        <v>-2.4584999999206048E-2</v>
      </c>
      <c r="H73" s="82">
        <f t="shared" si="8"/>
        <v>1.9358548225000003</v>
      </c>
      <c r="I73" s="82">
        <f t="shared" si="9"/>
        <v>2.6934516072853754</v>
      </c>
      <c r="J73" s="82">
        <f t="shared" si="10"/>
        <v>3.7475338937965073</v>
      </c>
      <c r="K73" s="82">
        <f t="shared" si="11"/>
        <v>-3.4206339748895337E-2</v>
      </c>
      <c r="L73" s="82">
        <f t="shared" si="12"/>
        <v>-4.7592990809625528E-2</v>
      </c>
      <c r="M73" s="82">
        <f t="shared" ca="1" si="4"/>
        <v>-2.4691742920798777E-2</v>
      </c>
      <c r="N73" s="82">
        <f t="shared" ca="1" si="13"/>
        <v>1.1394051310151525E-8</v>
      </c>
      <c r="O73" s="91">
        <f t="shared" ca="1" si="14"/>
        <v>247.51675394154546</v>
      </c>
      <c r="P73" s="82">
        <f t="shared" ca="1" si="15"/>
        <v>784.35288694093117</v>
      </c>
      <c r="Q73" s="82">
        <f t="shared" ca="1" si="16"/>
        <v>10410.124042718116</v>
      </c>
      <c r="R73" s="44">
        <f t="shared" ca="1" si="5"/>
        <v>1.0674292159272916E-4</v>
      </c>
    </row>
    <row r="74" spans="1:18">
      <c r="A74" s="80">
        <v>15681</v>
      </c>
      <c r="B74" s="80">
        <v>-3.2709999999497086E-2</v>
      </c>
      <c r="C74" s="80">
        <v>1</v>
      </c>
      <c r="D74" s="81">
        <f t="shared" si="6"/>
        <v>1.5681</v>
      </c>
      <c r="E74" s="81">
        <f t="shared" si="6"/>
        <v>-3.2709999999497086E-2</v>
      </c>
      <c r="F74" s="82">
        <f t="shared" si="7"/>
        <v>1.5681</v>
      </c>
      <c r="G74" s="82">
        <f t="shared" si="7"/>
        <v>-3.2709999999497086E-2</v>
      </c>
      <c r="H74" s="82">
        <f t="shared" si="8"/>
        <v>2.45893761</v>
      </c>
      <c r="I74" s="82">
        <f t="shared" si="9"/>
        <v>3.8558600662410001</v>
      </c>
      <c r="J74" s="82">
        <f t="shared" si="10"/>
        <v>6.0463741698725126</v>
      </c>
      <c r="K74" s="82">
        <f t="shared" si="11"/>
        <v>-5.129255099921138E-2</v>
      </c>
      <c r="L74" s="82">
        <f t="shared" si="12"/>
        <v>-8.0431849221863361E-2</v>
      </c>
      <c r="M74" s="82">
        <f t="shared" ca="1" si="4"/>
        <v>-3.1825227104473476E-2</v>
      </c>
      <c r="N74" s="82">
        <f t="shared" ca="1" si="13"/>
        <v>7.8282307576845953E-7</v>
      </c>
      <c r="O74" s="91">
        <f t="shared" ca="1" si="14"/>
        <v>164.1673417585491</v>
      </c>
      <c r="P74" s="82">
        <f t="shared" ca="1" si="15"/>
        <v>105272.13976678008</v>
      </c>
      <c r="Q74" s="82">
        <f t="shared" ca="1" si="16"/>
        <v>137444.5729736299</v>
      </c>
      <c r="R74" s="44">
        <f t="shared" ca="1" si="5"/>
        <v>-8.8477289502360973E-4</v>
      </c>
    </row>
    <row r="75" spans="1:18">
      <c r="A75" s="80">
        <v>15827</v>
      </c>
      <c r="B75" s="80">
        <v>-3.2669999993231613E-2</v>
      </c>
      <c r="C75" s="80">
        <v>1</v>
      </c>
      <c r="D75" s="81">
        <f t="shared" si="6"/>
        <v>1.5827</v>
      </c>
      <c r="E75" s="81">
        <f t="shared" si="6"/>
        <v>-3.2669999993231613E-2</v>
      </c>
      <c r="F75" s="82">
        <f t="shared" si="7"/>
        <v>1.5827</v>
      </c>
      <c r="G75" s="82">
        <f t="shared" si="7"/>
        <v>-3.2669999993231613E-2</v>
      </c>
      <c r="H75" s="82">
        <f t="shared" si="8"/>
        <v>2.5049392899999998</v>
      </c>
      <c r="I75" s="82">
        <f t="shared" si="9"/>
        <v>3.9645674142829996</v>
      </c>
      <c r="J75" s="82">
        <f t="shared" si="10"/>
        <v>6.2747208465857032</v>
      </c>
      <c r="K75" s="82">
        <f t="shared" si="11"/>
        <v>-5.1706808989287673E-2</v>
      </c>
      <c r="L75" s="82">
        <f t="shared" si="12"/>
        <v>-8.1836366587345596E-2</v>
      </c>
      <c r="M75" s="82">
        <f t="shared" ca="1" si="4"/>
        <v>-3.245477256397114E-2</v>
      </c>
      <c r="N75" s="82">
        <f t="shared" ca="1" si="13"/>
        <v>4.6322846306071816E-8</v>
      </c>
      <c r="O75" s="91">
        <f t="shared" ca="1" si="14"/>
        <v>247.95058765584298</v>
      </c>
      <c r="P75" s="82">
        <f t="shared" ca="1" si="15"/>
        <v>127973.44940630032</v>
      </c>
      <c r="Q75" s="82">
        <f t="shared" ca="1" si="16"/>
        <v>156635.96632287532</v>
      </c>
      <c r="R75" s="44">
        <f t="shared" ca="1" si="5"/>
        <v>-2.1522742926047278E-4</v>
      </c>
    </row>
    <row r="76" spans="1:18">
      <c r="A76" s="80">
        <v>16901</v>
      </c>
      <c r="B76" s="80">
        <v>-3.9209999995364342E-2</v>
      </c>
      <c r="C76" s="80">
        <v>1</v>
      </c>
      <c r="D76" s="81">
        <f t="shared" si="6"/>
        <v>1.6900999999999999</v>
      </c>
      <c r="E76" s="81">
        <f t="shared" si="6"/>
        <v>-3.9209999995364342E-2</v>
      </c>
      <c r="F76" s="82">
        <f t="shared" si="7"/>
        <v>1.6900999999999999</v>
      </c>
      <c r="G76" s="82">
        <f t="shared" si="7"/>
        <v>-3.9209999995364342E-2</v>
      </c>
      <c r="H76" s="82">
        <f t="shared" si="8"/>
        <v>2.8564380099999997</v>
      </c>
      <c r="I76" s="82">
        <f t="shared" si="9"/>
        <v>4.8276658807009998</v>
      </c>
      <c r="J76" s="82">
        <f t="shared" si="10"/>
        <v>8.1592381049727596</v>
      </c>
      <c r="K76" s="82">
        <f t="shared" si="11"/>
        <v>-6.6268820992165273E-2</v>
      </c>
      <c r="L76" s="82">
        <f t="shared" si="12"/>
        <v>-0.11200093435885852</v>
      </c>
      <c r="M76" s="82">
        <f t="shared" ca="1" si="4"/>
        <v>-3.7274830835298325E-2</v>
      </c>
      <c r="N76" s="82">
        <f t="shared" ca="1" si="13"/>
        <v>3.7448796780706117E-6</v>
      </c>
      <c r="O76" s="91">
        <f t="shared" ca="1" si="14"/>
        <v>1602.1816556359508</v>
      </c>
      <c r="P76" s="82">
        <f t="shared" ca="1" si="15"/>
        <v>386945.20373760856</v>
      </c>
      <c r="Q76" s="82">
        <f t="shared" ca="1" si="16"/>
        <v>351981.24301335</v>
      </c>
      <c r="R76" s="44">
        <f t="shared" ca="1" si="5"/>
        <v>-1.9351691600660165E-3</v>
      </c>
    </row>
    <row r="77" spans="1:18">
      <c r="A77" s="80">
        <v>18911.5</v>
      </c>
      <c r="B77" s="80">
        <v>-4.5464999995601829E-2</v>
      </c>
      <c r="C77" s="80">
        <v>1</v>
      </c>
      <c r="D77" s="81">
        <f t="shared" si="6"/>
        <v>1.8911500000000001</v>
      </c>
      <c r="E77" s="81">
        <f t="shared" si="6"/>
        <v>-4.5464999995601829E-2</v>
      </c>
      <c r="F77" s="82">
        <f t="shared" si="7"/>
        <v>1.8911500000000001</v>
      </c>
      <c r="G77" s="82">
        <f t="shared" si="7"/>
        <v>-4.5464999995601829E-2</v>
      </c>
      <c r="H77" s="82">
        <f t="shared" si="8"/>
        <v>3.5764483225000006</v>
      </c>
      <c r="I77" s="82">
        <f t="shared" si="9"/>
        <v>6.7636002450958763</v>
      </c>
      <c r="J77" s="82">
        <f t="shared" si="10"/>
        <v>12.790982603513067</v>
      </c>
      <c r="K77" s="82">
        <f t="shared" si="11"/>
        <v>-8.5981134741682411E-2</v>
      </c>
      <c r="L77" s="82">
        <f t="shared" si="12"/>
        <v>-0.16260322296673271</v>
      </c>
      <c r="M77" s="82">
        <f t="shared" ca="1" si="4"/>
        <v>-4.7192454035790213E-2</v>
      </c>
      <c r="N77" s="82">
        <f t="shared" ca="1" si="13"/>
        <v>2.9840974609631697E-6</v>
      </c>
      <c r="O77" s="91">
        <f t="shared" ca="1" si="14"/>
        <v>9655.1067000213443</v>
      </c>
      <c r="P77" s="82">
        <f t="shared" ca="1" si="15"/>
        <v>1462271.1919805808</v>
      </c>
      <c r="Q77" s="82">
        <f t="shared" ca="1" si="16"/>
        <v>1052857.0530047603</v>
      </c>
      <c r="R77" s="44">
        <f t="shared" ca="1" si="5"/>
        <v>1.7274540401883837E-3</v>
      </c>
    </row>
    <row r="78" spans="1:18">
      <c r="A78" s="80"/>
      <c r="B78" s="80"/>
      <c r="C78" s="80"/>
      <c r="D78" s="81"/>
      <c r="E78" s="81"/>
      <c r="F78" s="82"/>
      <c r="G78" s="82"/>
      <c r="H78" s="82"/>
      <c r="I78" s="82"/>
      <c r="J78" s="82"/>
      <c r="K78" s="82"/>
      <c r="L78" s="82"/>
      <c r="M78" s="82"/>
      <c r="N78" s="82"/>
      <c r="O78" s="91"/>
      <c r="P78" s="82"/>
      <c r="Q78" s="82"/>
    </row>
    <row r="79" spans="1:18">
      <c r="A79" s="80"/>
      <c r="B79" s="80"/>
      <c r="C79" s="80"/>
      <c r="D79" s="81"/>
      <c r="E79" s="81"/>
      <c r="F79" s="82"/>
      <c r="G79" s="82"/>
      <c r="H79" s="82"/>
      <c r="I79" s="82"/>
      <c r="J79" s="82"/>
      <c r="K79" s="82"/>
      <c r="L79" s="82"/>
      <c r="M79" s="82"/>
      <c r="N79" s="82"/>
      <c r="O79" s="91"/>
      <c r="P79" s="82"/>
      <c r="Q79" s="82"/>
    </row>
    <row r="80" spans="1:18">
      <c r="A80" s="80"/>
      <c r="B80" s="80"/>
      <c r="C80" s="80"/>
      <c r="D80" s="81"/>
      <c r="E80" s="81"/>
      <c r="F80" s="82"/>
      <c r="G80" s="82"/>
      <c r="H80" s="82"/>
      <c r="I80" s="82"/>
      <c r="J80" s="82"/>
      <c r="K80" s="82"/>
      <c r="L80" s="82"/>
      <c r="M80" s="82"/>
      <c r="N80" s="82"/>
      <c r="O80" s="91"/>
      <c r="P80" s="82"/>
      <c r="Q80" s="82"/>
    </row>
    <row r="81" spans="1:17">
      <c r="A81" s="80"/>
      <c r="B81" s="80"/>
      <c r="C81" s="80"/>
      <c r="D81" s="81"/>
      <c r="E81" s="81"/>
      <c r="F81" s="82"/>
      <c r="G81" s="82"/>
      <c r="H81" s="82"/>
      <c r="I81" s="82"/>
      <c r="J81" s="82"/>
      <c r="K81" s="82"/>
      <c r="L81" s="82"/>
      <c r="M81" s="82"/>
      <c r="N81" s="82"/>
      <c r="O81" s="91"/>
      <c r="P81" s="82"/>
      <c r="Q81" s="82"/>
    </row>
    <row r="82" spans="1:17">
      <c r="A82" s="80"/>
      <c r="B82" s="80"/>
      <c r="C82" s="80"/>
      <c r="D82" s="81"/>
      <c r="E82" s="81"/>
      <c r="F82" s="82"/>
      <c r="G82" s="82"/>
      <c r="H82" s="82"/>
      <c r="I82" s="82"/>
      <c r="J82" s="82"/>
      <c r="K82" s="82"/>
      <c r="L82" s="82"/>
      <c r="M82" s="82"/>
      <c r="N82" s="82"/>
      <c r="O82" s="91"/>
      <c r="P82" s="82"/>
      <c r="Q82" s="82"/>
    </row>
    <row r="83" spans="1:17">
      <c r="A83" s="80"/>
      <c r="B83" s="80"/>
      <c r="C83" s="80"/>
      <c r="D83" s="81"/>
      <c r="E83" s="81"/>
      <c r="F83" s="82"/>
      <c r="G83" s="82"/>
      <c r="H83" s="82"/>
      <c r="I83" s="82"/>
      <c r="J83" s="82"/>
      <c r="K83" s="82"/>
      <c r="L83" s="82"/>
      <c r="M83" s="82"/>
      <c r="N83" s="82"/>
      <c r="O83" s="91"/>
      <c r="P83" s="82"/>
      <c r="Q83" s="82"/>
    </row>
    <row r="84" spans="1:17">
      <c r="A84" s="80"/>
      <c r="B84" s="80"/>
      <c r="C84" s="80"/>
      <c r="D84" s="81"/>
      <c r="E84" s="81"/>
      <c r="F84" s="82"/>
      <c r="G84" s="82"/>
      <c r="H84" s="82"/>
      <c r="I84" s="82"/>
      <c r="J84" s="82"/>
      <c r="K84" s="82"/>
      <c r="L84" s="82"/>
      <c r="M84" s="82"/>
      <c r="N84" s="82"/>
      <c r="O84" s="91"/>
      <c r="P84" s="82"/>
      <c r="Q84" s="82"/>
    </row>
    <row r="85" spans="1:17">
      <c r="A85" s="80"/>
      <c r="B85" s="80"/>
      <c r="C85" s="80"/>
      <c r="D85" s="81"/>
      <c r="E85" s="81"/>
      <c r="F85" s="82"/>
      <c r="G85" s="82"/>
      <c r="H85" s="82"/>
      <c r="I85" s="82"/>
      <c r="J85" s="82"/>
      <c r="K85" s="82"/>
      <c r="L85" s="82"/>
      <c r="M85" s="82"/>
      <c r="N85" s="82"/>
      <c r="O85" s="91"/>
      <c r="P85" s="82"/>
      <c r="Q85" s="82"/>
    </row>
    <row r="86" spans="1:17">
      <c r="A86" s="80"/>
      <c r="B86" s="80"/>
      <c r="C86" s="80"/>
      <c r="D86" s="81"/>
      <c r="E86" s="81"/>
      <c r="F86" s="82"/>
      <c r="G86" s="82"/>
      <c r="H86" s="82"/>
      <c r="I86" s="82"/>
      <c r="J86" s="82"/>
      <c r="K86" s="82"/>
      <c r="L86" s="82"/>
      <c r="M86" s="82"/>
      <c r="N86" s="82"/>
      <c r="O86" s="91"/>
      <c r="P86" s="82"/>
      <c r="Q86" s="82"/>
    </row>
    <row r="87" spans="1:17">
      <c r="A87" s="80"/>
      <c r="B87" s="80"/>
      <c r="C87" s="80"/>
      <c r="D87" s="81"/>
      <c r="E87" s="81"/>
      <c r="F87" s="82"/>
      <c r="G87" s="82"/>
      <c r="H87" s="82"/>
      <c r="I87" s="82"/>
      <c r="J87" s="82"/>
      <c r="K87" s="82"/>
      <c r="L87" s="82"/>
      <c r="M87" s="82"/>
      <c r="N87" s="82"/>
      <c r="O87" s="91"/>
      <c r="P87" s="82"/>
      <c r="Q87" s="82"/>
    </row>
    <row r="88" spans="1:17">
      <c r="A88" s="80"/>
      <c r="B88" s="80"/>
      <c r="C88" s="80"/>
      <c r="D88" s="81"/>
      <c r="E88" s="81"/>
      <c r="F88" s="82"/>
      <c r="G88" s="82"/>
      <c r="H88" s="82"/>
      <c r="I88" s="82"/>
      <c r="J88" s="82"/>
      <c r="K88" s="82"/>
      <c r="L88" s="82"/>
      <c r="M88" s="82"/>
      <c r="N88" s="82"/>
      <c r="O88" s="91"/>
      <c r="P88" s="82"/>
      <c r="Q88" s="82"/>
    </row>
    <row r="89" spans="1:17">
      <c r="A89" s="80"/>
      <c r="B89" s="80"/>
      <c r="C89" s="80"/>
      <c r="D89" s="81"/>
      <c r="E89" s="81"/>
      <c r="F89" s="82"/>
      <c r="G89" s="82"/>
      <c r="H89" s="82"/>
      <c r="I89" s="82"/>
      <c r="J89" s="82"/>
      <c r="K89" s="82"/>
      <c r="L89" s="82"/>
      <c r="M89" s="82"/>
      <c r="N89" s="82"/>
      <c r="O89" s="91"/>
      <c r="P89" s="82"/>
      <c r="Q89" s="82"/>
    </row>
    <row r="90" spans="1:17">
      <c r="A90" s="80"/>
      <c r="B90" s="80"/>
      <c r="C90" s="80"/>
      <c r="D90" s="81"/>
      <c r="E90" s="81"/>
      <c r="F90" s="82"/>
      <c r="G90" s="82"/>
      <c r="H90" s="82"/>
      <c r="I90" s="82"/>
      <c r="J90" s="82"/>
      <c r="K90" s="82"/>
      <c r="L90" s="82"/>
      <c r="M90" s="82"/>
      <c r="N90" s="82"/>
      <c r="O90" s="91"/>
      <c r="P90" s="82"/>
      <c r="Q90" s="82"/>
    </row>
    <row r="91" spans="1:17">
      <c r="A91" s="80"/>
      <c r="B91" s="80"/>
      <c r="C91" s="80"/>
      <c r="D91" s="81"/>
      <c r="E91" s="81"/>
      <c r="F91" s="82"/>
      <c r="G91" s="82"/>
      <c r="H91" s="82"/>
      <c r="I91" s="82"/>
      <c r="J91" s="82"/>
      <c r="K91" s="82"/>
      <c r="L91" s="82"/>
      <c r="M91" s="82"/>
      <c r="N91" s="82"/>
      <c r="O91" s="91"/>
      <c r="P91" s="82"/>
      <c r="Q91" s="82"/>
    </row>
    <row r="92" spans="1:17">
      <c r="A92" s="80"/>
      <c r="B92" s="80"/>
      <c r="C92" s="80"/>
      <c r="D92" s="81"/>
      <c r="E92" s="81"/>
      <c r="F92" s="82"/>
      <c r="G92" s="82"/>
      <c r="H92" s="82"/>
      <c r="I92" s="82"/>
      <c r="J92" s="82"/>
      <c r="K92" s="82"/>
      <c r="L92" s="82"/>
      <c r="M92" s="82"/>
      <c r="N92" s="82"/>
      <c r="O92" s="91"/>
      <c r="P92" s="82"/>
      <c r="Q92" s="82"/>
    </row>
    <row r="93" spans="1:17">
      <c r="A93" s="80"/>
      <c r="B93" s="80"/>
      <c r="C93" s="80"/>
      <c r="D93" s="81"/>
      <c r="E93" s="81"/>
      <c r="F93" s="82"/>
      <c r="G93" s="82"/>
      <c r="H93" s="82"/>
      <c r="I93" s="82"/>
      <c r="J93" s="82"/>
      <c r="K93" s="82"/>
      <c r="L93" s="82"/>
      <c r="M93" s="82"/>
      <c r="N93" s="82"/>
      <c r="O93" s="91"/>
      <c r="P93" s="82"/>
      <c r="Q93" s="82"/>
    </row>
    <row r="94" spans="1:17">
      <c r="A94" s="80"/>
      <c r="B94" s="80"/>
      <c r="C94" s="80"/>
      <c r="D94" s="81"/>
      <c r="E94" s="81"/>
      <c r="F94" s="82"/>
      <c r="G94" s="82"/>
      <c r="H94" s="82"/>
      <c r="I94" s="82"/>
      <c r="J94" s="82"/>
      <c r="K94" s="82"/>
      <c r="L94" s="82"/>
      <c r="M94" s="82"/>
      <c r="N94" s="82"/>
      <c r="O94" s="91"/>
      <c r="P94" s="82"/>
      <c r="Q94" s="82"/>
    </row>
    <row r="95" spans="1:17">
      <c r="A95" s="80"/>
      <c r="B95" s="80"/>
      <c r="C95" s="80"/>
      <c r="D95" s="81"/>
      <c r="E95" s="81"/>
      <c r="F95" s="82"/>
      <c r="G95" s="82"/>
      <c r="H95" s="82"/>
      <c r="I95" s="82"/>
      <c r="J95" s="82"/>
      <c r="K95" s="82"/>
      <c r="L95" s="82"/>
      <c r="M95" s="82"/>
      <c r="N95" s="82"/>
      <c r="O95" s="91"/>
      <c r="P95" s="82"/>
      <c r="Q95" s="82"/>
    </row>
    <row r="96" spans="1:17">
      <c r="A96" s="80"/>
      <c r="B96" s="80"/>
      <c r="C96" s="80"/>
      <c r="D96" s="81"/>
      <c r="E96" s="81"/>
      <c r="F96" s="82"/>
      <c r="G96" s="82"/>
      <c r="H96" s="82"/>
      <c r="I96" s="82"/>
      <c r="J96" s="82"/>
      <c r="K96" s="82"/>
      <c r="L96" s="82"/>
      <c r="M96" s="82"/>
      <c r="N96" s="82"/>
      <c r="O96" s="91"/>
      <c r="P96" s="82"/>
      <c r="Q96" s="82"/>
    </row>
    <row r="97" spans="1:17">
      <c r="A97" s="80"/>
      <c r="B97" s="80"/>
      <c r="C97" s="80"/>
      <c r="D97" s="81"/>
      <c r="E97" s="81"/>
      <c r="F97" s="82"/>
      <c r="G97" s="82"/>
      <c r="H97" s="82"/>
      <c r="I97" s="82"/>
      <c r="J97" s="82"/>
      <c r="K97" s="82"/>
      <c r="L97" s="82"/>
      <c r="M97" s="82"/>
      <c r="N97" s="82"/>
      <c r="O97" s="91"/>
      <c r="P97" s="82"/>
      <c r="Q97" s="82"/>
    </row>
    <row r="98" spans="1:17">
      <c r="A98" s="80"/>
      <c r="B98" s="80"/>
      <c r="C98" s="80"/>
      <c r="D98" s="81"/>
      <c r="E98" s="81"/>
      <c r="F98" s="82"/>
      <c r="G98" s="82"/>
      <c r="H98" s="82"/>
      <c r="I98" s="82"/>
      <c r="J98" s="82"/>
      <c r="K98" s="82"/>
      <c r="L98" s="82"/>
      <c r="M98" s="82"/>
      <c r="N98" s="82"/>
      <c r="O98" s="91"/>
      <c r="P98" s="82"/>
      <c r="Q98" s="82"/>
    </row>
    <row r="99" spans="1:17">
      <c r="A99" s="80"/>
      <c r="B99" s="80"/>
      <c r="C99" s="80"/>
      <c r="D99" s="81"/>
      <c r="E99" s="81"/>
      <c r="F99" s="82"/>
      <c r="G99" s="82"/>
      <c r="H99" s="82"/>
      <c r="I99" s="82"/>
      <c r="J99" s="82"/>
      <c r="K99" s="82"/>
      <c r="L99" s="82"/>
      <c r="M99" s="82"/>
      <c r="N99" s="82"/>
      <c r="O99" s="91"/>
      <c r="P99" s="82"/>
      <c r="Q99" s="82"/>
    </row>
    <row r="100" spans="1:17">
      <c r="A100" s="80"/>
      <c r="B100" s="80"/>
      <c r="C100" s="80"/>
      <c r="D100" s="81"/>
      <c r="E100" s="81"/>
      <c r="F100" s="82"/>
      <c r="G100" s="82"/>
      <c r="H100" s="82"/>
      <c r="I100" s="82"/>
      <c r="J100" s="82"/>
      <c r="K100" s="82"/>
      <c r="L100" s="82"/>
      <c r="M100" s="82"/>
      <c r="N100" s="82"/>
      <c r="O100" s="91"/>
      <c r="P100" s="82"/>
      <c r="Q100" s="82"/>
    </row>
    <row r="101" spans="1:17">
      <c r="A101" s="80"/>
      <c r="B101" s="80"/>
      <c r="C101" s="80"/>
      <c r="D101" s="81"/>
      <c r="E101" s="81"/>
      <c r="F101" s="82"/>
      <c r="G101" s="82"/>
      <c r="H101" s="82"/>
      <c r="I101" s="82"/>
      <c r="J101" s="82"/>
      <c r="K101" s="82"/>
      <c r="L101" s="82"/>
      <c r="M101" s="82"/>
      <c r="N101" s="82"/>
      <c r="O101" s="91"/>
      <c r="P101" s="82"/>
      <c r="Q101" s="82"/>
    </row>
    <row r="102" spans="1:17">
      <c r="A102" s="80"/>
      <c r="B102" s="80"/>
      <c r="C102" s="80"/>
      <c r="D102" s="81"/>
      <c r="E102" s="81"/>
      <c r="F102" s="82"/>
      <c r="G102" s="82"/>
      <c r="H102" s="82"/>
      <c r="I102" s="82"/>
      <c r="J102" s="82"/>
      <c r="K102" s="82"/>
      <c r="L102" s="82"/>
      <c r="M102" s="82"/>
      <c r="N102" s="82"/>
      <c r="O102" s="91"/>
      <c r="P102" s="82"/>
      <c r="Q102" s="82"/>
    </row>
    <row r="103" spans="1:17">
      <c r="A103" s="80"/>
      <c r="B103" s="80"/>
      <c r="C103" s="80"/>
      <c r="D103" s="81"/>
      <c r="E103" s="81"/>
      <c r="F103" s="82"/>
      <c r="G103" s="82"/>
      <c r="H103" s="82"/>
      <c r="I103" s="82"/>
      <c r="J103" s="82"/>
      <c r="K103" s="82"/>
      <c r="L103" s="82"/>
      <c r="M103" s="82"/>
      <c r="N103" s="82"/>
      <c r="O103" s="91"/>
      <c r="P103" s="82"/>
      <c r="Q103" s="82"/>
    </row>
    <row r="104" spans="1:17">
      <c r="A104" s="80"/>
      <c r="B104" s="80"/>
      <c r="C104" s="80"/>
      <c r="D104" s="81"/>
      <c r="E104" s="81"/>
      <c r="F104" s="82"/>
      <c r="G104" s="82"/>
      <c r="H104" s="82"/>
      <c r="I104" s="82"/>
      <c r="J104" s="82"/>
      <c r="K104" s="82"/>
      <c r="L104" s="82"/>
      <c r="M104" s="82"/>
      <c r="N104" s="82"/>
      <c r="O104" s="91"/>
      <c r="P104" s="82"/>
      <c r="Q104" s="82"/>
    </row>
    <row r="105" spans="1:17">
      <c r="A105" s="80"/>
      <c r="B105" s="80"/>
      <c r="C105" s="80"/>
      <c r="D105" s="81"/>
      <c r="E105" s="81"/>
      <c r="F105" s="82"/>
      <c r="G105" s="82"/>
      <c r="H105" s="82"/>
      <c r="I105" s="82"/>
      <c r="J105" s="82"/>
      <c r="K105" s="82"/>
      <c r="L105" s="82"/>
      <c r="M105" s="82"/>
      <c r="N105" s="82"/>
      <c r="O105" s="91"/>
      <c r="P105" s="82"/>
      <c r="Q105" s="82"/>
    </row>
    <row r="106" spans="1:17">
      <c r="A106" s="80"/>
      <c r="B106" s="80"/>
      <c r="C106" s="80"/>
      <c r="D106" s="81"/>
      <c r="E106" s="81"/>
      <c r="F106" s="82"/>
      <c r="G106" s="82"/>
      <c r="H106" s="82"/>
      <c r="I106" s="82"/>
      <c r="J106" s="82"/>
      <c r="K106" s="82"/>
      <c r="L106" s="82"/>
      <c r="M106" s="82"/>
      <c r="N106" s="82"/>
      <c r="O106" s="91"/>
      <c r="P106" s="82"/>
      <c r="Q106" s="82"/>
    </row>
    <row r="107" spans="1:17">
      <c r="A107" s="80"/>
      <c r="B107" s="80"/>
      <c r="C107" s="80"/>
      <c r="D107" s="81"/>
      <c r="E107" s="81"/>
      <c r="F107" s="82"/>
      <c r="G107" s="82"/>
      <c r="H107" s="82"/>
      <c r="I107" s="82"/>
      <c r="J107" s="82"/>
      <c r="K107" s="82"/>
      <c r="L107" s="82"/>
      <c r="M107" s="82"/>
      <c r="N107" s="82"/>
      <c r="O107" s="91"/>
      <c r="P107" s="82"/>
      <c r="Q107" s="82"/>
    </row>
    <row r="108" spans="1:17">
      <c r="A108" s="80"/>
      <c r="B108" s="80"/>
      <c r="C108" s="80"/>
      <c r="D108" s="81"/>
      <c r="E108" s="81"/>
      <c r="F108" s="82"/>
      <c r="G108" s="82"/>
      <c r="H108" s="82"/>
      <c r="I108" s="82"/>
      <c r="J108" s="82"/>
      <c r="K108" s="82"/>
      <c r="L108" s="82"/>
      <c r="M108" s="82"/>
      <c r="N108" s="82"/>
      <c r="O108" s="91"/>
      <c r="P108" s="82"/>
      <c r="Q108" s="82"/>
    </row>
    <row r="109" spans="1:17">
      <c r="A109" s="80"/>
      <c r="B109" s="80"/>
      <c r="C109" s="80"/>
      <c r="D109" s="81"/>
      <c r="E109" s="81"/>
      <c r="F109" s="82"/>
      <c r="G109" s="82"/>
      <c r="H109" s="82"/>
      <c r="I109" s="82"/>
      <c r="J109" s="82"/>
      <c r="K109" s="82"/>
      <c r="L109" s="82"/>
      <c r="M109" s="82"/>
      <c r="N109" s="82"/>
      <c r="O109" s="91"/>
      <c r="P109" s="82"/>
      <c r="Q109" s="82"/>
    </row>
    <row r="110" spans="1:17">
      <c r="A110" s="80"/>
      <c r="B110" s="80"/>
      <c r="C110" s="80"/>
      <c r="D110" s="81"/>
      <c r="E110" s="81"/>
      <c r="F110" s="82"/>
      <c r="G110" s="82"/>
      <c r="H110" s="82"/>
      <c r="I110" s="82"/>
      <c r="J110" s="82"/>
      <c r="K110" s="82"/>
      <c r="L110" s="82"/>
      <c r="M110" s="82"/>
      <c r="N110" s="82"/>
      <c r="O110" s="91"/>
      <c r="P110" s="82"/>
      <c r="Q110" s="82"/>
    </row>
    <row r="111" spans="1:17">
      <c r="A111" s="80"/>
      <c r="B111" s="80"/>
      <c r="C111" s="80"/>
      <c r="D111" s="81"/>
      <c r="E111" s="81"/>
      <c r="F111" s="82"/>
      <c r="G111" s="82"/>
      <c r="H111" s="82"/>
      <c r="I111" s="82"/>
      <c r="J111" s="82"/>
      <c r="K111" s="82"/>
      <c r="L111" s="82"/>
      <c r="M111" s="82"/>
      <c r="N111" s="82"/>
      <c r="O111" s="91"/>
      <c r="P111" s="82"/>
      <c r="Q111" s="82"/>
    </row>
    <row r="112" spans="1:17">
      <c r="A112" s="80"/>
      <c r="B112" s="80"/>
      <c r="C112" s="80"/>
      <c r="D112" s="81"/>
      <c r="E112" s="81"/>
      <c r="F112" s="82"/>
      <c r="G112" s="82"/>
      <c r="H112" s="82"/>
      <c r="I112" s="82"/>
      <c r="J112" s="82"/>
      <c r="K112" s="82"/>
      <c r="L112" s="82"/>
      <c r="M112" s="82"/>
      <c r="N112" s="82"/>
      <c r="O112" s="91"/>
      <c r="P112" s="82"/>
      <c r="Q112" s="82"/>
    </row>
    <row r="113" spans="1:17">
      <c r="A113" s="80"/>
      <c r="B113" s="80"/>
      <c r="C113" s="80"/>
      <c r="D113" s="81"/>
      <c r="E113" s="81"/>
      <c r="F113" s="82"/>
      <c r="G113" s="82"/>
      <c r="H113" s="82"/>
      <c r="I113" s="82"/>
      <c r="J113" s="82"/>
      <c r="K113" s="82"/>
      <c r="L113" s="82"/>
      <c r="M113" s="82"/>
      <c r="N113" s="82"/>
      <c r="O113" s="91"/>
      <c r="P113" s="82"/>
      <c r="Q113" s="82"/>
    </row>
    <row r="114" spans="1:17">
      <c r="A114" s="80"/>
      <c r="B114" s="80"/>
      <c r="C114" s="80"/>
      <c r="D114" s="81"/>
      <c r="E114" s="81"/>
      <c r="F114" s="82"/>
      <c r="G114" s="82"/>
      <c r="H114" s="82"/>
      <c r="I114" s="82"/>
      <c r="J114" s="82"/>
      <c r="K114" s="82"/>
      <c r="L114" s="82"/>
      <c r="M114" s="82"/>
      <c r="N114" s="82"/>
      <c r="O114" s="91"/>
      <c r="P114" s="82"/>
      <c r="Q114" s="82"/>
    </row>
    <row r="115" spans="1:17">
      <c r="A115" s="80"/>
      <c r="B115" s="80"/>
      <c r="C115" s="80"/>
      <c r="D115" s="81"/>
      <c r="E115" s="81"/>
      <c r="F115" s="82"/>
      <c r="G115" s="82"/>
      <c r="H115" s="82"/>
      <c r="I115" s="82"/>
      <c r="J115" s="82"/>
      <c r="K115" s="82"/>
      <c r="L115" s="82"/>
      <c r="M115" s="82"/>
      <c r="N115" s="82"/>
      <c r="O115" s="91"/>
      <c r="P115" s="82"/>
      <c r="Q115" s="82"/>
    </row>
    <row r="116" spans="1:17">
      <c r="A116" s="80"/>
      <c r="B116" s="80"/>
      <c r="C116" s="80"/>
      <c r="D116" s="81"/>
      <c r="E116" s="81"/>
      <c r="F116" s="82"/>
      <c r="G116" s="82"/>
      <c r="H116" s="82"/>
      <c r="I116" s="82"/>
      <c r="J116" s="82"/>
      <c r="K116" s="82"/>
      <c r="L116" s="82"/>
      <c r="M116" s="82"/>
      <c r="N116" s="82"/>
      <c r="O116" s="91"/>
      <c r="P116" s="82"/>
      <c r="Q116" s="82"/>
    </row>
    <row r="117" spans="1:17">
      <c r="A117" s="80"/>
      <c r="B117" s="80"/>
      <c r="C117" s="80"/>
      <c r="D117" s="81"/>
      <c r="E117" s="81"/>
      <c r="F117" s="82"/>
      <c r="G117" s="82"/>
      <c r="H117" s="82"/>
      <c r="I117" s="82"/>
      <c r="J117" s="82"/>
      <c r="K117" s="82"/>
      <c r="L117" s="82"/>
      <c r="M117" s="82"/>
      <c r="N117" s="82"/>
      <c r="O117" s="91"/>
      <c r="P117" s="82"/>
      <c r="Q117" s="82"/>
    </row>
    <row r="118" spans="1:17">
      <c r="A118" s="80"/>
      <c r="B118" s="80"/>
      <c r="C118" s="80"/>
      <c r="D118" s="81"/>
      <c r="E118" s="81"/>
      <c r="F118" s="82"/>
      <c r="G118" s="82"/>
      <c r="H118" s="82"/>
      <c r="I118" s="82"/>
      <c r="J118" s="82"/>
      <c r="K118" s="82"/>
      <c r="L118" s="82"/>
      <c r="M118" s="82"/>
      <c r="N118" s="82"/>
      <c r="O118" s="91"/>
      <c r="P118" s="82"/>
      <c r="Q118" s="82"/>
    </row>
    <row r="119" spans="1:17">
      <c r="A119" s="80"/>
      <c r="B119" s="80"/>
      <c r="C119" s="80"/>
      <c r="D119" s="81"/>
      <c r="E119" s="81"/>
      <c r="F119" s="82"/>
      <c r="G119" s="82"/>
      <c r="H119" s="82"/>
      <c r="I119" s="82"/>
      <c r="J119" s="82"/>
      <c r="K119" s="82"/>
      <c r="L119" s="82"/>
      <c r="M119" s="82"/>
      <c r="N119" s="82"/>
      <c r="O119" s="91"/>
      <c r="P119" s="82"/>
      <c r="Q119" s="82"/>
    </row>
    <row r="120" spans="1:17">
      <c r="A120" s="80"/>
      <c r="B120" s="80"/>
      <c r="C120" s="80"/>
      <c r="D120" s="81"/>
      <c r="E120" s="81"/>
      <c r="F120" s="82"/>
      <c r="G120" s="82"/>
      <c r="H120" s="82"/>
      <c r="I120" s="82"/>
      <c r="J120" s="82"/>
      <c r="K120" s="82"/>
      <c r="L120" s="82"/>
      <c r="M120" s="82"/>
      <c r="N120" s="82"/>
      <c r="O120" s="91"/>
      <c r="P120" s="82"/>
      <c r="Q120" s="82"/>
    </row>
    <row r="121" spans="1:17">
      <c r="A121" s="80"/>
      <c r="B121" s="80"/>
      <c r="C121" s="80"/>
      <c r="D121" s="81"/>
      <c r="E121" s="81"/>
      <c r="F121" s="82"/>
      <c r="G121" s="82"/>
      <c r="H121" s="82"/>
      <c r="I121" s="82"/>
      <c r="J121" s="82"/>
      <c r="K121" s="82"/>
      <c r="L121" s="82"/>
      <c r="M121" s="82"/>
      <c r="N121" s="82"/>
      <c r="O121" s="91"/>
      <c r="P121" s="82"/>
      <c r="Q121" s="82"/>
    </row>
    <row r="122" spans="1:17">
      <c r="A122" s="80"/>
      <c r="B122" s="80"/>
      <c r="C122" s="80"/>
      <c r="D122" s="81"/>
      <c r="E122" s="81"/>
      <c r="F122" s="82"/>
      <c r="G122" s="82"/>
      <c r="H122" s="82"/>
      <c r="I122" s="82"/>
      <c r="J122" s="82"/>
      <c r="K122" s="82"/>
      <c r="L122" s="82"/>
      <c r="M122" s="82"/>
      <c r="N122" s="82"/>
      <c r="O122" s="91"/>
      <c r="P122" s="82"/>
      <c r="Q122" s="82"/>
    </row>
    <row r="123" spans="1:17">
      <c r="A123" s="80"/>
      <c r="B123" s="80"/>
      <c r="C123" s="80"/>
      <c r="D123" s="81"/>
      <c r="E123" s="81"/>
      <c r="F123" s="82"/>
      <c r="G123" s="82"/>
      <c r="H123" s="82"/>
      <c r="I123" s="82"/>
      <c r="J123" s="82"/>
      <c r="K123" s="82"/>
      <c r="L123" s="82"/>
      <c r="M123" s="82"/>
      <c r="N123" s="82"/>
      <c r="O123" s="91"/>
      <c r="P123" s="82"/>
      <c r="Q123" s="82"/>
    </row>
    <row r="124" spans="1:17">
      <c r="A124" s="80"/>
      <c r="B124" s="80"/>
      <c r="C124" s="80"/>
      <c r="D124" s="81"/>
      <c r="E124" s="81"/>
      <c r="F124" s="82"/>
      <c r="G124" s="82"/>
      <c r="H124" s="82"/>
      <c r="I124" s="82"/>
      <c r="J124" s="82"/>
      <c r="K124" s="82"/>
      <c r="L124" s="82"/>
      <c r="M124" s="82"/>
      <c r="N124" s="82"/>
      <c r="O124" s="91"/>
      <c r="P124" s="82"/>
      <c r="Q124" s="82"/>
    </row>
    <row r="125" spans="1:17">
      <c r="A125" s="80"/>
      <c r="B125" s="80"/>
      <c r="C125" s="80"/>
      <c r="D125" s="81"/>
      <c r="E125" s="81"/>
      <c r="F125" s="82"/>
      <c r="G125" s="82"/>
      <c r="H125" s="82"/>
      <c r="I125" s="82"/>
      <c r="J125" s="82"/>
      <c r="K125" s="82"/>
      <c r="L125" s="82"/>
      <c r="M125" s="82"/>
      <c r="N125" s="82"/>
      <c r="O125" s="91"/>
      <c r="P125" s="82"/>
      <c r="Q125" s="82"/>
    </row>
    <row r="126" spans="1:17">
      <c r="A126" s="80"/>
      <c r="B126" s="80"/>
      <c r="C126" s="80"/>
      <c r="D126" s="81"/>
      <c r="E126" s="81"/>
      <c r="F126" s="82"/>
      <c r="G126" s="82"/>
      <c r="H126" s="82"/>
      <c r="I126" s="82"/>
      <c r="J126" s="82"/>
      <c r="K126" s="82"/>
      <c r="L126" s="82"/>
      <c r="M126" s="82"/>
      <c r="N126" s="82"/>
      <c r="O126" s="91"/>
      <c r="P126" s="82"/>
      <c r="Q126" s="82"/>
    </row>
    <row r="127" spans="1:17">
      <c r="A127" s="80"/>
      <c r="B127" s="80"/>
      <c r="C127" s="80"/>
      <c r="D127" s="81"/>
      <c r="E127" s="81"/>
      <c r="F127" s="82"/>
      <c r="G127" s="82"/>
      <c r="H127" s="82"/>
      <c r="I127" s="82"/>
      <c r="J127" s="82"/>
      <c r="K127" s="82"/>
      <c r="L127" s="82"/>
      <c r="M127" s="82"/>
      <c r="N127" s="82"/>
      <c r="O127" s="91"/>
      <c r="P127" s="82"/>
      <c r="Q127" s="82"/>
    </row>
    <row r="128" spans="1:17">
      <c r="A128" s="80"/>
      <c r="B128" s="80"/>
      <c r="C128" s="80"/>
      <c r="D128" s="81"/>
      <c r="E128" s="81"/>
      <c r="F128" s="82"/>
      <c r="G128" s="82"/>
      <c r="H128" s="82"/>
      <c r="I128" s="82"/>
      <c r="J128" s="82"/>
      <c r="K128" s="82"/>
      <c r="L128" s="82"/>
      <c r="M128" s="82"/>
      <c r="N128" s="82"/>
      <c r="O128" s="91"/>
      <c r="P128" s="82"/>
      <c r="Q128" s="82"/>
    </row>
    <row r="129" spans="1:17">
      <c r="A129" s="80"/>
      <c r="B129" s="80"/>
      <c r="C129" s="80"/>
      <c r="D129" s="81"/>
      <c r="E129" s="81"/>
      <c r="F129" s="82"/>
      <c r="G129" s="82"/>
      <c r="H129" s="82"/>
      <c r="I129" s="82"/>
      <c r="J129" s="82"/>
      <c r="K129" s="82"/>
      <c r="L129" s="82"/>
      <c r="M129" s="82"/>
      <c r="N129" s="82"/>
      <c r="O129" s="91"/>
      <c r="P129" s="82"/>
      <c r="Q129" s="82"/>
    </row>
    <row r="130" spans="1:17">
      <c r="A130" s="80"/>
      <c r="B130" s="80"/>
      <c r="C130" s="80"/>
      <c r="D130" s="81"/>
      <c r="E130" s="81"/>
      <c r="F130" s="82"/>
      <c r="G130" s="82"/>
      <c r="H130" s="82"/>
      <c r="I130" s="82"/>
      <c r="J130" s="82"/>
      <c r="K130" s="82"/>
      <c r="L130" s="82"/>
      <c r="M130" s="82"/>
      <c r="N130" s="82"/>
      <c r="O130" s="91"/>
      <c r="P130" s="82"/>
      <c r="Q130" s="82"/>
    </row>
    <row r="131" spans="1:17">
      <c r="A131" s="80"/>
      <c r="B131" s="80"/>
      <c r="C131" s="80"/>
      <c r="D131" s="81"/>
      <c r="E131" s="81"/>
      <c r="F131" s="82"/>
      <c r="G131" s="82"/>
      <c r="H131" s="82"/>
      <c r="I131" s="82"/>
      <c r="J131" s="82"/>
      <c r="K131" s="82"/>
      <c r="L131" s="82"/>
      <c r="M131" s="82"/>
      <c r="N131" s="82"/>
      <c r="O131" s="91"/>
      <c r="P131" s="82"/>
      <c r="Q131" s="82"/>
    </row>
    <row r="132" spans="1:17">
      <c r="A132" s="80"/>
      <c r="B132" s="80"/>
      <c r="C132" s="80"/>
      <c r="D132" s="81"/>
      <c r="E132" s="81"/>
      <c r="F132" s="82"/>
      <c r="G132" s="82"/>
      <c r="H132" s="82"/>
      <c r="I132" s="82"/>
      <c r="J132" s="82"/>
      <c r="K132" s="82"/>
      <c r="L132" s="82"/>
      <c r="M132" s="82"/>
      <c r="N132" s="82"/>
      <c r="O132" s="91"/>
      <c r="P132" s="82"/>
      <c r="Q132" s="82"/>
    </row>
    <row r="133" spans="1:17">
      <c r="A133" s="80"/>
      <c r="B133" s="80"/>
      <c r="C133" s="80"/>
      <c r="D133" s="81"/>
      <c r="E133" s="81"/>
      <c r="F133" s="82"/>
      <c r="G133" s="82"/>
      <c r="H133" s="82"/>
      <c r="I133" s="82"/>
      <c r="J133" s="82"/>
      <c r="K133" s="82"/>
      <c r="L133" s="82"/>
      <c r="M133" s="82"/>
      <c r="N133" s="82"/>
      <c r="O133" s="91"/>
      <c r="P133" s="82"/>
      <c r="Q133" s="82"/>
    </row>
    <row r="134" spans="1:17">
      <c r="A134" s="80"/>
      <c r="B134" s="80"/>
      <c r="C134" s="80"/>
      <c r="D134" s="81"/>
      <c r="E134" s="81"/>
      <c r="F134" s="82"/>
      <c r="G134" s="82"/>
      <c r="H134" s="82"/>
      <c r="I134" s="82"/>
      <c r="J134" s="82"/>
      <c r="K134" s="82"/>
      <c r="L134" s="82"/>
      <c r="M134" s="82"/>
      <c r="N134" s="82"/>
      <c r="O134" s="91"/>
      <c r="P134" s="82"/>
      <c r="Q134" s="82"/>
    </row>
    <row r="135" spans="1:17">
      <c r="A135" s="80"/>
      <c r="B135" s="80"/>
      <c r="C135" s="80"/>
      <c r="D135" s="81"/>
      <c r="E135" s="81"/>
      <c r="F135" s="82"/>
      <c r="G135" s="82"/>
      <c r="H135" s="82"/>
      <c r="I135" s="82"/>
      <c r="J135" s="82"/>
      <c r="K135" s="82"/>
      <c r="L135" s="82"/>
      <c r="M135" s="82"/>
      <c r="N135" s="82"/>
      <c r="O135" s="91"/>
      <c r="P135" s="82"/>
      <c r="Q135" s="82"/>
    </row>
    <row r="136" spans="1:17">
      <c r="A136" s="80"/>
      <c r="B136" s="80"/>
      <c r="C136" s="80"/>
      <c r="D136" s="81"/>
      <c r="E136" s="81"/>
      <c r="F136" s="82"/>
      <c r="G136" s="82"/>
      <c r="H136" s="82"/>
      <c r="I136" s="82"/>
      <c r="J136" s="82"/>
      <c r="K136" s="82"/>
      <c r="L136" s="82"/>
      <c r="M136" s="82"/>
      <c r="N136" s="82"/>
      <c r="O136" s="91"/>
      <c r="P136" s="82"/>
      <c r="Q136" s="82"/>
    </row>
    <row r="137" spans="1:17">
      <c r="A137" s="80"/>
      <c r="B137" s="80"/>
      <c r="C137" s="80"/>
      <c r="D137" s="81"/>
      <c r="E137" s="81"/>
      <c r="F137" s="82"/>
      <c r="G137" s="82"/>
      <c r="H137" s="82"/>
      <c r="I137" s="82"/>
      <c r="J137" s="82"/>
      <c r="K137" s="82"/>
      <c r="L137" s="82"/>
      <c r="M137" s="82"/>
      <c r="N137" s="82"/>
      <c r="O137" s="91"/>
      <c r="P137" s="82"/>
      <c r="Q137" s="82"/>
    </row>
    <row r="138" spans="1:17">
      <c r="A138" s="80"/>
      <c r="B138" s="80"/>
      <c r="C138" s="80"/>
      <c r="D138" s="81"/>
      <c r="E138" s="81"/>
      <c r="F138" s="82"/>
      <c r="G138" s="82"/>
      <c r="H138" s="82"/>
      <c r="I138" s="82"/>
      <c r="J138" s="82"/>
      <c r="K138" s="82"/>
      <c r="L138" s="82"/>
      <c r="M138" s="82"/>
      <c r="N138" s="82"/>
      <c r="O138" s="91"/>
      <c r="P138" s="82"/>
      <c r="Q138" s="82"/>
    </row>
    <row r="139" spans="1:17">
      <c r="A139" s="80"/>
      <c r="B139" s="80"/>
      <c r="C139" s="80"/>
      <c r="D139" s="81"/>
      <c r="E139" s="81"/>
      <c r="F139" s="82"/>
      <c r="G139" s="82"/>
      <c r="H139" s="82"/>
      <c r="I139" s="82"/>
      <c r="J139" s="82"/>
      <c r="K139" s="82"/>
      <c r="L139" s="82"/>
      <c r="M139" s="82"/>
      <c r="N139" s="82"/>
      <c r="O139" s="91"/>
      <c r="P139" s="82"/>
      <c r="Q139" s="82"/>
    </row>
    <row r="140" spans="1:17">
      <c r="A140" s="80"/>
      <c r="B140" s="80"/>
      <c r="C140" s="80"/>
      <c r="D140" s="81"/>
      <c r="E140" s="81"/>
      <c r="F140" s="82"/>
      <c r="G140" s="82"/>
      <c r="H140" s="82"/>
      <c r="I140" s="82"/>
      <c r="J140" s="82"/>
      <c r="K140" s="82"/>
      <c r="L140" s="82"/>
      <c r="M140" s="82"/>
      <c r="N140" s="82"/>
      <c r="O140" s="91"/>
      <c r="P140" s="82"/>
      <c r="Q140" s="82"/>
    </row>
    <row r="141" spans="1:17">
      <c r="A141" s="80"/>
      <c r="B141" s="80"/>
      <c r="C141" s="80"/>
      <c r="D141" s="81"/>
      <c r="E141" s="81"/>
      <c r="F141" s="82"/>
      <c r="G141" s="82"/>
      <c r="H141" s="82"/>
      <c r="I141" s="82"/>
      <c r="J141" s="82"/>
      <c r="K141" s="82"/>
      <c r="L141" s="82"/>
      <c r="M141" s="82"/>
      <c r="N141" s="82"/>
      <c r="O141" s="91"/>
      <c r="P141" s="82"/>
      <c r="Q141" s="82"/>
    </row>
    <row r="142" spans="1:17">
      <c r="A142" s="80"/>
      <c r="B142" s="80"/>
      <c r="C142" s="80"/>
      <c r="D142" s="81"/>
      <c r="E142" s="81"/>
      <c r="F142" s="82"/>
      <c r="G142" s="82"/>
      <c r="H142" s="82"/>
      <c r="I142" s="82"/>
      <c r="J142" s="82"/>
      <c r="K142" s="82"/>
      <c r="L142" s="82"/>
      <c r="M142" s="82"/>
      <c r="N142" s="82"/>
      <c r="O142" s="91"/>
      <c r="P142" s="82"/>
      <c r="Q142" s="82"/>
    </row>
    <row r="143" spans="1:17">
      <c r="A143" s="80"/>
      <c r="B143" s="80"/>
      <c r="C143" s="80"/>
      <c r="D143" s="81"/>
      <c r="E143" s="81"/>
      <c r="F143" s="82"/>
      <c r="G143" s="82"/>
      <c r="H143" s="82"/>
      <c r="I143" s="82"/>
      <c r="J143" s="82"/>
      <c r="K143" s="82"/>
      <c r="L143" s="82"/>
      <c r="M143" s="82"/>
      <c r="N143" s="82"/>
      <c r="O143" s="91"/>
      <c r="P143" s="82"/>
      <c r="Q143" s="82"/>
    </row>
    <row r="144" spans="1:17">
      <c r="A144" s="80"/>
      <c r="B144" s="80"/>
      <c r="C144" s="80"/>
      <c r="D144" s="81"/>
      <c r="E144" s="81"/>
      <c r="F144" s="82"/>
      <c r="G144" s="82"/>
      <c r="H144" s="82"/>
      <c r="I144" s="82"/>
      <c r="J144" s="82"/>
      <c r="K144" s="82"/>
      <c r="L144" s="82"/>
      <c r="M144" s="82"/>
      <c r="N144" s="82"/>
      <c r="O144" s="91"/>
      <c r="P144" s="82"/>
      <c r="Q144" s="82"/>
    </row>
    <row r="145" spans="1:17">
      <c r="A145" s="80"/>
      <c r="B145" s="80"/>
      <c r="C145" s="80"/>
      <c r="D145" s="81"/>
      <c r="E145" s="81"/>
      <c r="F145" s="82"/>
      <c r="G145" s="82"/>
      <c r="H145" s="82"/>
      <c r="I145" s="82"/>
      <c r="J145" s="82"/>
      <c r="K145" s="82"/>
      <c r="L145" s="82"/>
      <c r="M145" s="82"/>
      <c r="N145" s="82"/>
      <c r="O145" s="91"/>
      <c r="P145" s="82"/>
      <c r="Q145" s="82"/>
    </row>
    <row r="146" spans="1:17">
      <c r="A146" s="80"/>
      <c r="B146" s="80"/>
      <c r="C146" s="80"/>
      <c r="D146" s="81"/>
      <c r="E146" s="81"/>
      <c r="F146" s="82"/>
      <c r="G146" s="82"/>
      <c r="H146" s="82"/>
      <c r="I146" s="82"/>
      <c r="J146" s="82"/>
      <c r="K146" s="82"/>
      <c r="L146" s="82"/>
      <c r="M146" s="82"/>
      <c r="N146" s="82"/>
      <c r="O146" s="91"/>
      <c r="P146" s="82"/>
      <c r="Q146" s="82"/>
    </row>
    <row r="147" spans="1:17">
      <c r="A147" s="80"/>
      <c r="B147" s="80"/>
      <c r="C147" s="80"/>
      <c r="D147" s="81"/>
      <c r="E147" s="81"/>
      <c r="F147" s="82"/>
      <c r="G147" s="82"/>
      <c r="H147" s="82"/>
      <c r="I147" s="82"/>
      <c r="J147" s="82"/>
      <c r="K147" s="82"/>
      <c r="L147" s="82"/>
      <c r="M147" s="82"/>
      <c r="N147" s="82"/>
      <c r="O147" s="91"/>
      <c r="P147" s="82"/>
      <c r="Q147" s="82"/>
    </row>
    <row r="148" spans="1:17">
      <c r="A148" s="80"/>
      <c r="B148" s="80"/>
      <c r="C148" s="80"/>
      <c r="D148" s="81"/>
      <c r="E148" s="81"/>
      <c r="F148" s="82"/>
      <c r="G148" s="82"/>
      <c r="H148" s="82"/>
      <c r="I148" s="82"/>
      <c r="J148" s="82"/>
      <c r="K148" s="82"/>
      <c r="L148" s="82"/>
      <c r="M148" s="82"/>
      <c r="N148" s="82"/>
      <c r="O148" s="91"/>
      <c r="P148" s="82"/>
      <c r="Q148" s="82"/>
    </row>
    <row r="149" spans="1:17">
      <c r="A149" s="80"/>
      <c r="B149" s="80"/>
      <c r="C149" s="80"/>
      <c r="D149" s="81"/>
      <c r="E149" s="81"/>
      <c r="F149" s="82"/>
      <c r="G149" s="82"/>
      <c r="H149" s="82"/>
      <c r="I149" s="82"/>
      <c r="J149" s="82"/>
      <c r="K149" s="82"/>
      <c r="L149" s="82"/>
      <c r="M149" s="82"/>
      <c r="N149" s="82"/>
      <c r="O149" s="91"/>
      <c r="P149" s="82"/>
      <c r="Q149" s="82"/>
    </row>
    <row r="150" spans="1:17">
      <c r="A150" s="80"/>
      <c r="B150" s="80"/>
      <c r="C150" s="80"/>
      <c r="D150" s="81"/>
      <c r="E150" s="81"/>
      <c r="F150" s="82"/>
      <c r="G150" s="82"/>
      <c r="H150" s="82"/>
      <c r="I150" s="82"/>
      <c r="J150" s="82"/>
      <c r="K150" s="82"/>
      <c r="L150" s="82"/>
      <c r="M150" s="82"/>
      <c r="N150" s="82"/>
      <c r="O150" s="91"/>
      <c r="P150" s="82"/>
      <c r="Q150" s="82"/>
    </row>
    <row r="151" spans="1:17">
      <c r="A151" s="80"/>
      <c r="B151" s="80"/>
      <c r="C151" s="80"/>
      <c r="D151" s="81"/>
      <c r="E151" s="81"/>
      <c r="F151" s="82"/>
      <c r="G151" s="82"/>
      <c r="H151" s="82"/>
      <c r="I151" s="82"/>
      <c r="J151" s="82"/>
      <c r="K151" s="82"/>
      <c r="L151" s="82"/>
      <c r="M151" s="82"/>
      <c r="N151" s="82"/>
      <c r="O151" s="91"/>
      <c r="P151" s="82"/>
      <c r="Q151" s="82"/>
    </row>
    <row r="152" spans="1:17">
      <c r="A152" s="80"/>
      <c r="B152" s="80"/>
      <c r="C152" s="80"/>
      <c r="D152" s="81"/>
      <c r="E152" s="81"/>
      <c r="F152" s="82"/>
      <c r="G152" s="82"/>
      <c r="H152" s="82"/>
      <c r="I152" s="82"/>
      <c r="J152" s="82"/>
      <c r="K152" s="82"/>
      <c r="L152" s="82"/>
      <c r="M152" s="82"/>
      <c r="N152" s="82"/>
      <c r="O152" s="91"/>
      <c r="P152" s="82"/>
      <c r="Q152" s="82"/>
    </row>
    <row r="153" spans="1:17">
      <c r="A153" s="80"/>
      <c r="B153" s="80"/>
      <c r="C153" s="80"/>
      <c r="D153" s="81"/>
      <c r="E153" s="81"/>
      <c r="F153" s="82"/>
      <c r="G153" s="82"/>
      <c r="H153" s="82"/>
      <c r="I153" s="82"/>
      <c r="J153" s="82"/>
      <c r="K153" s="82"/>
      <c r="L153" s="82"/>
      <c r="M153" s="82"/>
      <c r="N153" s="82"/>
      <c r="O153" s="91"/>
      <c r="P153" s="82"/>
      <c r="Q153" s="82"/>
    </row>
    <row r="154" spans="1:17">
      <c r="A154" s="80"/>
      <c r="B154" s="80"/>
      <c r="C154" s="80"/>
      <c r="D154" s="81"/>
      <c r="E154" s="81"/>
      <c r="F154" s="82"/>
      <c r="G154" s="82"/>
      <c r="H154" s="82"/>
      <c r="I154" s="82"/>
      <c r="J154" s="82"/>
      <c r="K154" s="82"/>
      <c r="L154" s="82"/>
      <c r="M154" s="82"/>
      <c r="N154" s="82"/>
      <c r="O154" s="91"/>
      <c r="P154" s="82"/>
      <c r="Q154" s="82"/>
    </row>
    <row r="155" spans="1:17">
      <c r="A155" s="80"/>
      <c r="B155" s="80"/>
      <c r="C155" s="80"/>
      <c r="D155" s="81"/>
      <c r="E155" s="81"/>
      <c r="F155" s="82"/>
      <c r="G155" s="82"/>
      <c r="H155" s="82"/>
      <c r="I155" s="82"/>
      <c r="J155" s="82"/>
      <c r="K155" s="82"/>
      <c r="L155" s="82"/>
      <c r="M155" s="82"/>
      <c r="N155" s="82"/>
      <c r="O155" s="91"/>
      <c r="P155" s="82"/>
      <c r="Q155" s="82"/>
    </row>
    <row r="156" spans="1:17">
      <c r="A156" s="80"/>
      <c r="B156" s="80"/>
      <c r="C156" s="80"/>
      <c r="D156" s="81"/>
      <c r="E156" s="81"/>
      <c r="F156" s="82"/>
      <c r="G156" s="82"/>
      <c r="H156" s="82"/>
      <c r="I156" s="82"/>
      <c r="J156" s="82"/>
      <c r="K156" s="82"/>
      <c r="L156" s="82"/>
      <c r="M156" s="82"/>
      <c r="N156" s="82"/>
      <c r="O156" s="91"/>
      <c r="P156" s="82"/>
      <c r="Q156" s="82"/>
    </row>
    <row r="157" spans="1:17">
      <c r="A157" s="80"/>
      <c r="B157" s="80"/>
      <c r="C157" s="80"/>
      <c r="D157" s="81"/>
      <c r="E157" s="81"/>
      <c r="F157" s="82"/>
      <c r="G157" s="82"/>
      <c r="H157" s="82"/>
      <c r="I157" s="82"/>
      <c r="J157" s="82"/>
      <c r="K157" s="82"/>
      <c r="L157" s="82"/>
      <c r="M157" s="82"/>
      <c r="N157" s="82"/>
      <c r="O157" s="91"/>
      <c r="P157" s="82"/>
      <c r="Q157" s="82"/>
    </row>
    <row r="158" spans="1:17">
      <c r="A158" s="80"/>
      <c r="B158" s="80"/>
      <c r="C158" s="80"/>
      <c r="D158" s="81"/>
      <c r="E158" s="81"/>
      <c r="F158" s="82"/>
      <c r="G158" s="82"/>
      <c r="H158" s="82"/>
      <c r="I158" s="82"/>
      <c r="J158" s="82"/>
      <c r="K158" s="82"/>
      <c r="L158" s="82"/>
      <c r="M158" s="82"/>
      <c r="N158" s="82"/>
      <c r="O158" s="91"/>
      <c r="P158" s="82"/>
      <c r="Q158" s="82"/>
    </row>
    <row r="159" spans="1:17">
      <c r="A159" s="80"/>
      <c r="B159" s="80"/>
      <c r="C159" s="80"/>
      <c r="D159" s="81"/>
      <c r="E159" s="81"/>
      <c r="F159" s="82"/>
      <c r="G159" s="82"/>
      <c r="H159" s="82"/>
      <c r="I159" s="82"/>
      <c r="J159" s="82"/>
      <c r="K159" s="82"/>
      <c r="L159" s="82"/>
      <c r="M159" s="82"/>
      <c r="N159" s="82"/>
      <c r="O159" s="91"/>
      <c r="P159" s="82"/>
      <c r="Q159" s="82"/>
    </row>
    <row r="160" spans="1:17">
      <c r="A160" s="80"/>
      <c r="B160" s="80"/>
      <c r="C160" s="80"/>
      <c r="D160" s="81"/>
      <c r="E160" s="81"/>
      <c r="F160" s="82"/>
      <c r="G160" s="82"/>
      <c r="H160" s="82"/>
      <c r="I160" s="82"/>
      <c r="J160" s="82"/>
      <c r="K160" s="82"/>
      <c r="L160" s="82"/>
      <c r="M160" s="82"/>
      <c r="N160" s="82"/>
      <c r="O160" s="91"/>
      <c r="P160" s="82"/>
      <c r="Q160" s="82"/>
    </row>
    <row r="161" spans="1:17">
      <c r="A161" s="80"/>
      <c r="B161" s="80"/>
      <c r="C161" s="80"/>
      <c r="D161" s="81"/>
      <c r="E161" s="81"/>
      <c r="F161" s="82"/>
      <c r="G161" s="82"/>
      <c r="H161" s="82"/>
      <c r="I161" s="82"/>
      <c r="J161" s="82"/>
      <c r="K161" s="82"/>
      <c r="L161" s="82"/>
      <c r="M161" s="82"/>
      <c r="N161" s="82"/>
      <c r="O161" s="91"/>
      <c r="P161" s="82"/>
      <c r="Q161" s="82"/>
    </row>
    <row r="162" spans="1:17">
      <c r="A162" s="80"/>
      <c r="B162" s="80"/>
      <c r="C162" s="80"/>
      <c r="D162" s="81"/>
      <c r="E162" s="81"/>
      <c r="F162" s="82"/>
      <c r="G162" s="82"/>
      <c r="H162" s="82"/>
      <c r="I162" s="82"/>
      <c r="J162" s="82"/>
      <c r="K162" s="82"/>
      <c r="L162" s="82"/>
      <c r="M162" s="82"/>
      <c r="N162" s="82"/>
      <c r="O162" s="91"/>
      <c r="P162" s="82"/>
      <c r="Q162" s="82"/>
    </row>
    <row r="163" spans="1:17">
      <c r="A163" s="80"/>
      <c r="B163" s="80"/>
      <c r="C163" s="80"/>
      <c r="D163" s="81"/>
      <c r="E163" s="81"/>
      <c r="F163" s="82"/>
      <c r="G163" s="82"/>
      <c r="H163" s="82"/>
      <c r="I163" s="82"/>
      <c r="J163" s="82"/>
      <c r="K163" s="82"/>
      <c r="L163" s="82"/>
      <c r="M163" s="82"/>
      <c r="N163" s="82"/>
      <c r="O163" s="91"/>
      <c r="P163" s="82"/>
      <c r="Q163" s="82"/>
    </row>
    <row r="164" spans="1:17">
      <c r="A164" s="80"/>
      <c r="B164" s="80"/>
      <c r="C164" s="80"/>
      <c r="D164" s="81"/>
      <c r="E164" s="81"/>
      <c r="F164" s="82"/>
      <c r="G164" s="82"/>
      <c r="H164" s="82"/>
      <c r="I164" s="82"/>
      <c r="J164" s="82"/>
      <c r="K164" s="82"/>
      <c r="L164" s="82"/>
      <c r="M164" s="82"/>
      <c r="N164" s="82"/>
      <c r="O164" s="91"/>
      <c r="P164" s="82"/>
      <c r="Q164" s="82"/>
    </row>
    <row r="165" spans="1:17">
      <c r="A165" s="80"/>
      <c r="B165" s="80"/>
      <c r="C165" s="80"/>
      <c r="D165" s="81"/>
      <c r="E165" s="81"/>
      <c r="F165" s="82"/>
      <c r="G165" s="82"/>
      <c r="H165" s="82"/>
      <c r="I165" s="82"/>
      <c r="J165" s="82"/>
      <c r="K165" s="82"/>
      <c r="L165" s="82"/>
      <c r="M165" s="82"/>
      <c r="N165" s="82"/>
      <c r="O165" s="91"/>
      <c r="P165" s="82"/>
      <c r="Q165" s="82"/>
    </row>
    <row r="166" spans="1:17">
      <c r="A166" s="80"/>
      <c r="B166" s="80"/>
      <c r="C166" s="80"/>
      <c r="D166" s="81"/>
      <c r="E166" s="81"/>
      <c r="F166" s="82"/>
      <c r="G166" s="82"/>
      <c r="H166" s="82"/>
      <c r="I166" s="82"/>
      <c r="J166" s="82"/>
      <c r="K166" s="82"/>
      <c r="L166" s="82"/>
      <c r="M166" s="82"/>
      <c r="N166" s="82"/>
      <c r="O166" s="91"/>
      <c r="P166" s="82"/>
      <c r="Q166" s="82"/>
    </row>
    <row r="167" spans="1:17">
      <c r="A167" s="80"/>
      <c r="B167" s="80"/>
      <c r="C167" s="80"/>
      <c r="D167" s="81"/>
      <c r="E167" s="81"/>
      <c r="F167" s="82"/>
      <c r="G167" s="82"/>
      <c r="H167" s="82"/>
      <c r="I167" s="82"/>
      <c r="J167" s="82"/>
      <c r="K167" s="82"/>
      <c r="L167" s="82"/>
      <c r="M167" s="82"/>
      <c r="N167" s="82"/>
      <c r="O167" s="91"/>
      <c r="P167" s="82"/>
      <c r="Q167" s="82"/>
    </row>
    <row r="168" spans="1:17">
      <c r="A168" s="80"/>
      <c r="B168" s="80"/>
      <c r="C168" s="80"/>
      <c r="D168" s="81"/>
      <c r="E168" s="81"/>
      <c r="F168" s="82"/>
      <c r="G168" s="82"/>
      <c r="H168" s="82"/>
      <c r="I168" s="82"/>
      <c r="J168" s="82"/>
      <c r="K168" s="82"/>
      <c r="L168" s="82"/>
      <c r="M168" s="82"/>
      <c r="N168" s="82"/>
      <c r="O168" s="91"/>
      <c r="P168" s="82"/>
      <c r="Q168" s="82"/>
    </row>
    <row r="169" spans="1:17">
      <c r="A169" s="80"/>
      <c r="B169" s="80"/>
      <c r="C169" s="80"/>
      <c r="D169" s="81"/>
      <c r="E169" s="81"/>
      <c r="F169" s="82"/>
      <c r="G169" s="82"/>
      <c r="H169" s="82"/>
      <c r="I169" s="82"/>
      <c r="J169" s="82"/>
      <c r="K169" s="82"/>
      <c r="L169" s="82"/>
      <c r="M169" s="82"/>
      <c r="N169" s="82"/>
      <c r="O169" s="91"/>
      <c r="P169" s="82"/>
      <c r="Q169" s="82"/>
    </row>
    <row r="170" spans="1:17">
      <c r="A170" s="80"/>
      <c r="B170" s="80"/>
      <c r="C170" s="80"/>
      <c r="D170" s="81"/>
      <c r="E170" s="81"/>
      <c r="F170" s="82"/>
      <c r="G170" s="82"/>
      <c r="H170" s="82"/>
      <c r="I170" s="82"/>
      <c r="J170" s="82"/>
      <c r="K170" s="82"/>
      <c r="L170" s="82"/>
      <c r="M170" s="82"/>
      <c r="N170" s="82"/>
      <c r="O170" s="91"/>
      <c r="P170" s="82"/>
      <c r="Q170" s="82"/>
    </row>
    <row r="171" spans="1:17">
      <c r="A171" s="80"/>
      <c r="B171" s="80"/>
      <c r="C171" s="80"/>
      <c r="D171" s="81"/>
      <c r="E171" s="81"/>
      <c r="F171" s="82"/>
      <c r="G171" s="82"/>
      <c r="H171" s="82"/>
      <c r="I171" s="82"/>
      <c r="J171" s="82"/>
      <c r="K171" s="82"/>
      <c r="L171" s="82"/>
      <c r="M171" s="82"/>
      <c r="N171" s="82"/>
      <c r="O171" s="91"/>
      <c r="P171" s="82"/>
      <c r="Q171" s="82"/>
    </row>
    <row r="172" spans="1:17">
      <c r="A172" s="80"/>
      <c r="B172" s="80"/>
      <c r="C172" s="80"/>
      <c r="D172" s="81"/>
      <c r="E172" s="81"/>
      <c r="F172" s="82"/>
      <c r="G172" s="82"/>
      <c r="H172" s="82"/>
      <c r="I172" s="82"/>
      <c r="J172" s="82"/>
      <c r="K172" s="82"/>
      <c r="L172" s="82"/>
      <c r="M172" s="82"/>
      <c r="N172" s="82"/>
      <c r="O172" s="91"/>
      <c r="P172" s="82"/>
      <c r="Q172" s="82"/>
    </row>
    <row r="173" spans="1:17">
      <c r="A173" s="80"/>
      <c r="B173" s="80"/>
      <c r="C173" s="80"/>
      <c r="D173" s="81"/>
      <c r="E173" s="81"/>
      <c r="F173" s="82"/>
      <c r="G173" s="82"/>
      <c r="H173" s="82"/>
      <c r="I173" s="82"/>
      <c r="J173" s="82"/>
      <c r="K173" s="82"/>
      <c r="L173" s="82"/>
      <c r="M173" s="82"/>
      <c r="N173" s="82"/>
      <c r="O173" s="91"/>
      <c r="P173" s="82"/>
      <c r="Q173" s="82"/>
    </row>
    <row r="174" spans="1:17">
      <c r="A174" s="80"/>
      <c r="B174" s="80"/>
      <c r="C174" s="80"/>
      <c r="D174" s="81"/>
      <c r="E174" s="81"/>
      <c r="F174" s="82"/>
      <c r="G174" s="82"/>
      <c r="H174" s="82"/>
      <c r="I174" s="82"/>
      <c r="J174" s="82"/>
      <c r="K174" s="82"/>
      <c r="L174" s="82"/>
      <c r="M174" s="82"/>
      <c r="N174" s="82"/>
      <c r="O174" s="91"/>
      <c r="P174" s="82"/>
      <c r="Q174" s="82"/>
    </row>
    <row r="175" spans="1:17">
      <c r="A175" s="80"/>
      <c r="B175" s="80"/>
      <c r="C175" s="80"/>
      <c r="D175" s="81"/>
      <c r="E175" s="81"/>
      <c r="F175" s="82"/>
      <c r="G175" s="82"/>
      <c r="H175" s="82"/>
      <c r="I175" s="82"/>
      <c r="J175" s="82"/>
      <c r="K175" s="82"/>
      <c r="L175" s="82"/>
      <c r="M175" s="82"/>
      <c r="N175" s="82"/>
      <c r="O175" s="91"/>
      <c r="P175" s="82"/>
      <c r="Q175" s="82"/>
    </row>
    <row r="176" spans="1:17">
      <c r="A176" s="80"/>
      <c r="B176" s="80"/>
      <c r="C176" s="80"/>
      <c r="D176" s="81"/>
      <c r="E176" s="81"/>
      <c r="F176" s="82"/>
      <c r="G176" s="82"/>
      <c r="H176" s="82"/>
      <c r="I176" s="82"/>
      <c r="J176" s="82"/>
      <c r="K176" s="82"/>
      <c r="L176" s="82"/>
      <c r="M176" s="82"/>
      <c r="N176" s="82"/>
      <c r="O176" s="91"/>
      <c r="P176" s="82"/>
      <c r="Q176" s="82"/>
    </row>
    <row r="177" spans="1:17">
      <c r="A177" s="80"/>
      <c r="B177" s="80"/>
      <c r="C177" s="80"/>
      <c r="D177" s="81"/>
      <c r="E177" s="81"/>
      <c r="F177" s="82"/>
      <c r="G177" s="82"/>
      <c r="H177" s="82"/>
      <c r="I177" s="82"/>
      <c r="J177" s="82"/>
      <c r="K177" s="82"/>
      <c r="L177" s="82"/>
      <c r="M177" s="82"/>
      <c r="N177" s="82"/>
      <c r="O177" s="91"/>
      <c r="P177" s="82"/>
      <c r="Q177" s="82"/>
    </row>
    <row r="178" spans="1:17">
      <c r="A178" s="80"/>
      <c r="B178" s="80"/>
      <c r="C178" s="80"/>
      <c r="D178" s="81"/>
      <c r="E178" s="81"/>
      <c r="F178" s="82"/>
      <c r="G178" s="82"/>
      <c r="H178" s="82"/>
      <c r="I178" s="82"/>
      <c r="J178" s="82"/>
      <c r="K178" s="82"/>
      <c r="L178" s="82"/>
      <c r="M178" s="82"/>
      <c r="N178" s="82"/>
      <c r="O178" s="91"/>
      <c r="P178" s="82"/>
      <c r="Q178" s="82"/>
    </row>
    <row r="179" spans="1:17">
      <c r="A179" s="80"/>
      <c r="B179" s="80"/>
      <c r="C179" s="80"/>
      <c r="D179" s="81"/>
      <c r="E179" s="81"/>
      <c r="F179" s="82"/>
      <c r="G179" s="82"/>
      <c r="H179" s="82"/>
      <c r="I179" s="82"/>
      <c r="J179" s="82"/>
      <c r="K179" s="82"/>
      <c r="L179" s="82"/>
      <c r="M179" s="82"/>
      <c r="N179" s="82"/>
      <c r="O179" s="91"/>
      <c r="P179" s="82"/>
      <c r="Q179" s="82"/>
    </row>
    <row r="180" spans="1:17">
      <c r="A180" s="80"/>
      <c r="B180" s="80"/>
      <c r="C180" s="80"/>
      <c r="D180" s="81"/>
      <c r="E180" s="81"/>
      <c r="F180" s="82"/>
      <c r="G180" s="82"/>
      <c r="H180" s="82"/>
      <c r="I180" s="82"/>
      <c r="J180" s="82"/>
      <c r="K180" s="82"/>
      <c r="L180" s="82"/>
      <c r="M180" s="82"/>
      <c r="N180" s="82"/>
      <c r="O180" s="91"/>
      <c r="P180" s="82"/>
      <c r="Q180" s="82"/>
    </row>
    <row r="181" spans="1:17">
      <c r="A181" s="80"/>
      <c r="B181" s="80"/>
      <c r="C181" s="80"/>
      <c r="D181" s="81"/>
      <c r="E181" s="81"/>
      <c r="F181" s="82"/>
      <c r="G181" s="82"/>
      <c r="H181" s="82"/>
      <c r="I181" s="82"/>
      <c r="J181" s="82"/>
      <c r="K181" s="82"/>
      <c r="L181" s="82"/>
      <c r="M181" s="82"/>
      <c r="N181" s="82"/>
      <c r="O181" s="91"/>
      <c r="P181" s="82"/>
      <c r="Q181" s="82"/>
    </row>
    <row r="182" spans="1:17">
      <c r="A182" s="80"/>
      <c r="B182" s="80"/>
      <c r="C182" s="80"/>
      <c r="D182" s="81"/>
      <c r="E182" s="81"/>
      <c r="F182" s="82"/>
      <c r="G182" s="82"/>
      <c r="H182" s="82"/>
      <c r="I182" s="82"/>
      <c r="J182" s="82"/>
      <c r="K182" s="82"/>
      <c r="L182" s="82"/>
      <c r="M182" s="82"/>
      <c r="N182" s="82"/>
      <c r="O182" s="91"/>
      <c r="P182" s="82"/>
      <c r="Q182" s="82"/>
    </row>
    <row r="183" spans="1:17">
      <c r="A183" s="80"/>
      <c r="B183" s="80"/>
      <c r="C183" s="80"/>
      <c r="D183" s="81"/>
      <c r="E183" s="81"/>
      <c r="F183" s="82"/>
      <c r="G183" s="82"/>
      <c r="H183" s="82"/>
      <c r="I183" s="82"/>
      <c r="J183" s="82"/>
      <c r="K183" s="82"/>
      <c r="L183" s="82"/>
      <c r="M183" s="82"/>
      <c r="N183" s="82"/>
      <c r="O183" s="91"/>
      <c r="P183" s="82"/>
      <c r="Q183" s="82"/>
    </row>
    <row r="184" spans="1:17">
      <c r="A184" s="80"/>
      <c r="B184" s="80"/>
      <c r="C184" s="80"/>
      <c r="D184" s="81"/>
      <c r="E184" s="81"/>
      <c r="F184" s="82"/>
      <c r="G184" s="82"/>
      <c r="H184" s="82"/>
      <c r="I184" s="82"/>
      <c r="J184" s="82"/>
      <c r="K184" s="82"/>
      <c r="L184" s="82"/>
      <c r="M184" s="82"/>
      <c r="N184" s="82"/>
      <c r="O184" s="91"/>
      <c r="P184" s="82"/>
      <c r="Q184" s="82"/>
    </row>
    <row r="185" spans="1:17">
      <c r="A185" s="80"/>
      <c r="B185" s="80"/>
      <c r="C185" s="80"/>
      <c r="D185" s="81"/>
      <c r="E185" s="81"/>
      <c r="F185" s="82"/>
      <c r="G185" s="82"/>
      <c r="H185" s="82"/>
      <c r="I185" s="82"/>
      <c r="J185" s="82"/>
      <c r="K185" s="82"/>
      <c r="L185" s="82"/>
      <c r="M185" s="82"/>
      <c r="N185" s="82"/>
      <c r="O185" s="91"/>
      <c r="P185" s="82"/>
      <c r="Q185" s="82"/>
    </row>
    <row r="186" spans="1:17">
      <c r="A186" s="80"/>
      <c r="B186" s="80"/>
      <c r="C186" s="80"/>
      <c r="D186" s="81"/>
      <c r="E186" s="81"/>
      <c r="F186" s="82"/>
      <c r="G186" s="82"/>
      <c r="H186" s="82"/>
      <c r="I186" s="82"/>
      <c r="J186" s="82"/>
      <c r="K186" s="82"/>
      <c r="L186" s="82"/>
      <c r="M186" s="82"/>
      <c r="N186" s="82"/>
      <c r="O186" s="91"/>
      <c r="P186" s="82"/>
      <c r="Q186" s="82"/>
    </row>
    <row r="187" spans="1:17">
      <c r="A187" s="80"/>
      <c r="B187" s="80"/>
      <c r="C187" s="80"/>
      <c r="D187" s="81"/>
      <c r="E187" s="81"/>
      <c r="F187" s="82"/>
      <c r="G187" s="82"/>
      <c r="H187" s="82"/>
      <c r="I187" s="82"/>
      <c r="J187" s="82"/>
      <c r="K187" s="82"/>
      <c r="L187" s="82"/>
      <c r="M187" s="82"/>
      <c r="N187" s="82"/>
      <c r="O187" s="91"/>
      <c r="P187" s="82"/>
      <c r="Q187" s="82"/>
    </row>
    <row r="188" spans="1:17">
      <c r="A188" s="80"/>
      <c r="B188" s="80"/>
      <c r="C188" s="80"/>
      <c r="D188" s="81"/>
      <c r="E188" s="81"/>
      <c r="F188" s="82"/>
      <c r="G188" s="82"/>
      <c r="H188" s="82"/>
      <c r="I188" s="82"/>
      <c r="J188" s="82"/>
      <c r="K188" s="82"/>
      <c r="L188" s="82"/>
      <c r="M188" s="82"/>
      <c r="N188" s="82"/>
      <c r="O188" s="91"/>
      <c r="P188" s="82"/>
      <c r="Q188" s="82"/>
    </row>
    <row r="189" spans="1:17">
      <c r="A189" s="80"/>
      <c r="B189" s="80"/>
      <c r="C189" s="80"/>
      <c r="D189" s="81"/>
      <c r="E189" s="81"/>
      <c r="F189" s="82"/>
      <c r="G189" s="82"/>
      <c r="H189" s="82"/>
      <c r="I189" s="82"/>
      <c r="J189" s="82"/>
      <c r="K189" s="82"/>
      <c r="L189" s="82"/>
      <c r="M189" s="82"/>
      <c r="N189" s="82"/>
      <c r="O189" s="91"/>
      <c r="P189" s="82"/>
      <c r="Q189" s="82"/>
    </row>
    <row r="190" spans="1:17">
      <c r="A190" s="80"/>
      <c r="B190" s="80"/>
      <c r="C190" s="80"/>
      <c r="D190" s="81"/>
      <c r="E190" s="81"/>
      <c r="F190" s="82"/>
      <c r="G190" s="82"/>
      <c r="H190" s="82"/>
      <c r="I190" s="82"/>
      <c r="J190" s="82"/>
      <c r="K190" s="82"/>
      <c r="L190" s="82"/>
      <c r="M190" s="82"/>
      <c r="N190" s="82"/>
      <c r="O190" s="91"/>
      <c r="P190" s="82"/>
      <c r="Q190" s="82"/>
    </row>
    <row r="191" spans="1:17">
      <c r="A191" s="80"/>
      <c r="B191" s="80"/>
      <c r="C191" s="80"/>
      <c r="D191" s="81"/>
      <c r="E191" s="81"/>
      <c r="F191" s="82"/>
      <c r="G191" s="82"/>
      <c r="H191" s="82"/>
      <c r="I191" s="82"/>
      <c r="J191" s="82"/>
      <c r="K191" s="82"/>
      <c r="L191" s="82"/>
      <c r="M191" s="82"/>
      <c r="N191" s="82"/>
      <c r="O191" s="91"/>
      <c r="P191" s="82"/>
      <c r="Q191" s="82"/>
    </row>
    <row r="192" spans="1:17">
      <c r="A192" s="80"/>
      <c r="B192" s="80"/>
      <c r="C192" s="80"/>
      <c r="D192" s="81"/>
      <c r="E192" s="81"/>
      <c r="F192" s="82"/>
      <c r="G192" s="82"/>
      <c r="H192" s="82"/>
      <c r="I192" s="82"/>
      <c r="J192" s="82"/>
      <c r="K192" s="82"/>
      <c r="L192" s="82"/>
      <c r="M192" s="82"/>
      <c r="N192" s="82"/>
      <c r="O192" s="91"/>
      <c r="P192" s="82"/>
      <c r="Q192" s="82"/>
    </row>
    <row r="193" spans="1:17">
      <c r="A193" s="80"/>
      <c r="B193" s="80"/>
      <c r="C193" s="80"/>
      <c r="D193" s="81"/>
      <c r="E193" s="81"/>
      <c r="F193" s="82"/>
      <c r="G193" s="82"/>
      <c r="H193" s="82"/>
      <c r="I193" s="82"/>
      <c r="J193" s="82"/>
      <c r="K193" s="82"/>
      <c r="L193" s="82"/>
      <c r="M193" s="82"/>
      <c r="N193" s="82"/>
      <c r="O193" s="91"/>
      <c r="P193" s="82"/>
      <c r="Q193" s="82"/>
    </row>
    <row r="194" spans="1:17">
      <c r="A194" s="80"/>
      <c r="B194" s="80"/>
      <c r="C194" s="80"/>
      <c r="D194" s="81"/>
      <c r="E194" s="81"/>
      <c r="F194" s="82"/>
      <c r="G194" s="82"/>
      <c r="H194" s="82"/>
      <c r="I194" s="82"/>
      <c r="J194" s="82"/>
      <c r="K194" s="82"/>
      <c r="L194" s="82"/>
      <c r="M194" s="82"/>
      <c r="N194" s="82"/>
      <c r="O194" s="91"/>
      <c r="P194" s="82"/>
      <c r="Q194" s="82"/>
    </row>
    <row r="195" spans="1:17">
      <c r="A195" s="80"/>
      <c r="B195" s="80"/>
      <c r="C195" s="80"/>
      <c r="D195" s="81"/>
      <c r="E195" s="81"/>
      <c r="F195" s="82"/>
      <c r="G195" s="82"/>
      <c r="H195" s="82"/>
      <c r="I195" s="82"/>
      <c r="J195" s="82"/>
      <c r="K195" s="82"/>
      <c r="L195" s="82"/>
      <c r="M195" s="82"/>
      <c r="N195" s="82"/>
      <c r="O195" s="91"/>
      <c r="P195" s="82"/>
      <c r="Q195" s="82"/>
    </row>
    <row r="196" spans="1:17">
      <c r="A196" s="80"/>
      <c r="B196" s="80"/>
      <c r="C196" s="80"/>
      <c r="D196" s="81"/>
      <c r="E196" s="81"/>
      <c r="F196" s="82"/>
      <c r="G196" s="82"/>
      <c r="H196" s="82"/>
      <c r="I196" s="82"/>
      <c r="J196" s="82"/>
      <c r="K196" s="82"/>
      <c r="L196" s="82"/>
      <c r="M196" s="82"/>
      <c r="N196" s="82"/>
      <c r="O196" s="91"/>
      <c r="P196" s="82"/>
      <c r="Q196" s="82"/>
    </row>
    <row r="197" spans="1:17">
      <c r="A197" s="80"/>
      <c r="B197" s="80"/>
      <c r="C197" s="80"/>
      <c r="D197" s="81"/>
      <c r="E197" s="81"/>
      <c r="F197" s="82"/>
      <c r="G197" s="82"/>
      <c r="H197" s="82"/>
      <c r="I197" s="82"/>
      <c r="J197" s="82"/>
      <c r="K197" s="82"/>
      <c r="L197" s="82"/>
      <c r="M197" s="82"/>
      <c r="N197" s="82"/>
      <c r="O197" s="91"/>
      <c r="P197" s="82"/>
      <c r="Q197" s="82"/>
    </row>
    <row r="198" spans="1:17">
      <c r="A198" s="80"/>
      <c r="B198" s="80"/>
      <c r="C198" s="80"/>
      <c r="D198" s="81"/>
      <c r="E198" s="81"/>
      <c r="F198" s="82"/>
      <c r="G198" s="82"/>
      <c r="H198" s="82"/>
      <c r="I198" s="82"/>
      <c r="J198" s="82"/>
      <c r="K198" s="82"/>
      <c r="L198" s="82"/>
      <c r="M198" s="82"/>
      <c r="N198" s="82"/>
      <c r="O198" s="91"/>
      <c r="P198" s="82"/>
      <c r="Q198" s="82"/>
    </row>
    <row r="199" spans="1:17">
      <c r="A199" s="80"/>
      <c r="B199" s="80"/>
      <c r="C199" s="80"/>
      <c r="D199" s="81"/>
      <c r="E199" s="81"/>
      <c r="F199" s="82"/>
      <c r="G199" s="82"/>
      <c r="H199" s="82"/>
      <c r="I199" s="82"/>
      <c r="J199" s="82"/>
      <c r="K199" s="82"/>
      <c r="L199" s="82"/>
      <c r="M199" s="82"/>
      <c r="N199" s="82"/>
      <c r="O199" s="91"/>
      <c r="P199" s="82"/>
      <c r="Q199" s="82"/>
    </row>
    <row r="200" spans="1:17">
      <c r="A200" s="80"/>
      <c r="B200" s="80"/>
      <c r="C200" s="80"/>
      <c r="D200" s="81"/>
      <c r="E200" s="81"/>
      <c r="F200" s="82"/>
      <c r="G200" s="82"/>
      <c r="H200" s="82"/>
      <c r="I200" s="82"/>
      <c r="J200" s="82"/>
      <c r="K200" s="82"/>
      <c r="L200" s="82"/>
      <c r="M200" s="82"/>
      <c r="N200" s="82"/>
      <c r="O200" s="91"/>
      <c r="P200" s="82"/>
      <c r="Q200" s="82"/>
    </row>
    <row r="201" spans="1:17">
      <c r="A201" s="80"/>
      <c r="B201" s="80"/>
      <c r="C201" s="80"/>
      <c r="D201" s="81"/>
      <c r="E201" s="81"/>
      <c r="F201" s="82"/>
      <c r="G201" s="82"/>
      <c r="H201" s="82"/>
      <c r="I201" s="82"/>
      <c r="J201" s="82"/>
      <c r="K201" s="82"/>
      <c r="L201" s="82"/>
      <c r="M201" s="82"/>
      <c r="N201" s="82"/>
      <c r="O201" s="91"/>
      <c r="P201" s="82"/>
      <c r="Q201" s="82"/>
    </row>
    <row r="202" spans="1:17">
      <c r="A202" s="80"/>
      <c r="B202" s="80"/>
      <c r="C202" s="80"/>
      <c r="D202" s="81"/>
      <c r="E202" s="81"/>
      <c r="F202" s="82"/>
      <c r="G202" s="82"/>
      <c r="H202" s="82"/>
      <c r="I202" s="82"/>
      <c r="J202" s="82"/>
      <c r="K202" s="82"/>
      <c r="L202" s="82"/>
      <c r="M202" s="82"/>
      <c r="N202" s="82"/>
      <c r="O202" s="91"/>
      <c r="P202" s="82"/>
      <c r="Q202" s="82"/>
    </row>
    <row r="203" spans="1:17">
      <c r="A203" s="80"/>
      <c r="B203" s="80"/>
      <c r="C203" s="80"/>
      <c r="D203" s="81"/>
      <c r="E203" s="81"/>
      <c r="F203" s="82"/>
      <c r="G203" s="82"/>
      <c r="H203" s="82"/>
      <c r="I203" s="82"/>
      <c r="J203" s="82"/>
      <c r="K203" s="82"/>
      <c r="L203" s="82"/>
      <c r="M203" s="82"/>
      <c r="N203" s="82"/>
      <c r="O203" s="91"/>
      <c r="P203" s="82"/>
      <c r="Q203" s="82"/>
    </row>
    <row r="204" spans="1:17">
      <c r="A204" s="80"/>
      <c r="B204" s="80"/>
      <c r="C204" s="80"/>
      <c r="D204" s="81"/>
      <c r="E204" s="81"/>
      <c r="F204" s="82"/>
      <c r="G204" s="82"/>
      <c r="H204" s="82"/>
      <c r="I204" s="82"/>
      <c r="J204" s="82"/>
      <c r="K204" s="82"/>
      <c r="L204" s="82"/>
      <c r="M204" s="82"/>
      <c r="N204" s="82"/>
      <c r="O204" s="91"/>
      <c r="P204" s="82"/>
      <c r="Q204" s="82"/>
    </row>
    <row r="205" spans="1:17">
      <c r="A205" s="80"/>
      <c r="B205" s="80"/>
      <c r="C205" s="80"/>
      <c r="D205" s="81"/>
      <c r="E205" s="81"/>
      <c r="F205" s="82"/>
      <c r="G205" s="82"/>
      <c r="H205" s="82"/>
      <c r="I205" s="82"/>
      <c r="J205" s="82"/>
      <c r="K205" s="82"/>
      <c r="L205" s="82"/>
      <c r="M205" s="82"/>
      <c r="N205" s="82"/>
      <c r="O205" s="91"/>
      <c r="P205" s="82"/>
      <c r="Q205" s="82"/>
    </row>
    <row r="206" spans="1:17">
      <c r="A206" s="80"/>
      <c r="B206" s="80"/>
      <c r="C206" s="80"/>
      <c r="D206" s="81"/>
      <c r="E206" s="81"/>
      <c r="F206" s="82"/>
      <c r="G206" s="82"/>
      <c r="H206" s="82"/>
      <c r="I206" s="82"/>
      <c r="J206" s="82"/>
      <c r="K206" s="82"/>
      <c r="L206" s="82"/>
      <c r="M206" s="82"/>
      <c r="N206" s="82"/>
      <c r="O206" s="91"/>
      <c r="P206" s="82"/>
      <c r="Q206" s="82"/>
    </row>
    <row r="207" spans="1:17">
      <c r="A207" s="80"/>
      <c r="B207" s="80"/>
      <c r="C207" s="80"/>
      <c r="D207" s="81"/>
      <c r="E207" s="81"/>
      <c r="F207" s="82"/>
      <c r="G207" s="82"/>
      <c r="H207" s="82"/>
      <c r="I207" s="82"/>
      <c r="J207" s="82"/>
      <c r="K207" s="82"/>
      <c r="L207" s="82"/>
      <c r="M207" s="82"/>
      <c r="N207" s="82"/>
      <c r="O207" s="91"/>
      <c r="P207" s="82"/>
      <c r="Q207" s="82"/>
    </row>
    <row r="208" spans="1:17">
      <c r="A208" s="80"/>
      <c r="B208" s="80"/>
      <c r="C208" s="80"/>
      <c r="D208" s="81"/>
      <c r="E208" s="81"/>
      <c r="F208" s="82"/>
      <c r="G208" s="82"/>
      <c r="H208" s="82"/>
      <c r="I208" s="82"/>
      <c r="J208" s="82"/>
      <c r="K208" s="82"/>
      <c r="L208" s="82"/>
      <c r="M208" s="82"/>
      <c r="N208" s="82"/>
      <c r="O208" s="91"/>
      <c r="P208" s="82"/>
      <c r="Q208" s="82"/>
    </row>
    <row r="209" spans="1:17">
      <c r="A209" s="80"/>
      <c r="B209" s="80"/>
      <c r="C209" s="80"/>
      <c r="D209" s="81"/>
      <c r="E209" s="81"/>
      <c r="F209" s="82"/>
      <c r="G209" s="82"/>
      <c r="H209" s="82"/>
      <c r="I209" s="82"/>
      <c r="J209" s="82"/>
      <c r="K209" s="82"/>
      <c r="L209" s="82"/>
      <c r="M209" s="82"/>
      <c r="N209" s="82"/>
      <c r="O209" s="91"/>
      <c r="P209" s="82"/>
      <c r="Q209" s="82"/>
    </row>
    <row r="210" spans="1:17">
      <c r="A210" s="80"/>
      <c r="B210" s="80"/>
      <c r="C210" s="80"/>
      <c r="D210" s="81"/>
      <c r="E210" s="81"/>
      <c r="F210" s="82"/>
      <c r="G210" s="82"/>
      <c r="H210" s="82"/>
      <c r="I210" s="82"/>
      <c r="J210" s="82"/>
      <c r="K210" s="82"/>
      <c r="L210" s="82"/>
      <c r="M210" s="82"/>
      <c r="N210" s="82"/>
      <c r="O210" s="91"/>
      <c r="P210" s="82"/>
      <c r="Q210" s="82"/>
    </row>
    <row r="211" spans="1:17">
      <c r="A211" s="80"/>
      <c r="B211" s="80"/>
      <c r="C211" s="80"/>
      <c r="D211" s="81"/>
      <c r="E211" s="81"/>
      <c r="F211" s="82"/>
      <c r="G211" s="82"/>
      <c r="H211" s="82"/>
      <c r="I211" s="82"/>
      <c r="J211" s="82"/>
      <c r="K211" s="82"/>
      <c r="L211" s="82"/>
      <c r="M211" s="82"/>
      <c r="N211" s="82"/>
      <c r="O211" s="91"/>
      <c r="P211" s="82"/>
      <c r="Q211" s="82"/>
    </row>
    <row r="212" spans="1:17">
      <c r="A212" s="80"/>
      <c r="B212" s="80"/>
      <c r="C212" s="80"/>
      <c r="D212" s="81"/>
      <c r="E212" s="81"/>
      <c r="F212" s="82"/>
      <c r="G212" s="82"/>
      <c r="H212" s="82"/>
      <c r="I212" s="82"/>
      <c r="J212" s="82"/>
      <c r="K212" s="82"/>
      <c r="L212" s="82"/>
      <c r="M212" s="82"/>
      <c r="N212" s="82"/>
      <c r="O212" s="91"/>
      <c r="P212" s="82"/>
      <c r="Q212" s="82"/>
    </row>
    <row r="213" spans="1:17">
      <c r="A213" s="80"/>
      <c r="B213" s="80"/>
      <c r="C213" s="80"/>
      <c r="D213" s="81"/>
      <c r="E213" s="81"/>
      <c r="F213" s="82"/>
      <c r="G213" s="82"/>
      <c r="H213" s="82"/>
      <c r="I213" s="82"/>
      <c r="J213" s="82"/>
      <c r="K213" s="82"/>
      <c r="L213" s="82"/>
      <c r="M213" s="82"/>
      <c r="N213" s="82"/>
      <c r="O213" s="91"/>
      <c r="P213" s="82"/>
      <c r="Q213" s="82"/>
    </row>
    <row r="214" spans="1:17">
      <c r="A214" s="80"/>
      <c r="B214" s="80"/>
      <c r="C214" s="80"/>
      <c r="D214" s="81"/>
      <c r="E214" s="81"/>
      <c r="F214" s="82"/>
      <c r="G214" s="82"/>
      <c r="H214" s="82"/>
      <c r="I214" s="82"/>
      <c r="J214" s="82"/>
      <c r="K214" s="82"/>
      <c r="L214" s="82"/>
      <c r="M214" s="82"/>
      <c r="N214" s="82"/>
      <c r="O214" s="91"/>
      <c r="P214" s="82"/>
      <c r="Q214" s="82"/>
    </row>
    <row r="215" spans="1:17">
      <c r="A215" s="80"/>
      <c r="B215" s="80"/>
      <c r="C215" s="80"/>
      <c r="D215" s="81"/>
      <c r="E215" s="81"/>
      <c r="F215" s="82"/>
      <c r="G215" s="82"/>
      <c r="H215" s="82"/>
      <c r="I215" s="82"/>
      <c r="J215" s="82"/>
      <c r="K215" s="82"/>
      <c r="L215" s="82"/>
      <c r="M215" s="82"/>
      <c r="N215" s="82"/>
      <c r="O215" s="91"/>
      <c r="P215" s="82"/>
      <c r="Q215" s="82"/>
    </row>
    <row r="216" spans="1:17">
      <c r="A216" s="80"/>
      <c r="B216" s="80"/>
      <c r="C216" s="80"/>
      <c r="D216" s="81"/>
      <c r="E216" s="81"/>
      <c r="F216" s="82"/>
      <c r="G216" s="82"/>
      <c r="H216" s="82"/>
      <c r="I216" s="82"/>
      <c r="J216" s="82"/>
      <c r="K216" s="82"/>
      <c r="L216" s="82"/>
      <c r="M216" s="82"/>
      <c r="N216" s="82"/>
      <c r="O216" s="91"/>
      <c r="P216" s="82"/>
      <c r="Q216" s="82"/>
    </row>
    <row r="217" spans="1:17">
      <c r="A217" s="80"/>
      <c r="B217" s="80"/>
      <c r="C217" s="80"/>
      <c r="D217" s="81"/>
      <c r="E217" s="81"/>
      <c r="F217" s="82"/>
      <c r="G217" s="82"/>
      <c r="H217" s="82"/>
      <c r="I217" s="82"/>
      <c r="J217" s="82"/>
      <c r="K217" s="82"/>
      <c r="L217" s="82"/>
      <c r="M217" s="82"/>
      <c r="N217" s="82"/>
      <c r="O217" s="91"/>
      <c r="P217" s="82"/>
      <c r="Q217" s="82"/>
    </row>
    <row r="218" spans="1:17">
      <c r="A218" s="80"/>
      <c r="B218" s="80"/>
      <c r="C218" s="80"/>
      <c r="D218" s="81"/>
      <c r="E218" s="81"/>
      <c r="F218" s="82"/>
      <c r="G218" s="82"/>
      <c r="H218" s="82"/>
      <c r="I218" s="82"/>
      <c r="J218" s="82"/>
      <c r="K218" s="82"/>
      <c r="L218" s="82"/>
      <c r="M218" s="82"/>
      <c r="N218" s="82"/>
      <c r="O218" s="91"/>
      <c r="P218" s="82"/>
      <c r="Q218" s="82"/>
    </row>
    <row r="219" spans="1:17">
      <c r="A219" s="80"/>
      <c r="B219" s="80"/>
      <c r="C219" s="80"/>
      <c r="D219" s="81"/>
      <c r="E219" s="81"/>
      <c r="F219" s="82"/>
      <c r="G219" s="82"/>
      <c r="H219" s="82"/>
      <c r="I219" s="82"/>
      <c r="J219" s="82"/>
      <c r="K219" s="82"/>
      <c r="L219" s="82"/>
      <c r="M219" s="82"/>
      <c r="N219" s="82"/>
      <c r="O219" s="91"/>
      <c r="P219" s="82"/>
      <c r="Q219" s="82"/>
    </row>
    <row r="220" spans="1:17">
      <c r="A220" s="80"/>
      <c r="B220" s="80"/>
      <c r="C220" s="80"/>
      <c r="D220" s="81"/>
      <c r="E220" s="81"/>
      <c r="F220" s="82"/>
      <c r="G220" s="82"/>
      <c r="H220" s="82"/>
      <c r="I220" s="82"/>
      <c r="J220" s="82"/>
      <c r="K220" s="82"/>
      <c r="L220" s="82"/>
      <c r="M220" s="82"/>
      <c r="N220" s="82"/>
      <c r="O220" s="91"/>
      <c r="P220" s="82"/>
      <c r="Q220" s="82"/>
    </row>
    <row r="221" spans="1:17">
      <c r="A221" s="80"/>
      <c r="B221" s="80"/>
      <c r="C221" s="80"/>
      <c r="D221" s="81"/>
      <c r="E221" s="81"/>
      <c r="F221" s="82"/>
      <c r="G221" s="82"/>
      <c r="H221" s="82"/>
      <c r="I221" s="82"/>
      <c r="J221" s="82"/>
      <c r="K221" s="82"/>
      <c r="L221" s="82"/>
      <c r="M221" s="82"/>
      <c r="N221" s="82"/>
      <c r="O221" s="91"/>
      <c r="P221" s="82"/>
      <c r="Q221" s="82"/>
    </row>
    <row r="222" spans="1:17">
      <c r="A222" s="80"/>
      <c r="B222" s="80"/>
      <c r="C222" s="80"/>
      <c r="D222" s="81"/>
      <c r="E222" s="81"/>
      <c r="F222" s="82"/>
      <c r="G222" s="82"/>
      <c r="H222" s="82"/>
      <c r="I222" s="82"/>
      <c r="J222" s="82"/>
      <c r="K222" s="82"/>
      <c r="L222" s="82"/>
      <c r="M222" s="82"/>
      <c r="N222" s="82"/>
      <c r="O222" s="91"/>
      <c r="P222" s="82"/>
      <c r="Q222" s="82"/>
    </row>
    <row r="223" spans="1:17">
      <c r="A223" s="80"/>
      <c r="B223" s="80"/>
      <c r="C223" s="80"/>
      <c r="D223" s="81"/>
      <c r="E223" s="81"/>
      <c r="F223" s="82"/>
      <c r="G223" s="82"/>
      <c r="H223" s="82"/>
      <c r="I223" s="82"/>
      <c r="J223" s="82"/>
      <c r="K223" s="82"/>
      <c r="L223" s="82"/>
      <c r="M223" s="82"/>
      <c r="N223" s="82"/>
      <c r="O223" s="91"/>
      <c r="P223" s="82"/>
      <c r="Q223" s="82"/>
    </row>
    <row r="224" spans="1:17">
      <c r="A224" s="80"/>
      <c r="B224" s="80"/>
      <c r="C224" s="80"/>
      <c r="D224" s="81"/>
      <c r="E224" s="81"/>
      <c r="F224" s="82"/>
      <c r="G224" s="82"/>
      <c r="H224" s="82"/>
      <c r="I224" s="82"/>
      <c r="J224" s="82"/>
      <c r="K224" s="82"/>
      <c r="L224" s="82"/>
      <c r="M224" s="82"/>
      <c r="N224" s="82"/>
      <c r="O224" s="91"/>
      <c r="P224" s="82"/>
      <c r="Q224" s="82"/>
    </row>
    <row r="225" spans="1:17">
      <c r="A225" s="80"/>
      <c r="B225" s="80"/>
      <c r="C225" s="80"/>
      <c r="D225" s="81"/>
      <c r="E225" s="81"/>
      <c r="F225" s="82"/>
      <c r="G225" s="82"/>
      <c r="H225" s="82"/>
      <c r="I225" s="82"/>
      <c r="J225" s="82"/>
      <c r="K225" s="82"/>
      <c r="L225" s="82"/>
      <c r="M225" s="82"/>
      <c r="N225" s="82"/>
      <c r="O225" s="91"/>
      <c r="P225" s="82"/>
      <c r="Q225" s="82"/>
    </row>
    <row r="226" spans="1:17">
      <c r="A226" s="80"/>
      <c r="B226" s="80"/>
      <c r="C226" s="80"/>
      <c r="D226" s="81"/>
      <c r="E226" s="81"/>
      <c r="F226" s="82"/>
      <c r="G226" s="82"/>
      <c r="H226" s="82"/>
      <c r="I226" s="82"/>
      <c r="J226" s="82"/>
      <c r="K226" s="82"/>
      <c r="L226" s="82"/>
      <c r="M226" s="82"/>
      <c r="N226" s="82"/>
      <c r="O226" s="91"/>
      <c r="P226" s="82"/>
      <c r="Q226" s="82"/>
    </row>
    <row r="227" spans="1:17">
      <c r="A227" s="80"/>
      <c r="B227" s="80"/>
      <c r="C227" s="80"/>
      <c r="D227" s="81"/>
      <c r="E227" s="81"/>
      <c r="F227" s="82"/>
      <c r="G227" s="82"/>
      <c r="H227" s="82"/>
      <c r="I227" s="82"/>
      <c r="J227" s="82"/>
      <c r="K227" s="82"/>
      <c r="L227" s="82"/>
      <c r="M227" s="82"/>
      <c r="N227" s="82"/>
      <c r="O227" s="91"/>
      <c r="P227" s="82"/>
      <c r="Q227" s="82"/>
    </row>
    <row r="228" spans="1:17">
      <c r="A228" s="80"/>
      <c r="B228" s="80"/>
      <c r="C228" s="80"/>
      <c r="D228" s="81"/>
      <c r="E228" s="81"/>
      <c r="F228" s="82"/>
      <c r="G228" s="82"/>
      <c r="H228" s="82"/>
      <c r="I228" s="82"/>
      <c r="J228" s="82"/>
      <c r="K228" s="82"/>
      <c r="L228" s="82"/>
      <c r="M228" s="82"/>
      <c r="N228" s="82"/>
      <c r="O228" s="91"/>
      <c r="P228" s="82"/>
      <c r="Q228" s="82"/>
    </row>
    <row r="229" spans="1:17">
      <c r="A229" s="80"/>
      <c r="B229" s="80"/>
      <c r="C229" s="80"/>
      <c r="D229" s="81"/>
      <c r="E229" s="81"/>
      <c r="F229" s="82"/>
      <c r="G229" s="82"/>
      <c r="H229" s="82"/>
      <c r="I229" s="82"/>
      <c r="J229" s="82"/>
      <c r="K229" s="82"/>
      <c r="L229" s="82"/>
      <c r="M229" s="82"/>
      <c r="N229" s="82"/>
      <c r="O229" s="91"/>
      <c r="P229" s="82"/>
      <c r="Q229" s="82"/>
    </row>
    <row r="230" spans="1:17">
      <c r="A230" s="80"/>
      <c r="B230" s="80"/>
      <c r="C230" s="80"/>
      <c r="D230" s="81"/>
      <c r="E230" s="81"/>
      <c r="F230" s="82"/>
      <c r="G230" s="82"/>
      <c r="H230" s="82"/>
      <c r="I230" s="82"/>
      <c r="J230" s="82"/>
      <c r="K230" s="82"/>
      <c r="L230" s="82"/>
      <c r="M230" s="82"/>
      <c r="N230" s="82"/>
      <c r="O230" s="91"/>
      <c r="P230" s="82"/>
      <c r="Q230" s="82"/>
    </row>
    <row r="231" spans="1:17">
      <c r="A231" s="80"/>
      <c r="B231" s="80"/>
      <c r="C231" s="80"/>
      <c r="D231" s="81"/>
      <c r="E231" s="81"/>
      <c r="F231" s="82"/>
      <c r="G231" s="82"/>
      <c r="H231" s="82"/>
      <c r="I231" s="82"/>
      <c r="J231" s="82"/>
      <c r="K231" s="82"/>
      <c r="L231" s="82"/>
      <c r="M231" s="82"/>
      <c r="N231" s="82"/>
      <c r="O231" s="91"/>
      <c r="P231" s="82"/>
      <c r="Q231" s="82"/>
    </row>
    <row r="232" spans="1:17">
      <c r="A232" s="80"/>
      <c r="B232" s="80"/>
      <c r="C232" s="80"/>
      <c r="D232" s="81"/>
      <c r="E232" s="81"/>
      <c r="F232" s="82"/>
      <c r="G232" s="82"/>
      <c r="H232" s="82"/>
      <c r="I232" s="82"/>
      <c r="J232" s="82"/>
      <c r="K232" s="82"/>
      <c r="L232" s="82"/>
      <c r="M232" s="82"/>
      <c r="N232" s="82"/>
      <c r="O232" s="91"/>
      <c r="P232" s="82"/>
      <c r="Q232" s="82"/>
    </row>
    <row r="233" spans="1:17">
      <c r="A233" s="80"/>
      <c r="B233" s="80"/>
      <c r="C233" s="80"/>
      <c r="D233" s="81"/>
      <c r="E233" s="81"/>
      <c r="F233" s="82"/>
      <c r="G233" s="82"/>
      <c r="H233" s="82"/>
      <c r="I233" s="82"/>
      <c r="J233" s="82"/>
      <c r="K233" s="82"/>
      <c r="L233" s="82"/>
      <c r="M233" s="82"/>
      <c r="N233" s="82"/>
      <c r="O233" s="91"/>
      <c r="P233" s="82"/>
      <c r="Q233" s="82"/>
    </row>
    <row r="234" spans="1:17">
      <c r="A234" s="80"/>
      <c r="B234" s="80"/>
      <c r="C234" s="80"/>
      <c r="D234" s="81"/>
      <c r="E234" s="81"/>
      <c r="F234" s="82"/>
      <c r="G234" s="82"/>
      <c r="H234" s="82"/>
      <c r="I234" s="82"/>
      <c r="J234" s="82"/>
      <c r="K234" s="82"/>
      <c r="L234" s="82"/>
      <c r="M234" s="82"/>
      <c r="N234" s="82"/>
      <c r="O234" s="91"/>
      <c r="P234" s="82"/>
      <c r="Q234" s="82"/>
    </row>
    <row r="235" spans="1:17">
      <c r="A235" s="80"/>
      <c r="B235" s="80"/>
      <c r="C235" s="80"/>
      <c r="D235" s="81"/>
      <c r="E235" s="81"/>
      <c r="F235" s="82"/>
      <c r="G235" s="82"/>
      <c r="H235" s="82"/>
      <c r="I235" s="82"/>
      <c r="J235" s="82"/>
      <c r="K235" s="82"/>
      <c r="L235" s="82"/>
      <c r="M235" s="82"/>
      <c r="N235" s="82"/>
      <c r="O235" s="91"/>
      <c r="P235" s="82"/>
      <c r="Q235" s="82"/>
    </row>
    <row r="236" spans="1:17">
      <c r="A236" s="80"/>
      <c r="B236" s="80"/>
      <c r="C236" s="80"/>
      <c r="D236" s="81"/>
      <c r="E236" s="81"/>
      <c r="F236" s="82"/>
      <c r="G236" s="82"/>
      <c r="H236" s="82"/>
      <c r="I236" s="82"/>
      <c r="J236" s="82"/>
      <c r="K236" s="82"/>
      <c r="L236" s="82"/>
      <c r="M236" s="82"/>
      <c r="N236" s="82"/>
      <c r="O236" s="91"/>
      <c r="P236" s="82"/>
      <c r="Q236" s="82"/>
    </row>
    <row r="237" spans="1:17">
      <c r="A237" s="80"/>
      <c r="B237" s="80"/>
      <c r="C237" s="80"/>
      <c r="D237" s="81"/>
      <c r="E237" s="81"/>
      <c r="F237" s="82"/>
      <c r="G237" s="82"/>
      <c r="H237" s="82"/>
      <c r="I237" s="82"/>
      <c r="J237" s="82"/>
      <c r="K237" s="82"/>
      <c r="L237" s="82"/>
      <c r="M237" s="82"/>
      <c r="N237" s="82"/>
      <c r="O237" s="91"/>
      <c r="P237" s="82"/>
      <c r="Q237" s="82"/>
    </row>
    <row r="238" spans="1:17">
      <c r="A238" s="80"/>
      <c r="B238" s="80"/>
      <c r="C238" s="80"/>
      <c r="D238" s="81"/>
      <c r="E238" s="81"/>
      <c r="F238" s="82"/>
      <c r="G238" s="82"/>
      <c r="H238" s="82"/>
      <c r="I238" s="82"/>
      <c r="J238" s="82"/>
      <c r="K238" s="82"/>
      <c r="L238" s="82"/>
      <c r="M238" s="82"/>
      <c r="N238" s="82"/>
      <c r="O238" s="91"/>
      <c r="P238" s="82"/>
      <c r="Q238" s="82"/>
    </row>
    <row r="239" spans="1:17">
      <c r="A239" s="80"/>
      <c r="B239" s="80"/>
      <c r="C239" s="80"/>
      <c r="D239" s="81"/>
      <c r="E239" s="81"/>
      <c r="F239" s="82"/>
      <c r="G239" s="82"/>
      <c r="H239" s="82"/>
      <c r="I239" s="82"/>
      <c r="J239" s="82"/>
      <c r="K239" s="82"/>
      <c r="L239" s="82"/>
      <c r="M239" s="82"/>
      <c r="N239" s="82"/>
      <c r="O239" s="91"/>
      <c r="P239" s="82"/>
      <c r="Q239" s="82"/>
    </row>
    <row r="240" spans="1:17">
      <c r="A240" s="80"/>
      <c r="B240" s="80"/>
      <c r="C240" s="80"/>
      <c r="D240" s="81"/>
      <c r="E240" s="81"/>
      <c r="F240" s="82"/>
      <c r="G240" s="82"/>
      <c r="H240" s="82"/>
      <c r="I240" s="82"/>
      <c r="J240" s="82"/>
      <c r="K240" s="82"/>
      <c r="L240" s="82"/>
      <c r="M240" s="82"/>
      <c r="N240" s="82"/>
      <c r="O240" s="91"/>
      <c r="P240" s="82"/>
      <c r="Q240" s="82"/>
    </row>
    <row r="241" spans="1:17">
      <c r="A241" s="80"/>
      <c r="B241" s="80"/>
      <c r="C241" s="80"/>
      <c r="D241" s="81"/>
      <c r="E241" s="81"/>
      <c r="F241" s="82"/>
      <c r="G241" s="82"/>
      <c r="H241" s="82"/>
      <c r="I241" s="82"/>
      <c r="J241" s="82"/>
      <c r="K241" s="82"/>
      <c r="L241" s="82"/>
      <c r="M241" s="82"/>
      <c r="N241" s="82"/>
      <c r="O241" s="91"/>
      <c r="P241" s="82"/>
      <c r="Q241" s="82"/>
    </row>
    <row r="242" spans="1:17">
      <c r="A242" s="80"/>
      <c r="B242" s="80"/>
      <c r="C242" s="80"/>
      <c r="D242" s="81"/>
      <c r="E242" s="81"/>
      <c r="F242" s="82"/>
      <c r="G242" s="82"/>
      <c r="H242" s="82"/>
      <c r="I242" s="82"/>
      <c r="J242" s="82"/>
      <c r="K242" s="82"/>
      <c r="L242" s="82"/>
      <c r="M242" s="82"/>
      <c r="N242" s="82"/>
      <c r="O242" s="91"/>
      <c r="P242" s="82"/>
      <c r="Q242" s="82"/>
    </row>
    <row r="243" spans="1:17">
      <c r="A243" s="80"/>
      <c r="B243" s="80"/>
      <c r="C243" s="80"/>
      <c r="D243" s="81"/>
      <c r="E243" s="81"/>
      <c r="F243" s="82"/>
      <c r="G243" s="82"/>
      <c r="H243" s="82"/>
      <c r="I243" s="82"/>
      <c r="J243" s="82"/>
      <c r="K243" s="82"/>
      <c r="L243" s="82"/>
      <c r="M243" s="82"/>
      <c r="N243" s="82"/>
      <c r="O243" s="91"/>
      <c r="P243" s="82"/>
      <c r="Q243" s="82"/>
    </row>
    <row r="244" spans="1:17">
      <c r="A244" s="80"/>
      <c r="B244" s="80"/>
      <c r="C244" s="80"/>
      <c r="D244" s="81"/>
      <c r="E244" s="81"/>
      <c r="F244" s="82"/>
      <c r="G244" s="82"/>
      <c r="H244" s="82"/>
      <c r="I244" s="82"/>
      <c r="J244" s="82"/>
      <c r="K244" s="82"/>
      <c r="L244" s="82"/>
      <c r="M244" s="82"/>
      <c r="N244" s="82"/>
      <c r="O244" s="91"/>
      <c r="P244" s="82"/>
      <c r="Q244" s="82"/>
    </row>
    <row r="245" spans="1:17">
      <c r="A245" s="80"/>
      <c r="B245" s="80"/>
      <c r="C245" s="80"/>
      <c r="D245" s="81"/>
      <c r="E245" s="81"/>
      <c r="F245" s="82"/>
      <c r="G245" s="82"/>
      <c r="H245" s="82"/>
      <c r="I245" s="82"/>
      <c r="J245" s="82"/>
      <c r="K245" s="82"/>
      <c r="L245" s="82"/>
      <c r="M245" s="82"/>
      <c r="N245" s="82"/>
      <c r="O245" s="91"/>
      <c r="P245" s="82"/>
      <c r="Q245" s="82"/>
    </row>
    <row r="246" spans="1:17">
      <c r="A246" s="80"/>
      <c r="B246" s="80"/>
      <c r="C246" s="80"/>
      <c r="D246" s="81"/>
      <c r="E246" s="81"/>
      <c r="F246" s="82"/>
      <c r="G246" s="82"/>
      <c r="H246" s="82"/>
      <c r="I246" s="82"/>
      <c r="J246" s="82"/>
      <c r="K246" s="82"/>
      <c r="L246" s="82"/>
      <c r="M246" s="82"/>
      <c r="N246" s="82"/>
      <c r="O246" s="91"/>
      <c r="P246" s="82"/>
      <c r="Q246" s="82"/>
    </row>
    <row r="247" spans="1:17">
      <c r="A247" s="80"/>
      <c r="B247" s="80"/>
      <c r="C247" s="80"/>
      <c r="D247" s="81"/>
      <c r="E247" s="81"/>
      <c r="F247" s="82"/>
      <c r="G247" s="82"/>
      <c r="H247" s="82"/>
      <c r="I247" s="82"/>
      <c r="J247" s="82"/>
      <c r="K247" s="82"/>
      <c r="L247" s="82"/>
      <c r="M247" s="82"/>
      <c r="N247" s="82"/>
      <c r="O247" s="91"/>
      <c r="P247" s="82"/>
      <c r="Q247" s="82"/>
    </row>
    <row r="248" spans="1:17">
      <c r="A248" s="80"/>
      <c r="B248" s="80"/>
      <c r="C248" s="80"/>
      <c r="D248" s="81"/>
      <c r="E248" s="81"/>
      <c r="F248" s="82"/>
      <c r="G248" s="82"/>
      <c r="H248" s="82"/>
      <c r="I248" s="82"/>
      <c r="J248" s="82"/>
      <c r="K248" s="82"/>
      <c r="L248" s="82"/>
      <c r="M248" s="82"/>
      <c r="N248" s="82"/>
      <c r="O248" s="91"/>
      <c r="P248" s="82"/>
      <c r="Q248" s="82"/>
    </row>
    <row r="249" spans="1:17">
      <c r="A249" s="80"/>
      <c r="B249" s="80"/>
      <c r="C249" s="80"/>
      <c r="D249" s="81"/>
      <c r="E249" s="81"/>
      <c r="F249" s="82"/>
      <c r="G249" s="82"/>
      <c r="H249" s="82"/>
      <c r="I249" s="82"/>
      <c r="J249" s="82"/>
      <c r="K249" s="82"/>
      <c r="L249" s="82"/>
      <c r="M249" s="82"/>
      <c r="N249" s="82"/>
      <c r="O249" s="91"/>
      <c r="P249" s="82"/>
      <c r="Q249" s="82"/>
    </row>
    <row r="250" spans="1:17">
      <c r="A250" s="80"/>
      <c r="B250" s="80"/>
      <c r="C250" s="80"/>
      <c r="D250" s="81"/>
      <c r="E250" s="81"/>
      <c r="F250" s="82"/>
      <c r="G250" s="82"/>
      <c r="H250" s="82"/>
      <c r="I250" s="82"/>
      <c r="J250" s="82"/>
      <c r="K250" s="82"/>
      <c r="L250" s="82"/>
      <c r="M250" s="82"/>
      <c r="N250" s="82"/>
      <c r="O250" s="91"/>
      <c r="P250" s="82"/>
      <c r="Q250" s="82"/>
    </row>
    <row r="251" spans="1:17">
      <c r="A251" s="80"/>
      <c r="B251" s="80"/>
      <c r="C251" s="80"/>
      <c r="D251" s="81"/>
      <c r="E251" s="81"/>
      <c r="F251" s="82"/>
      <c r="G251" s="82"/>
      <c r="H251" s="82"/>
      <c r="I251" s="82"/>
      <c r="J251" s="82"/>
      <c r="K251" s="82"/>
      <c r="L251" s="82"/>
      <c r="M251" s="82"/>
      <c r="N251" s="82"/>
      <c r="O251" s="91"/>
      <c r="P251" s="82"/>
      <c r="Q251" s="82"/>
    </row>
    <row r="252" spans="1:17">
      <c r="A252" s="80"/>
      <c r="B252" s="80"/>
      <c r="C252" s="80"/>
      <c r="D252" s="81"/>
      <c r="E252" s="81"/>
      <c r="F252" s="82"/>
      <c r="G252" s="82"/>
      <c r="H252" s="82"/>
      <c r="I252" s="82"/>
      <c r="J252" s="82"/>
      <c r="K252" s="82"/>
      <c r="L252" s="82"/>
      <c r="M252" s="82"/>
      <c r="N252" s="82"/>
      <c r="O252" s="91"/>
      <c r="P252" s="82"/>
      <c r="Q252" s="82"/>
    </row>
    <row r="253" spans="1:17">
      <c r="A253" s="80"/>
      <c r="B253" s="80"/>
      <c r="C253" s="80"/>
      <c r="D253" s="81"/>
      <c r="E253" s="81"/>
      <c r="F253" s="82"/>
      <c r="G253" s="82"/>
      <c r="H253" s="82"/>
      <c r="I253" s="82"/>
      <c r="J253" s="82"/>
      <c r="K253" s="82"/>
      <c r="L253" s="82"/>
      <c r="M253" s="82"/>
      <c r="N253" s="82"/>
      <c r="O253" s="91"/>
      <c r="P253" s="82"/>
      <c r="Q253" s="82"/>
    </row>
    <row r="254" spans="1:17">
      <c r="A254" s="80"/>
      <c r="B254" s="80"/>
      <c r="C254" s="80"/>
      <c r="D254" s="81"/>
      <c r="E254" s="81"/>
      <c r="F254" s="82"/>
      <c r="G254" s="82"/>
      <c r="H254" s="82"/>
      <c r="I254" s="82"/>
      <c r="J254" s="82"/>
      <c r="K254" s="82"/>
      <c r="L254" s="82"/>
      <c r="M254" s="82"/>
      <c r="N254" s="82"/>
      <c r="O254" s="91"/>
      <c r="P254" s="82"/>
      <c r="Q254" s="82"/>
    </row>
    <row r="255" spans="1:17">
      <c r="A255" s="80"/>
      <c r="B255" s="80"/>
      <c r="C255" s="80"/>
      <c r="D255" s="81"/>
      <c r="E255" s="81"/>
      <c r="F255" s="82"/>
      <c r="G255" s="82"/>
      <c r="H255" s="82"/>
      <c r="I255" s="82"/>
      <c r="J255" s="82"/>
      <c r="K255" s="82"/>
      <c r="L255" s="82"/>
      <c r="M255" s="82"/>
      <c r="N255" s="82"/>
      <c r="O255" s="91"/>
      <c r="P255" s="82"/>
      <c r="Q255" s="82"/>
    </row>
    <row r="256" spans="1:17">
      <c r="A256" s="80"/>
      <c r="B256" s="80"/>
      <c r="C256" s="80"/>
      <c r="D256" s="81"/>
      <c r="E256" s="81"/>
      <c r="F256" s="82"/>
      <c r="G256" s="82"/>
      <c r="H256" s="82"/>
      <c r="I256" s="82"/>
      <c r="J256" s="82"/>
      <c r="K256" s="82"/>
      <c r="L256" s="82"/>
      <c r="M256" s="82"/>
      <c r="N256" s="82"/>
      <c r="O256" s="91"/>
      <c r="P256" s="82"/>
      <c r="Q256" s="82"/>
    </row>
    <row r="257" spans="1:17">
      <c r="A257" s="80"/>
      <c r="B257" s="80"/>
      <c r="C257" s="80"/>
      <c r="D257" s="81"/>
      <c r="E257" s="81"/>
      <c r="F257" s="82"/>
      <c r="G257" s="82"/>
      <c r="H257" s="82"/>
      <c r="I257" s="82"/>
      <c r="J257" s="82"/>
      <c r="K257" s="82"/>
      <c r="L257" s="82"/>
      <c r="M257" s="82"/>
      <c r="N257" s="82"/>
      <c r="O257" s="91"/>
      <c r="P257" s="82"/>
      <c r="Q257" s="82"/>
    </row>
    <row r="258" spans="1:17">
      <c r="A258" s="80"/>
      <c r="B258" s="80"/>
      <c r="C258" s="80"/>
      <c r="D258" s="81"/>
      <c r="E258" s="81"/>
      <c r="F258" s="82"/>
      <c r="G258" s="82"/>
      <c r="H258" s="82"/>
      <c r="I258" s="82"/>
      <c r="J258" s="82"/>
      <c r="K258" s="82"/>
      <c r="L258" s="82"/>
      <c r="M258" s="82"/>
      <c r="N258" s="82"/>
      <c r="O258" s="91"/>
      <c r="P258" s="82"/>
      <c r="Q258" s="82"/>
    </row>
    <row r="259" spans="1:17">
      <c r="A259" s="80"/>
      <c r="B259" s="80"/>
      <c r="C259" s="80"/>
      <c r="D259" s="81"/>
      <c r="E259" s="81"/>
      <c r="F259" s="82"/>
      <c r="G259" s="82"/>
      <c r="H259" s="82"/>
      <c r="I259" s="82"/>
      <c r="J259" s="82"/>
      <c r="K259" s="82"/>
      <c r="L259" s="82"/>
      <c r="M259" s="82"/>
      <c r="N259" s="82"/>
      <c r="O259" s="91"/>
      <c r="P259" s="82"/>
      <c r="Q259" s="82"/>
    </row>
    <row r="260" spans="1:17">
      <c r="A260" s="80"/>
      <c r="B260" s="80"/>
      <c r="C260" s="80"/>
      <c r="D260" s="81"/>
      <c r="E260" s="81"/>
      <c r="F260" s="82"/>
      <c r="G260" s="82"/>
      <c r="H260" s="82"/>
      <c r="I260" s="82"/>
      <c r="J260" s="82"/>
      <c r="K260" s="82"/>
      <c r="L260" s="82"/>
      <c r="M260" s="82"/>
      <c r="N260" s="82"/>
      <c r="O260" s="91"/>
      <c r="P260" s="82"/>
      <c r="Q260" s="82"/>
    </row>
    <row r="261" spans="1:17">
      <c r="A261" s="80"/>
      <c r="B261" s="80"/>
      <c r="C261" s="80"/>
      <c r="D261" s="81"/>
      <c r="E261" s="81"/>
      <c r="F261" s="82"/>
      <c r="G261" s="82"/>
      <c r="H261" s="82"/>
      <c r="I261" s="82"/>
      <c r="J261" s="82"/>
      <c r="K261" s="82"/>
      <c r="L261" s="82"/>
      <c r="M261" s="82"/>
      <c r="N261" s="82"/>
      <c r="O261" s="91"/>
      <c r="P261" s="82"/>
      <c r="Q261" s="82"/>
    </row>
    <row r="262" spans="1:17">
      <c r="A262" s="80"/>
      <c r="B262" s="80"/>
      <c r="C262" s="80"/>
      <c r="D262" s="81"/>
      <c r="E262" s="81"/>
      <c r="F262" s="82"/>
      <c r="G262" s="82"/>
      <c r="H262" s="82"/>
      <c r="I262" s="82"/>
      <c r="J262" s="82"/>
      <c r="K262" s="82"/>
      <c r="L262" s="82"/>
      <c r="M262" s="82"/>
      <c r="N262" s="82"/>
      <c r="O262" s="91"/>
      <c r="P262" s="82"/>
      <c r="Q262" s="82"/>
    </row>
    <row r="263" spans="1:17">
      <c r="A263" s="80"/>
      <c r="B263" s="80"/>
      <c r="C263" s="80"/>
      <c r="D263" s="81"/>
      <c r="E263" s="81"/>
      <c r="F263" s="82"/>
      <c r="G263" s="82"/>
      <c r="H263" s="82"/>
      <c r="I263" s="82"/>
      <c r="J263" s="82"/>
      <c r="K263" s="82"/>
      <c r="L263" s="82"/>
      <c r="M263" s="82"/>
      <c r="N263" s="82"/>
      <c r="O263" s="91"/>
      <c r="P263" s="82"/>
      <c r="Q263" s="82"/>
    </row>
    <row r="264" spans="1:17">
      <c r="A264" s="80"/>
      <c r="B264" s="80"/>
      <c r="C264" s="80"/>
      <c r="D264" s="81"/>
      <c r="E264" s="81"/>
      <c r="F264" s="82"/>
      <c r="G264" s="82"/>
      <c r="H264" s="82"/>
      <c r="I264" s="82"/>
      <c r="J264" s="82"/>
      <c r="K264" s="82"/>
      <c r="L264" s="82"/>
      <c r="M264" s="82"/>
      <c r="N264" s="82"/>
      <c r="O264" s="91"/>
      <c r="P264" s="82"/>
      <c r="Q264" s="82"/>
    </row>
    <row r="265" spans="1:17">
      <c r="A265" s="80"/>
      <c r="B265" s="80"/>
      <c r="C265" s="80"/>
      <c r="D265" s="81"/>
      <c r="E265" s="81"/>
      <c r="F265" s="82"/>
      <c r="G265" s="82"/>
      <c r="H265" s="82"/>
      <c r="I265" s="82"/>
      <c r="J265" s="82"/>
      <c r="K265" s="82"/>
      <c r="L265" s="82"/>
      <c r="M265" s="82"/>
      <c r="N265" s="82"/>
      <c r="O265" s="91"/>
      <c r="P265" s="82"/>
      <c r="Q265" s="82"/>
    </row>
    <row r="266" spans="1:17">
      <c r="A266" s="80"/>
      <c r="B266" s="80"/>
      <c r="C266" s="80"/>
      <c r="D266" s="81"/>
      <c r="E266" s="81"/>
      <c r="F266" s="82"/>
      <c r="G266" s="82"/>
      <c r="H266" s="82"/>
      <c r="I266" s="82"/>
      <c r="J266" s="82"/>
      <c r="K266" s="82"/>
      <c r="L266" s="82"/>
      <c r="M266" s="82"/>
      <c r="N266" s="82"/>
      <c r="O266" s="91"/>
      <c r="P266" s="82"/>
      <c r="Q266" s="82"/>
    </row>
    <row r="267" spans="1:17">
      <c r="A267" s="80"/>
      <c r="B267" s="80"/>
      <c r="C267" s="80"/>
      <c r="D267" s="81"/>
      <c r="E267" s="81"/>
      <c r="F267" s="82"/>
      <c r="G267" s="82"/>
      <c r="H267" s="82"/>
      <c r="I267" s="82"/>
      <c r="J267" s="82"/>
      <c r="K267" s="82"/>
      <c r="L267" s="82"/>
      <c r="M267" s="82"/>
      <c r="N267" s="82"/>
      <c r="O267" s="91"/>
      <c r="P267" s="82"/>
      <c r="Q267" s="82"/>
    </row>
    <row r="268" spans="1:17">
      <c r="A268" s="80"/>
      <c r="B268" s="80"/>
      <c r="C268" s="80"/>
      <c r="D268" s="81"/>
      <c r="E268" s="81"/>
      <c r="F268" s="82"/>
      <c r="G268" s="82"/>
      <c r="H268" s="82"/>
      <c r="I268" s="82"/>
      <c r="J268" s="82"/>
      <c r="K268" s="82"/>
      <c r="L268" s="82"/>
      <c r="M268" s="82"/>
      <c r="N268" s="82"/>
      <c r="O268" s="91"/>
      <c r="P268" s="82"/>
      <c r="Q268" s="82"/>
    </row>
    <row r="269" spans="1:17">
      <c r="A269" s="80"/>
      <c r="B269" s="80"/>
      <c r="C269" s="80"/>
      <c r="D269" s="81"/>
      <c r="E269" s="81"/>
      <c r="F269" s="82"/>
      <c r="G269" s="82"/>
      <c r="H269" s="82"/>
      <c r="I269" s="82"/>
      <c r="J269" s="82"/>
      <c r="K269" s="82"/>
      <c r="L269" s="82"/>
      <c r="M269" s="82"/>
      <c r="N269" s="82"/>
      <c r="O269" s="91"/>
      <c r="P269" s="82"/>
      <c r="Q269" s="82"/>
    </row>
    <row r="270" spans="1:17">
      <c r="A270" s="80"/>
      <c r="B270" s="80"/>
      <c r="C270" s="80"/>
      <c r="D270" s="81"/>
      <c r="E270" s="81"/>
      <c r="F270" s="82"/>
      <c r="G270" s="82"/>
      <c r="H270" s="82"/>
      <c r="I270" s="82"/>
      <c r="J270" s="82"/>
      <c r="K270" s="82"/>
      <c r="L270" s="82"/>
      <c r="M270" s="82"/>
      <c r="N270" s="82"/>
      <c r="O270" s="91"/>
      <c r="P270" s="82"/>
      <c r="Q270" s="82"/>
    </row>
    <row r="271" spans="1:17">
      <c r="A271" s="80"/>
      <c r="B271" s="80"/>
      <c r="C271" s="80"/>
      <c r="D271" s="81"/>
      <c r="E271" s="81"/>
      <c r="F271" s="82"/>
      <c r="G271" s="82"/>
      <c r="H271" s="82"/>
      <c r="I271" s="82"/>
      <c r="J271" s="82"/>
      <c r="K271" s="82"/>
      <c r="L271" s="82"/>
      <c r="M271" s="82"/>
      <c r="N271" s="82"/>
      <c r="O271" s="91"/>
      <c r="P271" s="82"/>
      <c r="Q271" s="82"/>
    </row>
    <row r="272" spans="1:17">
      <c r="A272" s="80"/>
      <c r="B272" s="80"/>
      <c r="C272" s="80"/>
      <c r="D272" s="81"/>
      <c r="E272" s="81"/>
      <c r="F272" s="82"/>
      <c r="G272" s="82"/>
      <c r="H272" s="82"/>
      <c r="I272" s="82"/>
      <c r="J272" s="82"/>
      <c r="K272" s="82"/>
      <c r="L272" s="82"/>
      <c r="M272" s="82"/>
      <c r="N272" s="82"/>
      <c r="O272" s="91"/>
      <c r="P272" s="82"/>
      <c r="Q272" s="82"/>
    </row>
    <row r="273" spans="1:17">
      <c r="A273" s="80"/>
      <c r="B273" s="80"/>
      <c r="C273" s="80"/>
      <c r="D273" s="81"/>
      <c r="E273" s="81"/>
      <c r="F273" s="82"/>
      <c r="G273" s="82"/>
      <c r="H273" s="82"/>
      <c r="I273" s="82"/>
      <c r="J273" s="82"/>
      <c r="K273" s="82"/>
      <c r="L273" s="82"/>
      <c r="M273" s="82"/>
      <c r="N273" s="82"/>
      <c r="O273" s="91"/>
      <c r="P273" s="82"/>
      <c r="Q273" s="82"/>
    </row>
    <row r="274" spans="1:17">
      <c r="A274" s="80"/>
      <c r="B274" s="80"/>
      <c r="C274" s="80"/>
      <c r="D274" s="81"/>
      <c r="E274" s="81"/>
      <c r="F274" s="82"/>
      <c r="G274" s="82"/>
      <c r="H274" s="82"/>
      <c r="I274" s="82"/>
      <c r="J274" s="82"/>
      <c r="K274" s="82"/>
      <c r="L274" s="82"/>
      <c r="M274" s="82"/>
      <c r="N274" s="82"/>
      <c r="O274" s="91"/>
      <c r="P274" s="82"/>
      <c r="Q274" s="82"/>
    </row>
    <row r="275" spans="1:17">
      <c r="A275" s="80"/>
      <c r="B275" s="80"/>
      <c r="C275" s="80"/>
      <c r="D275" s="81"/>
      <c r="E275" s="81"/>
      <c r="F275" s="82"/>
      <c r="G275" s="82"/>
      <c r="H275" s="82"/>
      <c r="I275" s="82"/>
      <c r="J275" s="82"/>
      <c r="K275" s="82"/>
      <c r="L275" s="82"/>
      <c r="M275" s="82"/>
      <c r="N275" s="82"/>
      <c r="O275" s="91"/>
      <c r="P275" s="82"/>
      <c r="Q275" s="82"/>
    </row>
    <row r="276" spans="1:17">
      <c r="A276" s="80"/>
      <c r="B276" s="80"/>
      <c r="C276" s="80"/>
      <c r="D276" s="81"/>
      <c r="E276" s="81"/>
      <c r="F276" s="82"/>
      <c r="G276" s="82"/>
      <c r="H276" s="82"/>
      <c r="I276" s="82"/>
      <c r="J276" s="82"/>
      <c r="K276" s="82"/>
      <c r="L276" s="82"/>
      <c r="M276" s="82"/>
      <c r="N276" s="82"/>
      <c r="O276" s="91"/>
      <c r="P276" s="82"/>
      <c r="Q276" s="82"/>
    </row>
    <row r="277" spans="1:17">
      <c r="A277" s="80"/>
      <c r="B277" s="80"/>
      <c r="C277" s="80"/>
      <c r="D277" s="81"/>
      <c r="E277" s="81"/>
      <c r="F277" s="82"/>
      <c r="G277" s="82"/>
      <c r="H277" s="82"/>
      <c r="I277" s="82"/>
      <c r="J277" s="82"/>
      <c r="K277" s="82"/>
      <c r="L277" s="82"/>
      <c r="M277" s="82"/>
      <c r="N277" s="82"/>
      <c r="O277" s="91"/>
      <c r="P277" s="82"/>
      <c r="Q277" s="82"/>
    </row>
    <row r="278" spans="1:17">
      <c r="A278" s="80"/>
      <c r="B278" s="80"/>
      <c r="C278" s="80"/>
      <c r="D278" s="81"/>
      <c r="E278" s="81"/>
      <c r="F278" s="82"/>
      <c r="G278" s="82"/>
      <c r="H278" s="82"/>
      <c r="I278" s="82"/>
      <c r="J278" s="82"/>
      <c r="K278" s="82"/>
      <c r="L278" s="82"/>
      <c r="M278" s="82"/>
      <c r="N278" s="82"/>
      <c r="O278" s="91"/>
      <c r="P278" s="82"/>
      <c r="Q278" s="82"/>
    </row>
    <row r="279" spans="1:17">
      <c r="A279" s="80"/>
      <c r="B279" s="80"/>
      <c r="C279" s="80"/>
      <c r="D279" s="81"/>
      <c r="E279" s="81"/>
      <c r="F279" s="82"/>
      <c r="G279" s="82"/>
      <c r="H279" s="82"/>
      <c r="I279" s="82"/>
      <c r="J279" s="82"/>
      <c r="K279" s="82"/>
      <c r="L279" s="82"/>
      <c r="M279" s="82"/>
      <c r="N279" s="82"/>
      <c r="O279" s="91"/>
      <c r="P279" s="82"/>
      <c r="Q279" s="82"/>
    </row>
    <row r="280" spans="1:17">
      <c r="A280" s="80"/>
      <c r="B280" s="80"/>
      <c r="C280" s="80"/>
      <c r="D280" s="81"/>
      <c r="E280" s="81"/>
      <c r="F280" s="82"/>
      <c r="G280" s="82"/>
      <c r="H280" s="82"/>
      <c r="I280" s="82"/>
      <c r="J280" s="82"/>
      <c r="K280" s="82"/>
      <c r="L280" s="82"/>
      <c r="M280" s="82"/>
      <c r="N280" s="82"/>
      <c r="O280" s="91"/>
      <c r="P280" s="82"/>
      <c r="Q280" s="82"/>
    </row>
    <row r="281" spans="1:17">
      <c r="A281" s="80"/>
      <c r="B281" s="80"/>
      <c r="C281" s="80"/>
      <c r="D281" s="81"/>
      <c r="E281" s="81"/>
      <c r="F281" s="82"/>
      <c r="G281" s="82"/>
      <c r="H281" s="82"/>
      <c r="I281" s="82"/>
      <c r="J281" s="82"/>
      <c r="K281" s="82"/>
      <c r="L281" s="82"/>
      <c r="M281" s="82"/>
      <c r="N281" s="82"/>
      <c r="O281" s="91"/>
      <c r="P281" s="82"/>
      <c r="Q281" s="82"/>
    </row>
    <row r="282" spans="1:17">
      <c r="A282" s="80"/>
      <c r="B282" s="80"/>
      <c r="C282" s="80"/>
      <c r="D282" s="81"/>
      <c r="E282" s="81"/>
      <c r="F282" s="82"/>
      <c r="G282" s="82"/>
      <c r="H282" s="82"/>
      <c r="I282" s="82"/>
      <c r="J282" s="82"/>
      <c r="K282" s="82"/>
      <c r="L282" s="82"/>
      <c r="M282" s="82"/>
      <c r="N282" s="82"/>
      <c r="O282" s="91"/>
      <c r="P282" s="82"/>
      <c r="Q282" s="82"/>
    </row>
    <row r="283" spans="1:17">
      <c r="A283" s="80"/>
      <c r="B283" s="80"/>
      <c r="C283" s="80"/>
      <c r="D283" s="81"/>
      <c r="E283" s="81"/>
      <c r="F283" s="82"/>
      <c r="G283" s="82"/>
      <c r="H283" s="82"/>
      <c r="I283" s="82"/>
      <c r="J283" s="82"/>
      <c r="K283" s="82"/>
      <c r="L283" s="82"/>
      <c r="M283" s="82"/>
      <c r="N283" s="82"/>
      <c r="O283" s="91"/>
      <c r="P283" s="82"/>
      <c r="Q283" s="82"/>
    </row>
    <row r="284" spans="1:17">
      <c r="A284" s="80"/>
      <c r="B284" s="80"/>
      <c r="C284" s="80"/>
      <c r="D284" s="81"/>
      <c r="E284" s="81"/>
      <c r="F284" s="82"/>
      <c r="G284" s="82"/>
      <c r="H284" s="82"/>
      <c r="I284" s="82"/>
      <c r="J284" s="82"/>
      <c r="K284" s="82"/>
      <c r="L284" s="82"/>
      <c r="M284" s="82"/>
      <c r="N284" s="82"/>
      <c r="O284" s="91"/>
      <c r="P284" s="82"/>
      <c r="Q284" s="82"/>
    </row>
    <row r="285" spans="1:17">
      <c r="A285" s="80"/>
      <c r="B285" s="80"/>
      <c r="C285" s="80"/>
      <c r="D285" s="81"/>
      <c r="E285" s="81"/>
      <c r="F285" s="82"/>
      <c r="G285" s="82"/>
      <c r="H285" s="82"/>
      <c r="I285" s="82"/>
      <c r="J285" s="82"/>
      <c r="K285" s="82"/>
      <c r="L285" s="82"/>
      <c r="M285" s="82"/>
      <c r="N285" s="82"/>
      <c r="O285" s="91"/>
      <c r="P285" s="82"/>
      <c r="Q285" s="82"/>
    </row>
    <row r="286" spans="1:17">
      <c r="A286" s="80"/>
      <c r="B286" s="80"/>
      <c r="C286" s="80"/>
      <c r="D286" s="81"/>
      <c r="E286" s="81"/>
      <c r="F286" s="82"/>
      <c r="G286" s="82"/>
      <c r="H286" s="82"/>
      <c r="I286" s="82"/>
      <c r="J286" s="82"/>
      <c r="K286" s="82"/>
      <c r="L286" s="82"/>
      <c r="M286" s="82"/>
      <c r="N286" s="82"/>
      <c r="O286" s="91"/>
      <c r="P286" s="82"/>
      <c r="Q286" s="82"/>
    </row>
    <row r="287" spans="1:17">
      <c r="A287" s="80"/>
      <c r="B287" s="80"/>
      <c r="C287" s="80"/>
      <c r="D287" s="81"/>
      <c r="E287" s="81"/>
      <c r="F287" s="82"/>
      <c r="G287" s="82"/>
      <c r="H287" s="82"/>
      <c r="I287" s="82"/>
      <c r="J287" s="82"/>
      <c r="K287" s="82"/>
      <c r="L287" s="82"/>
      <c r="M287" s="82"/>
      <c r="N287" s="82"/>
      <c r="O287" s="91"/>
      <c r="P287" s="82"/>
      <c r="Q287" s="82"/>
    </row>
    <row r="288" spans="1:17">
      <c r="A288" s="80"/>
      <c r="B288" s="80"/>
      <c r="C288" s="80"/>
      <c r="D288" s="81"/>
      <c r="E288" s="81"/>
      <c r="F288" s="82"/>
      <c r="G288" s="82"/>
      <c r="H288" s="82"/>
      <c r="I288" s="82"/>
      <c r="J288" s="82"/>
      <c r="K288" s="82"/>
      <c r="L288" s="82"/>
      <c r="M288" s="82"/>
      <c r="N288" s="82"/>
      <c r="O288" s="91"/>
      <c r="P288" s="82"/>
      <c r="Q288" s="82"/>
    </row>
    <row r="289" spans="1:17">
      <c r="A289" s="80"/>
      <c r="B289" s="80"/>
      <c r="C289" s="80"/>
      <c r="D289" s="81"/>
      <c r="E289" s="81"/>
      <c r="F289" s="82"/>
      <c r="G289" s="82"/>
      <c r="H289" s="82"/>
      <c r="I289" s="82"/>
      <c r="J289" s="82"/>
      <c r="K289" s="82"/>
      <c r="L289" s="82"/>
      <c r="M289" s="82"/>
      <c r="N289" s="82"/>
      <c r="O289" s="91"/>
      <c r="P289" s="82"/>
      <c r="Q289" s="82"/>
    </row>
    <row r="290" spans="1:17">
      <c r="A290" s="80"/>
      <c r="B290" s="80"/>
      <c r="C290" s="80"/>
      <c r="D290" s="81"/>
      <c r="E290" s="81"/>
      <c r="F290" s="82"/>
      <c r="G290" s="82"/>
      <c r="H290" s="82"/>
      <c r="I290" s="82"/>
      <c r="J290" s="82"/>
      <c r="K290" s="82"/>
      <c r="L290" s="82"/>
      <c r="M290" s="82"/>
      <c r="N290" s="82"/>
      <c r="O290" s="91"/>
      <c r="P290" s="82"/>
      <c r="Q290" s="82"/>
    </row>
    <row r="291" spans="1:17">
      <c r="A291" s="80"/>
      <c r="B291" s="80"/>
      <c r="C291" s="80"/>
      <c r="D291" s="81"/>
      <c r="E291" s="81"/>
      <c r="F291" s="82"/>
      <c r="G291" s="82"/>
      <c r="H291" s="82"/>
      <c r="I291" s="82"/>
      <c r="J291" s="82"/>
      <c r="K291" s="82"/>
      <c r="L291" s="82"/>
      <c r="M291" s="82"/>
      <c r="N291" s="82"/>
      <c r="O291" s="91"/>
      <c r="P291" s="82"/>
      <c r="Q291" s="82"/>
    </row>
    <row r="292" spans="1:17">
      <c r="A292" s="80"/>
      <c r="B292" s="80"/>
      <c r="C292" s="80"/>
      <c r="D292" s="81"/>
      <c r="E292" s="81"/>
      <c r="F292" s="82"/>
      <c r="G292" s="82"/>
      <c r="H292" s="82"/>
      <c r="I292" s="82"/>
      <c r="J292" s="82"/>
      <c r="K292" s="82"/>
      <c r="L292" s="82"/>
      <c r="M292" s="82"/>
      <c r="N292" s="82"/>
      <c r="O292" s="91"/>
      <c r="P292" s="82"/>
      <c r="Q292" s="82"/>
    </row>
    <row r="293" spans="1:17">
      <c r="A293" s="80"/>
      <c r="B293" s="80"/>
      <c r="C293" s="80"/>
      <c r="D293" s="81"/>
      <c r="E293" s="81"/>
      <c r="F293" s="82"/>
      <c r="G293" s="82"/>
      <c r="H293" s="82"/>
      <c r="I293" s="82"/>
      <c r="J293" s="82"/>
      <c r="K293" s="82"/>
      <c r="L293" s="82"/>
      <c r="M293" s="82"/>
      <c r="N293" s="82"/>
      <c r="O293" s="91"/>
      <c r="P293" s="82"/>
      <c r="Q293" s="82"/>
    </row>
    <row r="294" spans="1:17">
      <c r="A294" s="80"/>
      <c r="B294" s="80"/>
      <c r="C294" s="80"/>
      <c r="D294" s="81"/>
      <c r="E294" s="81"/>
      <c r="F294" s="82"/>
      <c r="G294" s="82"/>
      <c r="H294" s="82"/>
      <c r="I294" s="82"/>
      <c r="J294" s="82"/>
      <c r="K294" s="82"/>
      <c r="L294" s="82"/>
      <c r="M294" s="82"/>
      <c r="N294" s="82"/>
      <c r="O294" s="91"/>
      <c r="P294" s="82"/>
      <c r="Q294" s="82"/>
    </row>
    <row r="295" spans="1:17">
      <c r="A295" s="80"/>
      <c r="B295" s="80"/>
      <c r="C295" s="80"/>
      <c r="D295" s="81"/>
      <c r="E295" s="81"/>
      <c r="F295" s="82"/>
      <c r="G295" s="82"/>
      <c r="H295" s="82"/>
      <c r="I295" s="82"/>
      <c r="J295" s="82"/>
      <c r="K295" s="82"/>
      <c r="L295" s="82"/>
      <c r="M295" s="82"/>
      <c r="N295" s="82"/>
      <c r="O295" s="91"/>
      <c r="P295" s="82"/>
      <c r="Q295" s="82"/>
    </row>
    <row r="296" spans="1:17">
      <c r="A296" s="80"/>
      <c r="B296" s="80"/>
      <c r="C296" s="80"/>
      <c r="D296" s="81"/>
      <c r="E296" s="81"/>
      <c r="F296" s="82"/>
      <c r="G296" s="82"/>
      <c r="H296" s="82"/>
      <c r="I296" s="82"/>
      <c r="J296" s="82"/>
      <c r="K296" s="82"/>
      <c r="L296" s="82"/>
      <c r="M296" s="82"/>
      <c r="N296" s="82"/>
      <c r="O296" s="91"/>
      <c r="P296" s="82"/>
      <c r="Q296" s="82"/>
    </row>
    <row r="297" spans="1:17">
      <c r="A297" s="80"/>
      <c r="B297" s="80"/>
      <c r="C297" s="80"/>
      <c r="D297" s="81"/>
      <c r="E297" s="81"/>
      <c r="F297" s="82"/>
      <c r="G297" s="82"/>
      <c r="H297" s="82"/>
      <c r="I297" s="82"/>
      <c r="J297" s="82"/>
      <c r="K297" s="82"/>
      <c r="L297" s="82"/>
      <c r="M297" s="82"/>
      <c r="N297" s="82"/>
      <c r="O297" s="91"/>
      <c r="P297" s="82"/>
      <c r="Q297" s="82"/>
    </row>
    <row r="298" spans="1:17">
      <c r="A298" s="80"/>
      <c r="B298" s="80"/>
      <c r="C298" s="80"/>
      <c r="D298" s="81"/>
      <c r="E298" s="81"/>
      <c r="F298" s="82"/>
      <c r="G298" s="82"/>
      <c r="H298" s="82"/>
      <c r="I298" s="82"/>
      <c r="J298" s="82"/>
      <c r="K298" s="82"/>
      <c r="L298" s="82"/>
      <c r="M298" s="82"/>
      <c r="N298" s="82"/>
      <c r="O298" s="91"/>
      <c r="P298" s="82"/>
      <c r="Q298" s="82"/>
    </row>
    <row r="299" spans="1:17">
      <c r="A299" s="80"/>
      <c r="B299" s="80"/>
      <c r="C299" s="80"/>
      <c r="D299" s="81"/>
      <c r="E299" s="81"/>
      <c r="F299" s="82"/>
      <c r="G299" s="82"/>
      <c r="H299" s="82"/>
      <c r="I299" s="82"/>
      <c r="J299" s="82"/>
      <c r="K299" s="82"/>
      <c r="L299" s="82"/>
      <c r="M299" s="82"/>
      <c r="N299" s="82"/>
      <c r="O299" s="91"/>
      <c r="P299" s="82"/>
      <c r="Q299" s="82"/>
    </row>
    <row r="300" spans="1:17">
      <c r="A300" s="80"/>
      <c r="B300" s="80"/>
      <c r="C300" s="80"/>
      <c r="D300" s="81"/>
      <c r="E300" s="81"/>
      <c r="F300" s="82"/>
      <c r="G300" s="82"/>
      <c r="H300" s="82"/>
      <c r="I300" s="82"/>
      <c r="J300" s="82"/>
      <c r="K300" s="82"/>
      <c r="L300" s="82"/>
      <c r="M300" s="82"/>
      <c r="N300" s="82"/>
      <c r="O300" s="91"/>
      <c r="P300" s="82"/>
      <c r="Q300" s="82"/>
    </row>
    <row r="301" spans="1:17">
      <c r="A301" s="80"/>
      <c r="B301" s="80"/>
      <c r="C301" s="80"/>
      <c r="D301" s="81"/>
      <c r="E301" s="81"/>
      <c r="F301" s="82"/>
      <c r="G301" s="82"/>
      <c r="H301" s="82"/>
      <c r="I301" s="82"/>
      <c r="J301" s="82"/>
      <c r="K301" s="82"/>
      <c r="L301" s="82"/>
      <c r="M301" s="82"/>
      <c r="N301" s="82"/>
      <c r="O301" s="91"/>
      <c r="P301" s="82"/>
      <c r="Q301" s="82"/>
    </row>
    <row r="302" spans="1:17">
      <c r="A302" s="80"/>
      <c r="B302" s="80"/>
      <c r="C302" s="80"/>
      <c r="D302" s="81"/>
      <c r="E302" s="81"/>
      <c r="F302" s="82"/>
      <c r="G302" s="82"/>
      <c r="H302" s="82"/>
      <c r="I302" s="82"/>
      <c r="J302" s="82"/>
      <c r="K302" s="82"/>
      <c r="L302" s="82"/>
      <c r="M302" s="82"/>
      <c r="N302" s="82"/>
      <c r="O302" s="91"/>
      <c r="P302" s="82"/>
      <c r="Q302" s="82"/>
    </row>
    <row r="303" spans="1:17">
      <c r="A303" s="80"/>
      <c r="B303" s="80"/>
      <c r="C303" s="80"/>
      <c r="D303" s="81"/>
      <c r="E303" s="81"/>
      <c r="F303" s="82"/>
      <c r="G303" s="82"/>
      <c r="H303" s="82"/>
      <c r="I303" s="82"/>
      <c r="J303" s="82"/>
      <c r="K303" s="82"/>
      <c r="L303" s="82"/>
      <c r="M303" s="82"/>
      <c r="N303" s="82"/>
      <c r="O303" s="91"/>
      <c r="P303" s="82"/>
      <c r="Q303" s="82"/>
    </row>
    <row r="304" spans="1:17">
      <c r="A304" s="80"/>
      <c r="B304" s="80"/>
      <c r="C304" s="80"/>
      <c r="D304" s="81"/>
      <c r="E304" s="81"/>
      <c r="F304" s="82"/>
      <c r="G304" s="82"/>
      <c r="H304" s="82"/>
      <c r="I304" s="82"/>
      <c r="J304" s="82"/>
      <c r="K304" s="82"/>
      <c r="L304" s="82"/>
      <c r="M304" s="82"/>
      <c r="N304" s="82"/>
      <c r="O304" s="91"/>
      <c r="P304" s="82"/>
      <c r="Q304" s="82"/>
    </row>
    <row r="305" spans="1:17">
      <c r="A305" s="80"/>
      <c r="B305" s="80"/>
      <c r="C305" s="80"/>
      <c r="D305" s="81"/>
      <c r="E305" s="81"/>
      <c r="F305" s="82"/>
      <c r="G305" s="82"/>
      <c r="H305" s="82"/>
      <c r="I305" s="82"/>
      <c r="J305" s="82"/>
      <c r="K305" s="82"/>
      <c r="L305" s="82"/>
      <c r="M305" s="82"/>
      <c r="N305" s="82"/>
      <c r="O305" s="91"/>
      <c r="P305" s="82"/>
      <c r="Q305" s="82"/>
    </row>
    <row r="306" spans="1:17">
      <c r="A306" s="80"/>
      <c r="B306" s="80"/>
      <c r="C306" s="80"/>
      <c r="D306" s="81"/>
      <c r="E306" s="81"/>
      <c r="F306" s="82"/>
      <c r="G306" s="82"/>
      <c r="H306" s="82"/>
      <c r="I306" s="82"/>
      <c r="J306" s="82"/>
      <c r="K306" s="82"/>
      <c r="L306" s="82"/>
      <c r="M306" s="82"/>
      <c r="N306" s="82"/>
      <c r="O306" s="91"/>
      <c r="P306" s="82"/>
      <c r="Q306" s="82"/>
    </row>
    <row r="307" spans="1:17">
      <c r="A307" s="80"/>
      <c r="B307" s="80"/>
      <c r="C307" s="80"/>
      <c r="D307" s="81"/>
      <c r="E307" s="81"/>
      <c r="F307" s="82"/>
      <c r="G307" s="82"/>
      <c r="H307" s="82"/>
      <c r="I307" s="82"/>
      <c r="J307" s="82"/>
      <c r="K307" s="82"/>
      <c r="L307" s="82"/>
      <c r="M307" s="82"/>
      <c r="N307" s="82"/>
      <c r="O307" s="91"/>
      <c r="P307" s="82"/>
      <c r="Q307" s="82"/>
    </row>
    <row r="308" spans="1:17">
      <c r="A308" s="80"/>
      <c r="B308" s="80"/>
      <c r="C308" s="80"/>
      <c r="D308" s="81"/>
      <c r="E308" s="81"/>
      <c r="F308" s="82"/>
      <c r="G308" s="82"/>
      <c r="H308" s="82"/>
      <c r="I308" s="82"/>
      <c r="J308" s="82"/>
      <c r="K308" s="82"/>
      <c r="L308" s="82"/>
      <c r="M308" s="82"/>
      <c r="N308" s="82"/>
      <c r="O308" s="91"/>
      <c r="P308" s="82"/>
      <c r="Q308" s="82"/>
    </row>
    <row r="309" spans="1:17">
      <c r="A309" s="80"/>
      <c r="B309" s="80"/>
      <c r="C309" s="80"/>
      <c r="D309" s="81"/>
      <c r="E309" s="81"/>
      <c r="F309" s="82"/>
      <c r="G309" s="82"/>
      <c r="H309" s="82"/>
      <c r="I309" s="82"/>
      <c r="J309" s="82"/>
      <c r="K309" s="82"/>
      <c r="L309" s="82"/>
      <c r="M309" s="82"/>
      <c r="N309" s="82"/>
      <c r="O309" s="91"/>
      <c r="P309" s="82"/>
      <c r="Q309" s="82"/>
    </row>
    <row r="310" spans="1:17">
      <c r="A310" s="80"/>
      <c r="B310" s="80"/>
      <c r="C310" s="80"/>
      <c r="D310" s="81"/>
      <c r="E310" s="81"/>
      <c r="F310" s="82"/>
      <c r="G310" s="82"/>
      <c r="H310" s="82"/>
      <c r="I310" s="82"/>
      <c r="J310" s="82"/>
      <c r="K310" s="82"/>
      <c r="L310" s="82"/>
      <c r="M310" s="82"/>
      <c r="N310" s="82"/>
      <c r="O310" s="91"/>
      <c r="P310" s="82"/>
      <c r="Q310" s="82"/>
    </row>
    <row r="311" spans="1:17">
      <c r="A311" s="80"/>
      <c r="B311" s="80"/>
      <c r="C311" s="80"/>
      <c r="D311" s="81"/>
      <c r="E311" s="81"/>
      <c r="F311" s="82"/>
      <c r="G311" s="82"/>
      <c r="H311" s="82"/>
      <c r="I311" s="82"/>
      <c r="J311" s="82"/>
      <c r="K311" s="82"/>
      <c r="L311" s="82"/>
      <c r="M311" s="82"/>
      <c r="N311" s="82"/>
      <c r="O311" s="91"/>
      <c r="P311" s="82"/>
      <c r="Q311" s="82"/>
    </row>
    <row r="312" spans="1:17">
      <c r="A312" s="80"/>
      <c r="B312" s="80"/>
      <c r="C312" s="80"/>
      <c r="D312" s="81"/>
      <c r="E312" s="81"/>
      <c r="F312" s="82"/>
      <c r="G312" s="82"/>
      <c r="H312" s="82"/>
      <c r="I312" s="82"/>
      <c r="J312" s="82"/>
      <c r="K312" s="82"/>
      <c r="L312" s="82"/>
      <c r="M312" s="82"/>
      <c r="N312" s="82"/>
      <c r="O312" s="91"/>
      <c r="P312" s="82"/>
      <c r="Q312" s="82"/>
    </row>
    <row r="313" spans="1:17">
      <c r="A313" s="80"/>
      <c r="B313" s="80"/>
      <c r="C313" s="80"/>
      <c r="D313" s="81"/>
      <c r="E313" s="81"/>
      <c r="F313" s="82"/>
      <c r="G313" s="82"/>
      <c r="H313" s="82"/>
      <c r="I313" s="82"/>
      <c r="J313" s="82"/>
      <c r="K313" s="82"/>
      <c r="L313" s="82"/>
      <c r="M313" s="82"/>
      <c r="N313" s="82"/>
      <c r="O313" s="91"/>
      <c r="P313" s="82"/>
      <c r="Q313" s="82"/>
    </row>
    <row r="314" spans="1:17">
      <c r="A314" s="80"/>
      <c r="B314" s="80"/>
      <c r="C314" s="80"/>
      <c r="D314" s="81"/>
      <c r="E314" s="81"/>
      <c r="F314" s="82"/>
      <c r="G314" s="82"/>
      <c r="H314" s="82"/>
      <c r="I314" s="82"/>
      <c r="J314" s="82"/>
      <c r="K314" s="82"/>
      <c r="L314" s="82"/>
      <c r="M314" s="82"/>
      <c r="N314" s="82"/>
      <c r="O314" s="91"/>
      <c r="P314" s="82"/>
      <c r="Q314" s="82"/>
    </row>
    <row r="315" spans="1:17">
      <c r="A315" s="80"/>
      <c r="B315" s="80"/>
      <c r="C315" s="80"/>
      <c r="D315" s="81"/>
      <c r="E315" s="81"/>
      <c r="F315" s="82"/>
      <c r="G315" s="82"/>
      <c r="H315" s="82"/>
      <c r="I315" s="82"/>
      <c r="J315" s="82"/>
      <c r="K315" s="82"/>
      <c r="L315" s="82"/>
      <c r="M315" s="82"/>
      <c r="N315" s="82"/>
      <c r="O315" s="91"/>
      <c r="P315" s="82"/>
      <c r="Q315" s="82"/>
    </row>
    <row r="316" spans="1:17">
      <c r="A316" s="80"/>
      <c r="B316" s="80"/>
      <c r="C316" s="80"/>
      <c r="D316" s="81"/>
      <c r="E316" s="81"/>
      <c r="F316" s="82"/>
      <c r="G316" s="82"/>
      <c r="H316" s="82"/>
      <c r="I316" s="82"/>
      <c r="J316" s="82"/>
      <c r="K316" s="82"/>
      <c r="L316" s="82"/>
      <c r="M316" s="82"/>
      <c r="N316" s="82"/>
      <c r="O316" s="91"/>
      <c r="P316" s="82"/>
      <c r="Q316" s="82"/>
    </row>
    <row r="317" spans="1:17">
      <c r="A317" s="80"/>
      <c r="B317" s="80"/>
      <c r="C317" s="80"/>
      <c r="D317" s="81"/>
      <c r="E317" s="81"/>
      <c r="F317" s="82"/>
      <c r="G317" s="82"/>
      <c r="H317" s="82"/>
      <c r="I317" s="82"/>
      <c r="J317" s="82"/>
      <c r="K317" s="82"/>
      <c r="L317" s="82"/>
      <c r="M317" s="82"/>
      <c r="N317" s="82"/>
      <c r="O317" s="91"/>
      <c r="P317" s="82"/>
      <c r="Q317" s="82"/>
    </row>
    <row r="318" spans="1:17">
      <c r="A318" s="80"/>
      <c r="B318" s="80"/>
      <c r="C318" s="80"/>
      <c r="D318" s="81"/>
      <c r="E318" s="81"/>
      <c r="F318" s="82"/>
      <c r="G318" s="82"/>
      <c r="H318" s="82"/>
      <c r="I318" s="82"/>
      <c r="J318" s="82"/>
      <c r="K318" s="82"/>
      <c r="L318" s="82"/>
      <c r="M318" s="82"/>
      <c r="N318" s="82"/>
      <c r="O318" s="91"/>
      <c r="P318" s="82"/>
      <c r="Q318" s="82"/>
    </row>
    <row r="319" spans="1:17">
      <c r="A319" s="80"/>
      <c r="B319" s="80"/>
      <c r="C319" s="80"/>
      <c r="D319" s="81"/>
      <c r="E319" s="81"/>
      <c r="F319" s="82"/>
      <c r="G319" s="82"/>
      <c r="H319" s="82"/>
      <c r="I319" s="82"/>
      <c r="J319" s="82"/>
      <c r="K319" s="82"/>
      <c r="L319" s="82"/>
      <c r="M319" s="82"/>
      <c r="N319" s="82"/>
      <c r="O319" s="91"/>
      <c r="P319" s="82"/>
      <c r="Q319" s="82"/>
    </row>
    <row r="320" spans="1:17">
      <c r="A320" s="80"/>
      <c r="B320" s="80"/>
      <c r="C320" s="80"/>
      <c r="D320" s="81"/>
      <c r="E320" s="81"/>
      <c r="F320" s="82"/>
      <c r="G320" s="82"/>
      <c r="H320" s="82"/>
      <c r="I320" s="82"/>
      <c r="J320" s="82"/>
      <c r="K320" s="82"/>
      <c r="L320" s="82"/>
      <c r="M320" s="82"/>
      <c r="N320" s="82"/>
      <c r="O320" s="91"/>
      <c r="P320" s="82"/>
      <c r="Q320" s="82"/>
    </row>
    <row r="321" spans="1:17">
      <c r="A321" s="80"/>
      <c r="B321" s="80"/>
      <c r="C321" s="80"/>
      <c r="D321" s="81"/>
      <c r="E321" s="81"/>
      <c r="F321" s="82"/>
      <c r="G321" s="82"/>
      <c r="H321" s="82"/>
      <c r="I321" s="82"/>
      <c r="J321" s="82"/>
      <c r="K321" s="82"/>
      <c r="L321" s="82"/>
      <c r="M321" s="82"/>
      <c r="N321" s="82"/>
      <c r="O321" s="91"/>
      <c r="P321" s="82"/>
      <c r="Q321" s="82"/>
    </row>
    <row r="322" spans="1:17">
      <c r="A322" s="80"/>
      <c r="B322" s="80"/>
      <c r="C322" s="80"/>
      <c r="D322" s="81"/>
      <c r="E322" s="81"/>
      <c r="F322" s="82"/>
      <c r="G322" s="82"/>
      <c r="H322" s="82"/>
      <c r="I322" s="82"/>
      <c r="J322" s="82"/>
      <c r="K322" s="82"/>
      <c r="L322" s="82"/>
      <c r="M322" s="82"/>
      <c r="N322" s="82"/>
      <c r="O322" s="91"/>
      <c r="P322" s="82"/>
      <c r="Q322" s="82"/>
    </row>
    <row r="323" spans="1:17">
      <c r="A323" s="80"/>
      <c r="B323" s="80"/>
      <c r="C323" s="80"/>
      <c r="D323" s="81"/>
      <c r="E323" s="81"/>
      <c r="F323" s="82"/>
      <c r="G323" s="82"/>
      <c r="H323" s="82"/>
      <c r="I323" s="82"/>
      <c r="J323" s="82"/>
      <c r="K323" s="82"/>
      <c r="L323" s="82"/>
      <c r="M323" s="82"/>
      <c r="N323" s="82"/>
      <c r="O323" s="91"/>
      <c r="P323" s="82"/>
      <c r="Q323" s="82"/>
    </row>
    <row r="324" spans="1:17">
      <c r="A324" s="80"/>
      <c r="B324" s="80"/>
      <c r="C324" s="80"/>
      <c r="D324" s="81"/>
      <c r="E324" s="81"/>
      <c r="F324" s="82"/>
      <c r="G324" s="82"/>
      <c r="H324" s="82"/>
      <c r="I324" s="82"/>
      <c r="J324" s="82"/>
      <c r="K324" s="82"/>
      <c r="L324" s="82"/>
      <c r="M324" s="82"/>
      <c r="N324" s="82"/>
      <c r="O324" s="91"/>
      <c r="P324" s="82"/>
      <c r="Q324" s="82"/>
    </row>
    <row r="325" spans="1:17">
      <c r="A325" s="80"/>
      <c r="B325" s="80"/>
      <c r="C325" s="80"/>
      <c r="D325" s="81"/>
      <c r="E325" s="81"/>
      <c r="F325" s="82"/>
      <c r="G325" s="82"/>
      <c r="H325" s="82"/>
      <c r="I325" s="82"/>
      <c r="J325" s="82"/>
      <c r="K325" s="82"/>
      <c r="L325" s="82"/>
      <c r="M325" s="82"/>
      <c r="N325" s="82"/>
      <c r="O325" s="91"/>
      <c r="P325" s="82"/>
      <c r="Q325" s="82"/>
    </row>
    <row r="326" spans="1:17">
      <c r="A326" s="80"/>
      <c r="B326" s="80"/>
      <c r="C326" s="80"/>
      <c r="D326" s="81"/>
      <c r="E326" s="81"/>
      <c r="F326" s="82"/>
      <c r="G326" s="82"/>
      <c r="H326" s="82"/>
      <c r="I326" s="82"/>
      <c r="J326" s="82"/>
      <c r="K326" s="82"/>
      <c r="L326" s="82"/>
      <c r="M326" s="82"/>
      <c r="N326" s="82"/>
      <c r="O326" s="91"/>
      <c r="P326" s="82"/>
      <c r="Q326" s="82"/>
    </row>
    <row r="327" spans="1:17">
      <c r="A327" s="80"/>
      <c r="B327" s="80"/>
      <c r="C327" s="80"/>
      <c r="D327" s="81"/>
      <c r="E327" s="81"/>
      <c r="F327" s="82"/>
      <c r="G327" s="82"/>
      <c r="H327" s="82"/>
      <c r="I327" s="82"/>
      <c r="J327" s="82"/>
      <c r="K327" s="82"/>
      <c r="L327" s="82"/>
      <c r="M327" s="82"/>
      <c r="N327" s="82"/>
      <c r="O327" s="91"/>
      <c r="P327" s="82"/>
      <c r="Q327" s="82"/>
    </row>
    <row r="328" spans="1:17">
      <c r="A328" s="80"/>
      <c r="B328" s="80"/>
      <c r="C328" s="80"/>
      <c r="D328" s="81"/>
      <c r="E328" s="81"/>
      <c r="F328" s="82"/>
      <c r="G328" s="82"/>
      <c r="H328" s="82"/>
      <c r="I328" s="82"/>
      <c r="J328" s="82"/>
      <c r="K328" s="82"/>
      <c r="L328" s="82"/>
      <c r="M328" s="82"/>
      <c r="N328" s="82"/>
      <c r="O328" s="91"/>
      <c r="P328" s="82"/>
      <c r="Q328" s="82"/>
    </row>
    <row r="329" spans="1:17">
      <c r="A329" s="80"/>
      <c r="B329" s="80"/>
      <c r="C329" s="80"/>
      <c r="D329" s="81"/>
      <c r="E329" s="81"/>
      <c r="F329" s="82"/>
      <c r="G329" s="82"/>
      <c r="H329" s="82"/>
      <c r="I329" s="82"/>
      <c r="J329" s="82"/>
      <c r="K329" s="82"/>
      <c r="L329" s="82"/>
      <c r="M329" s="82"/>
      <c r="N329" s="82"/>
      <c r="O329" s="91"/>
      <c r="P329" s="82"/>
      <c r="Q329" s="82"/>
    </row>
    <row r="330" spans="1:17">
      <c r="A330" s="80"/>
      <c r="B330" s="80"/>
      <c r="C330" s="80"/>
      <c r="D330" s="81"/>
      <c r="E330" s="81"/>
      <c r="F330" s="82"/>
      <c r="G330" s="82"/>
      <c r="H330" s="82"/>
      <c r="I330" s="82"/>
      <c r="J330" s="82"/>
      <c r="K330" s="82"/>
      <c r="L330" s="82"/>
      <c r="M330" s="82"/>
      <c r="N330" s="82"/>
      <c r="O330" s="91"/>
      <c r="P330" s="82"/>
      <c r="Q330" s="82"/>
    </row>
    <row r="331" spans="1:17">
      <c r="A331" s="80"/>
      <c r="B331" s="80"/>
      <c r="C331" s="80"/>
      <c r="D331" s="81"/>
      <c r="E331" s="81"/>
      <c r="F331" s="82"/>
      <c r="G331" s="82"/>
      <c r="H331" s="82"/>
      <c r="I331" s="82"/>
      <c r="J331" s="82"/>
      <c r="K331" s="82"/>
      <c r="L331" s="82"/>
      <c r="M331" s="82"/>
      <c r="N331" s="82"/>
      <c r="O331" s="91"/>
      <c r="P331" s="82"/>
      <c r="Q331" s="82"/>
    </row>
    <row r="332" spans="1:17">
      <c r="A332" s="80"/>
      <c r="B332" s="80"/>
      <c r="C332" s="80"/>
      <c r="D332" s="81"/>
      <c r="E332" s="81"/>
      <c r="F332" s="82"/>
      <c r="G332" s="82"/>
      <c r="H332" s="82"/>
      <c r="I332" s="82"/>
      <c r="J332" s="82"/>
      <c r="K332" s="82"/>
      <c r="L332" s="82"/>
      <c r="M332" s="82"/>
      <c r="N332" s="82"/>
      <c r="O332" s="91"/>
      <c r="P332" s="82"/>
      <c r="Q332" s="82"/>
    </row>
    <row r="333" spans="1:17">
      <c r="A333" s="80"/>
      <c r="B333" s="80"/>
      <c r="C333" s="80"/>
      <c r="D333" s="81"/>
      <c r="E333" s="81"/>
      <c r="F333" s="82"/>
      <c r="G333" s="82"/>
      <c r="H333" s="82"/>
      <c r="I333" s="82"/>
      <c r="J333" s="82"/>
      <c r="K333" s="82"/>
      <c r="L333" s="82"/>
      <c r="M333" s="82"/>
      <c r="N333" s="82"/>
      <c r="O333" s="91"/>
      <c r="P333" s="82"/>
      <c r="Q333" s="82"/>
    </row>
    <row r="334" spans="1:17">
      <c r="A334" s="80"/>
      <c r="B334" s="80"/>
      <c r="C334" s="80"/>
      <c r="D334" s="81"/>
      <c r="E334" s="81"/>
      <c r="F334" s="82"/>
      <c r="G334" s="82"/>
      <c r="H334" s="82"/>
      <c r="I334" s="82"/>
      <c r="J334" s="82"/>
      <c r="K334" s="82"/>
      <c r="L334" s="82"/>
      <c r="M334" s="82"/>
      <c r="N334" s="82"/>
      <c r="O334" s="91"/>
      <c r="P334" s="82"/>
      <c r="Q334" s="82"/>
    </row>
    <row r="335" spans="1:17">
      <c r="A335" s="80"/>
      <c r="B335" s="80"/>
      <c r="C335" s="80"/>
      <c r="D335" s="81"/>
      <c r="E335" s="81"/>
      <c r="F335" s="82"/>
      <c r="G335" s="82"/>
      <c r="H335" s="82"/>
      <c r="I335" s="82"/>
      <c r="J335" s="82"/>
      <c r="K335" s="82"/>
      <c r="L335" s="82"/>
      <c r="M335" s="82"/>
      <c r="N335" s="82"/>
      <c r="O335" s="91"/>
      <c r="P335" s="82"/>
      <c r="Q335" s="82"/>
    </row>
    <row r="336" spans="1:17">
      <c r="A336" s="80"/>
      <c r="B336" s="80"/>
      <c r="C336" s="80"/>
      <c r="D336" s="81"/>
      <c r="E336" s="81"/>
      <c r="F336" s="82"/>
      <c r="G336" s="82"/>
      <c r="H336" s="82"/>
      <c r="I336" s="82"/>
      <c r="J336" s="82"/>
      <c r="K336" s="82"/>
      <c r="L336" s="82"/>
      <c r="M336" s="82"/>
      <c r="N336" s="82"/>
      <c r="O336" s="91"/>
      <c r="P336" s="82"/>
      <c r="Q336" s="82"/>
    </row>
    <row r="337" spans="1:17">
      <c r="A337" s="80"/>
      <c r="B337" s="80"/>
      <c r="C337" s="80"/>
      <c r="D337" s="81"/>
      <c r="E337" s="81"/>
      <c r="F337" s="82"/>
      <c r="G337" s="82"/>
      <c r="H337" s="82"/>
      <c r="I337" s="82"/>
      <c r="J337" s="82"/>
      <c r="K337" s="82"/>
      <c r="L337" s="82"/>
      <c r="M337" s="82"/>
      <c r="N337" s="82"/>
      <c r="O337" s="91"/>
      <c r="P337" s="82"/>
      <c r="Q337" s="82"/>
    </row>
    <row r="338" spans="1:17">
      <c r="A338" s="80"/>
      <c r="B338" s="80"/>
      <c r="C338" s="80"/>
      <c r="D338" s="81"/>
      <c r="E338" s="81"/>
      <c r="F338" s="82"/>
      <c r="G338" s="82"/>
      <c r="H338" s="82"/>
      <c r="I338" s="82"/>
      <c r="J338" s="82"/>
      <c r="K338" s="82"/>
      <c r="L338" s="82"/>
      <c r="M338" s="82"/>
      <c r="N338" s="82"/>
      <c r="O338" s="91"/>
      <c r="P338" s="82"/>
      <c r="Q338" s="82"/>
    </row>
    <row r="339" spans="1:17">
      <c r="A339" s="80"/>
      <c r="B339" s="80"/>
      <c r="C339" s="80"/>
      <c r="D339" s="81"/>
      <c r="E339" s="81"/>
      <c r="F339" s="82"/>
      <c r="G339" s="82"/>
      <c r="H339" s="82"/>
      <c r="I339" s="82"/>
      <c r="J339" s="82"/>
      <c r="K339" s="82"/>
      <c r="L339" s="82"/>
      <c r="M339" s="82"/>
      <c r="N339" s="82"/>
      <c r="O339" s="91"/>
      <c r="P339" s="82"/>
      <c r="Q339" s="8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38"/>
  <sheetViews>
    <sheetView workbookViewId="0">
      <selection activeCell="F10" sqref="F10"/>
    </sheetView>
  </sheetViews>
  <sheetFormatPr defaultRowHeight="12.75"/>
  <cols>
    <col min="1" max="1" width="9.140625" style="44"/>
    <col min="2" max="2" width="10.7109375" style="44" customWidth="1"/>
    <col min="3" max="4" width="9.140625" style="44"/>
    <col min="5" max="5" width="10.5703125" style="44" customWidth="1"/>
    <col min="6" max="6" width="10.42578125" style="44" customWidth="1"/>
    <col min="7" max="7" width="10.7109375" style="44" customWidth="1"/>
    <col min="8" max="8" width="13.140625" style="44" bestFit="1" customWidth="1"/>
    <col min="9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51</v>
      </c>
      <c r="D1" s="45" t="s">
        <v>52</v>
      </c>
      <c r="M1" s="46" t="s">
        <v>53</v>
      </c>
      <c r="N1" s="44" t="s">
        <v>54</v>
      </c>
      <c r="O1" s="44">
        <f ca="1">H18*J18-I18*I18</f>
        <v>125778.92736890433</v>
      </c>
      <c r="P1" s="44" t="s">
        <v>146</v>
      </c>
      <c r="U1" s="7" t="s">
        <v>111</v>
      </c>
      <c r="V1" s="78" t="s">
        <v>113</v>
      </c>
      <c r="AA1" s="44">
        <v>1</v>
      </c>
      <c r="AB1" s="44" t="s">
        <v>55</v>
      </c>
    </row>
    <row r="2" spans="1:28">
      <c r="M2" s="46" t="s">
        <v>56</v>
      </c>
      <c r="N2" s="44" t="s">
        <v>57</v>
      </c>
      <c r="O2" s="44">
        <f ca="1">+F18*J18-H18*I18</f>
        <v>80599.748325507011</v>
      </c>
      <c r="P2" s="44" t="s">
        <v>147</v>
      </c>
      <c r="U2" s="44">
        <v>-7.2</v>
      </c>
      <c r="V2" s="44">
        <f ca="1">+E$4+E$5*U2+E$6*U2^2</f>
        <v>-0.80498394475285107</v>
      </c>
      <c r="AA2" s="44">
        <v>2</v>
      </c>
      <c r="AB2" s="44" t="s">
        <v>58</v>
      </c>
    </row>
    <row r="3" spans="1:28" ht="13.5" thickBot="1">
      <c r="A3" s="44" t="s">
        <v>59</v>
      </c>
      <c r="B3" s="44" t="s">
        <v>60</v>
      </c>
      <c r="E3" s="47" t="s">
        <v>61</v>
      </c>
      <c r="F3" s="47" t="s">
        <v>62</v>
      </c>
      <c r="G3" s="47" t="s">
        <v>63</v>
      </c>
      <c r="H3" s="47" t="s">
        <v>64</v>
      </c>
      <c r="M3" s="46" t="s">
        <v>65</v>
      </c>
      <c r="N3" s="44" t="s">
        <v>66</v>
      </c>
      <c r="O3" s="44">
        <f ca="1">+F18*I18-H18*H18</f>
        <v>-16304.804426946546</v>
      </c>
      <c r="P3" s="44" t="s">
        <v>148</v>
      </c>
      <c r="U3" s="44">
        <v>-7</v>
      </c>
      <c r="V3" s="44">
        <f ca="1">+E$4+E$5*U3+E$6*U3^2</f>
        <v>-0.761562195844111</v>
      </c>
      <c r="AA3" s="44">
        <v>3</v>
      </c>
      <c r="AB3" s="44" t="s">
        <v>67</v>
      </c>
    </row>
    <row r="4" spans="1:28">
      <c r="A4" s="44" t="s">
        <v>68</v>
      </c>
      <c r="B4" s="44" t="s">
        <v>69</v>
      </c>
      <c r="D4" s="48" t="s">
        <v>70</v>
      </c>
      <c r="E4" s="49">
        <f ca="1">(G18*O1-K18*O2+L18*O3)/O7</f>
        <v>-1.9894758926031415E-4</v>
      </c>
      <c r="F4" s="50">
        <f ca="1">+E7/O7*O18</f>
        <v>8.8255583937249093E-4</v>
      </c>
      <c r="G4" s="51">
        <f>+B18</f>
        <v>1</v>
      </c>
      <c r="H4" s="52">
        <f ca="1">ABS(F4/E4)</f>
        <v>4.4361223106740217</v>
      </c>
      <c r="M4" s="46" t="s">
        <v>71</v>
      </c>
      <c r="N4" s="44" t="s">
        <v>72</v>
      </c>
      <c r="O4" s="44">
        <f ca="1">+C18*J18-H18*H18</f>
        <v>118798.64189623654</v>
      </c>
      <c r="P4" s="44" t="s">
        <v>149</v>
      </c>
      <c r="U4" s="44">
        <v>-6.8</v>
      </c>
      <c r="V4" s="44">
        <f t="shared" ref="V4:V42" ca="1" si="0">+E$4+E$5*U4+E$6*U4^2</f>
        <v>-0.71934425322672169</v>
      </c>
      <c r="AA4" s="44">
        <v>4</v>
      </c>
      <c r="AB4" s="44" t="s">
        <v>73</v>
      </c>
    </row>
    <row r="5" spans="1:28">
      <c r="A5" s="44" t="s">
        <v>74</v>
      </c>
      <c r="B5" s="53">
        <v>40323</v>
      </c>
      <c r="D5" s="54" t="s">
        <v>75</v>
      </c>
      <c r="E5" s="55">
        <f ca="1">+(-G18*O2+K18*O4-L18*O5)/O7</f>
        <v>3.4331278289202395E-3</v>
      </c>
      <c r="F5" s="56">
        <f ca="1">P18*E7/O7</f>
        <v>8.4510274259678617E-4</v>
      </c>
      <c r="G5" s="57">
        <f>+B18/A18</f>
        <v>1E-4</v>
      </c>
      <c r="H5" s="52">
        <f ca="1">ABS(F5/E5)</f>
        <v>0.24616116402009455</v>
      </c>
      <c r="M5" s="46" t="s">
        <v>76</v>
      </c>
      <c r="N5" s="44" t="s">
        <v>77</v>
      </c>
      <c r="O5" s="44">
        <f ca="1">+C18*I18-F18*H18</f>
        <v>-19502.430294720707</v>
      </c>
      <c r="P5" s="44" t="s">
        <v>150</v>
      </c>
      <c r="U5" s="44">
        <v>-6.6</v>
      </c>
      <c r="V5" s="44">
        <f t="shared" ca="1" si="0"/>
        <v>-0.67833011690068346</v>
      </c>
      <c r="AA5" s="44">
        <v>5</v>
      </c>
      <c r="AB5" s="44" t="s">
        <v>78</v>
      </c>
    </row>
    <row r="6" spans="1:28" ht="13.5" thickBot="1">
      <c r="D6" s="58" t="s">
        <v>79</v>
      </c>
      <c r="E6" s="59">
        <f ca="1">+(G18*O3-K18*O5+L18*O6)/O7</f>
        <v>-1.5047578641885898E-2</v>
      </c>
      <c r="F6" s="60">
        <f ca="1">Q18*E7/O7</f>
        <v>1.5670445509719216E-4</v>
      </c>
      <c r="G6" s="61">
        <f>+B18/A18^2</f>
        <v>1E-8</v>
      </c>
      <c r="H6" s="52">
        <f ca="1">ABS(F6/E6)</f>
        <v>1.041393162491906E-2</v>
      </c>
      <c r="M6" s="62" t="s">
        <v>80</v>
      </c>
      <c r="N6" s="63" t="s">
        <v>81</v>
      </c>
      <c r="O6" s="63">
        <f ca="1">+C18*H18-F18*F18</f>
        <v>5016.2957294524003</v>
      </c>
      <c r="P6" s="44" t="s">
        <v>151</v>
      </c>
      <c r="U6" s="44">
        <v>-6.4</v>
      </c>
      <c r="V6" s="44">
        <f t="shared" ca="1" si="0"/>
        <v>-0.63851978686599631</v>
      </c>
      <c r="AA6" s="44">
        <v>6</v>
      </c>
      <c r="AB6" s="44" t="s">
        <v>82</v>
      </c>
    </row>
    <row r="7" spans="1:28">
      <c r="D7" s="64" t="s">
        <v>83</v>
      </c>
      <c r="E7" s="65">
        <f ca="1">SQRT(N18/(B15-3))</f>
        <v>5.0961846817832298E-3</v>
      </c>
      <c r="G7" s="66">
        <f>+B22</f>
        <v>-0.66279499999654945</v>
      </c>
      <c r="M7" s="46" t="s">
        <v>84</v>
      </c>
      <c r="N7" s="67" t="s">
        <v>85</v>
      </c>
      <c r="O7" s="44">
        <f ca="1">+C18*O1-F18*O2+H18*O3</f>
        <v>3768956.8637831537</v>
      </c>
      <c r="U7" s="44">
        <v>-6.2</v>
      </c>
      <c r="V7" s="44">
        <f t="shared" ca="1" si="0"/>
        <v>-0.5999132631226598</v>
      </c>
      <c r="AA7" s="44">
        <v>7</v>
      </c>
      <c r="AB7" s="44" t="s">
        <v>86</v>
      </c>
    </row>
    <row r="8" spans="1:28">
      <c r="A8" s="72">
        <v>21</v>
      </c>
      <c r="B8" s="44" t="s">
        <v>91</v>
      </c>
      <c r="C8" s="104">
        <v>21</v>
      </c>
      <c r="D8" s="64" t="s">
        <v>87</v>
      </c>
      <c r="F8" s="105">
        <f ca="1">CORREL(INDIRECT(E12):INDIRECT(E13),INDIRECT(M12):INDIRECT(M13))</f>
        <v>0.99758074531466567</v>
      </c>
      <c r="G8" s="65"/>
      <c r="K8" s="66"/>
      <c r="N8" s="67"/>
      <c r="U8" s="44">
        <v>-6</v>
      </c>
      <c r="V8" s="44">
        <f t="shared" ca="1" si="0"/>
        <v>-0.56251054567067404</v>
      </c>
      <c r="AA8" s="44">
        <v>8</v>
      </c>
      <c r="AB8" s="44" t="s">
        <v>88</v>
      </c>
    </row>
    <row r="9" spans="1:28">
      <c r="A9" s="72">
        <f>20+COUNT(A21:A1445)</f>
        <v>103</v>
      </c>
      <c r="B9" s="44" t="s">
        <v>93</v>
      </c>
      <c r="C9" s="104">
        <f>A9</f>
        <v>103</v>
      </c>
      <c r="E9" s="68">
        <f ca="1">E6*G6</f>
        <v>-1.5047578641885897E-10</v>
      </c>
      <c r="F9" s="69">
        <f ca="1">H6</f>
        <v>1.041393162491906E-2</v>
      </c>
      <c r="G9" s="70">
        <f ca="1">F8</f>
        <v>0.99758074531466567</v>
      </c>
      <c r="K9" s="66"/>
      <c r="N9" s="67"/>
      <c r="U9" s="44">
        <v>-5.8</v>
      </c>
      <c r="V9" s="44">
        <f t="shared" ca="1" si="0"/>
        <v>-0.52631163451003937</v>
      </c>
      <c r="AA9" s="44">
        <v>9</v>
      </c>
      <c r="AB9" s="44" t="s">
        <v>30</v>
      </c>
    </row>
    <row r="10" spans="1:28">
      <c r="A10" s="112" t="s">
        <v>2</v>
      </c>
      <c r="B10" s="40">
        <f>'Active 1'!C8</f>
        <v>0.34450999999999998</v>
      </c>
      <c r="D10" s="44" t="s">
        <v>140</v>
      </c>
      <c r="E10" s="44">
        <f ca="1">2*E9*365.2422/B10</f>
        <v>-3.190624787573898E-7</v>
      </c>
      <c r="F10" s="44">
        <f ca="1">ABS(F9*E10)</f>
        <v>3.3226948378566475E-9</v>
      </c>
      <c r="G10" s="44" t="s">
        <v>141</v>
      </c>
      <c r="U10" s="44">
        <v>-5.6</v>
      </c>
      <c r="V10" s="44">
        <f t="shared" ca="1" si="0"/>
        <v>-0.49131652964075534</v>
      </c>
      <c r="AA10" s="44">
        <v>10</v>
      </c>
      <c r="AB10" s="44" t="s">
        <v>89</v>
      </c>
    </row>
    <row r="11" spans="1:28">
      <c r="A11" s="71"/>
      <c r="B11" s="71"/>
      <c r="U11" s="44">
        <v>-5.4</v>
      </c>
      <c r="V11" s="44">
        <f t="shared" ca="1" si="0"/>
        <v>-0.45752523106282245</v>
      </c>
      <c r="AA11" s="44">
        <v>11</v>
      </c>
      <c r="AB11" s="44" t="s">
        <v>90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-5.2</v>
      </c>
      <c r="V12" s="44">
        <f t="shared" ca="1" si="0"/>
        <v>-0.4249377387762403</v>
      </c>
      <c r="AA12" s="44">
        <v>12</v>
      </c>
      <c r="AB12" s="44" t="s">
        <v>92</v>
      </c>
    </row>
    <row r="13" spans="1:28">
      <c r="C13" s="4" t="str">
        <f t="shared" si="1"/>
        <v>C103</v>
      </c>
      <c r="D13" s="4" t="str">
        <f t="shared" si="1"/>
        <v>D103</v>
      </c>
      <c r="E13" s="4" t="str">
        <f t="shared" si="1"/>
        <v>E103</v>
      </c>
      <c r="F13" s="4" t="str">
        <f t="shared" si="1"/>
        <v>F103</v>
      </c>
      <c r="G13" s="4" t="str">
        <f t="shared" ref="G13:Q13" si="3">G$15&amp;$C9</f>
        <v>G103</v>
      </c>
      <c r="H13" s="4" t="str">
        <f t="shared" si="3"/>
        <v>H103</v>
      </c>
      <c r="I13" s="4" t="str">
        <f t="shared" si="3"/>
        <v>I103</v>
      </c>
      <c r="J13" s="4" t="str">
        <f t="shared" si="3"/>
        <v>J103</v>
      </c>
      <c r="K13" s="4" t="str">
        <f t="shared" si="3"/>
        <v>K103</v>
      </c>
      <c r="L13" s="4" t="str">
        <f t="shared" si="3"/>
        <v>L103</v>
      </c>
      <c r="M13" s="4" t="str">
        <f t="shared" si="3"/>
        <v>M103</v>
      </c>
      <c r="N13" s="4" t="str">
        <f t="shared" si="3"/>
        <v>N103</v>
      </c>
      <c r="O13" s="4" t="str">
        <f t="shared" si="3"/>
        <v>O103</v>
      </c>
      <c r="P13" s="4" t="str">
        <f t="shared" si="3"/>
        <v>P103</v>
      </c>
      <c r="Q13" s="4" t="str">
        <f t="shared" si="3"/>
        <v>Q103</v>
      </c>
      <c r="U13" s="44">
        <v>-5</v>
      </c>
      <c r="V13" s="44">
        <f t="shared" ca="1" si="0"/>
        <v>-0.39355405278100897</v>
      </c>
      <c r="AA13" s="44">
        <v>13</v>
      </c>
      <c r="AB13" s="44" t="s">
        <v>94</v>
      </c>
    </row>
    <row r="14" spans="1:28">
      <c r="O14" s="67"/>
      <c r="U14" s="44">
        <v>-4.8</v>
      </c>
      <c r="V14" s="44">
        <f t="shared" ca="1" si="0"/>
        <v>-0.36337417307712855</v>
      </c>
      <c r="AA14" s="44">
        <v>14</v>
      </c>
      <c r="AB14" s="44" t="s">
        <v>95</v>
      </c>
    </row>
    <row r="15" spans="1:28">
      <c r="A15" s="45" t="s">
        <v>99</v>
      </c>
      <c r="B15" s="45">
        <f>C9-C8+1</f>
        <v>83</v>
      </c>
      <c r="C15" s="4" t="str">
        <f t="shared" ref="C15:Q15" si="4">VLOOKUP(C16,$AA1:$AB26,2,FALSE)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-4.5999999999999996</v>
      </c>
      <c r="V15" s="44">
        <f t="shared" ca="1" si="0"/>
        <v>-0.33439809966459899</v>
      </c>
      <c r="AA15" s="44">
        <v>15</v>
      </c>
      <c r="AB15" s="44" t="s">
        <v>96</v>
      </c>
    </row>
    <row r="16" spans="1:28">
      <c r="A16" s="4"/>
      <c r="B16" s="71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-4.4000000000000004</v>
      </c>
      <c r="V16" s="44">
        <f t="shared" ca="1" si="0"/>
        <v>-0.30662583254342035</v>
      </c>
      <c r="AA16" s="44">
        <v>16</v>
      </c>
      <c r="AB16" s="44" t="s">
        <v>97</v>
      </c>
    </row>
    <row r="17" spans="1:28">
      <c r="A17" s="45" t="s">
        <v>98</v>
      </c>
      <c r="U17" s="44">
        <v>-4.2</v>
      </c>
      <c r="V17" s="44">
        <f t="shared" ca="1" si="0"/>
        <v>-0.28005737171359257</v>
      </c>
      <c r="AA17" s="44">
        <v>17</v>
      </c>
      <c r="AB17" s="44" t="s">
        <v>100</v>
      </c>
    </row>
    <row r="18" spans="1:28">
      <c r="A18" s="73">
        <v>10000</v>
      </c>
      <c r="B18" s="73">
        <v>1</v>
      </c>
      <c r="C18" s="44">
        <f ca="1">SUM(INDIRECT(C12):INDIRECT(C13))</f>
        <v>57.20000000000001</v>
      </c>
      <c r="D18" s="106">
        <f ca="1">SUM(INDIRECT(D12):INDIRECT(D13))</f>
        <v>-69.854849999999999</v>
      </c>
      <c r="E18" s="106">
        <f ca="1">SUM(INDIRECT(E12):INDIRECT(E13))</f>
        <v>-9.6208183268900029</v>
      </c>
      <c r="F18" s="45">
        <f ca="1">SUM(INDIRECT(F12):INDIRECT(F13))</f>
        <v>22.905239999999996</v>
      </c>
      <c r="G18" s="45">
        <f ca="1">SUM(INDIRECT(G12):INDIRECT(G13))</f>
        <v>-1.3903973269669223</v>
      </c>
      <c r="H18" s="45">
        <f ca="1">SUM(INDIRECT(H12):INDIRECT(H13))</f>
        <v>96.869680924999997</v>
      </c>
      <c r="I18" s="45">
        <f ca="1">SUM(INDIRECT(I12):INDIRECT(I13))</f>
        <v>-302.1609616155622</v>
      </c>
      <c r="J18" s="45">
        <f ca="1">SUM(INDIRECT(J12):INDIRECT(J13))</f>
        <v>2240.9506464816054</v>
      </c>
      <c r="K18" s="45">
        <f ca="1">SUM(INDIRECT(K12):INDIRECT(K13))</f>
        <v>4.8747998875008527</v>
      </c>
      <c r="L18" s="45">
        <f ca="1">SUM(INDIRECT(L12):INDIRECT(L13))</f>
        <v>-34.777510281145133</v>
      </c>
      <c r="N18" s="44">
        <f ca="1">SUM(INDIRECT(N12):INDIRECT(N13))</f>
        <v>2.077687864867363E-3</v>
      </c>
      <c r="O18" s="44">
        <f ca="1">SQRT(SUM(INDIRECT(O12):INDIRECT(O13)))</f>
        <v>652706.89666429546</v>
      </c>
      <c r="P18" s="44">
        <f ca="1">SQRT(SUM(INDIRECT(P12):INDIRECT(P13)))</f>
        <v>625007.91890406772</v>
      </c>
      <c r="Q18" s="44">
        <f ca="1">SQRT(SUM(INDIRECT(Q12):INDIRECT(Q13)))</f>
        <v>115893.03930353197</v>
      </c>
      <c r="U18" s="44">
        <v>-4</v>
      </c>
      <c r="V18" s="44">
        <f t="shared" ca="1" si="0"/>
        <v>-0.25469271717511566</v>
      </c>
      <c r="AA18" s="44">
        <v>18</v>
      </c>
      <c r="AB18" s="44" t="s">
        <v>101</v>
      </c>
    </row>
    <row r="19" spans="1:28">
      <c r="A19" s="74" t="s">
        <v>102</v>
      </c>
      <c r="F19" s="75" t="s">
        <v>103</v>
      </c>
      <c r="G19" s="75" t="s">
        <v>104</v>
      </c>
      <c r="H19" s="75" t="s">
        <v>105</v>
      </c>
      <c r="I19" s="75" t="s">
        <v>106</v>
      </c>
      <c r="J19" s="75" t="s">
        <v>107</v>
      </c>
      <c r="K19" s="75" t="s">
        <v>108</v>
      </c>
      <c r="L19" s="75" t="s">
        <v>109</v>
      </c>
      <c r="M19" s="76"/>
      <c r="N19" s="76"/>
      <c r="O19" s="76"/>
      <c r="P19" s="76"/>
      <c r="Q19" s="76"/>
      <c r="U19" s="44">
        <v>-3.8</v>
      </c>
      <c r="V19" s="44">
        <f t="shared" ca="1" si="0"/>
        <v>-0.23053186892798957</v>
      </c>
      <c r="AA19" s="44">
        <v>19</v>
      </c>
      <c r="AB19" s="44" t="s">
        <v>110</v>
      </c>
    </row>
    <row r="20" spans="1:28" ht="15" thickBot="1">
      <c r="A20" s="7" t="s">
        <v>111</v>
      </c>
      <c r="B20" s="7" t="s">
        <v>112</v>
      </c>
      <c r="C20" s="7" t="s">
        <v>142</v>
      </c>
      <c r="D20" s="7" t="s">
        <v>111</v>
      </c>
      <c r="E20" s="7" t="s">
        <v>112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7" t="s">
        <v>145</v>
      </c>
      <c r="L20" s="7" t="s">
        <v>155</v>
      </c>
      <c r="M20" s="78" t="s">
        <v>113</v>
      </c>
      <c r="N20" s="77" t="s">
        <v>114</v>
      </c>
      <c r="O20" s="77" t="s">
        <v>115</v>
      </c>
      <c r="P20" s="77" t="s">
        <v>116</v>
      </c>
      <c r="Q20" s="77" t="s">
        <v>117</v>
      </c>
      <c r="R20" s="79" t="s">
        <v>118</v>
      </c>
      <c r="U20" s="44">
        <v>-3.6</v>
      </c>
      <c r="V20" s="44">
        <f t="shared" ca="1" si="0"/>
        <v>-0.20757482697221444</v>
      </c>
      <c r="AA20" s="44">
        <v>20</v>
      </c>
      <c r="AB20" s="44" t="s">
        <v>119</v>
      </c>
    </row>
    <row r="21" spans="1:28">
      <c r="A21" s="80">
        <v>-69952</v>
      </c>
      <c r="B21" s="80">
        <v>-0.67897999999695458</v>
      </c>
      <c r="C21" s="107">
        <v>0.1</v>
      </c>
      <c r="D21" s="81">
        <f t="shared" ref="D21:D83" si="5">A21/A$18</f>
        <v>-6.9951999999999996</v>
      </c>
      <c r="E21" s="81">
        <f t="shared" ref="E21:E83" si="6">B21/B$18</f>
        <v>-0.67897999999695458</v>
      </c>
      <c r="F21" s="82">
        <f t="shared" ref="F21:F83" si="7">$C21*D21</f>
        <v>-0.69952000000000003</v>
      </c>
      <c r="G21" s="82">
        <f t="shared" ref="G21:G83" si="8">$C21*E21</f>
        <v>-6.7897999999695466E-2</v>
      </c>
      <c r="H21" s="82">
        <f t="shared" ref="H21:H83" si="9">C21*D21*D21</f>
        <v>4.8932823039999995</v>
      </c>
      <c r="I21" s="82">
        <f t="shared" ref="I21:I83" si="10">C21*D21*D21*D21</f>
        <v>-34.229488372940793</v>
      </c>
      <c r="J21" s="82">
        <f t="shared" ref="J21:J83" si="11">C21*D21*D21*D21*D21</f>
        <v>239.44211706639541</v>
      </c>
      <c r="K21" s="82">
        <f t="shared" ref="K21:K83" si="12">C21*E21*D21</f>
        <v>0.47496008959786967</v>
      </c>
      <c r="L21" s="82">
        <f t="shared" ref="L21:L83" si="13">C21*E21*D21*D21</f>
        <v>-3.3224408187550178</v>
      </c>
      <c r="M21" s="82">
        <f t="shared" ref="M21:M83" ca="1" si="14">+E$4+E$5*D21+E$6*D21^2</f>
        <v>-0.76053486624200928</v>
      </c>
      <c r="N21" s="82">
        <f t="shared" ref="N21:N83" ca="1" si="15">C21*(M21-E21)^2</f>
        <v>6.6511962082487636E-4</v>
      </c>
      <c r="O21" s="91">
        <f t="shared" ref="O21:O83" ca="1" si="16">(C21*O$1-O$2*F21+O$3*H21)^2</f>
        <v>117180241.51406488</v>
      </c>
      <c r="P21" s="82">
        <f t="shared" ref="P21:P83" ca="1" si="17">(-C21*O$2+O$4*F21-O$5*H21)^2</f>
        <v>18223475.059598558</v>
      </c>
      <c r="Q21" s="82">
        <f t="shared" ref="Q21:Q83" ca="1" si="18">+(C21*O$3-F21*O$5+H21*O$6)^2</f>
        <v>85994661.197757453</v>
      </c>
      <c r="R21" s="44">
        <f t="shared" ref="R21:R83" ca="1" si="19">+E21-M21</f>
        <v>8.1554866245054702E-2</v>
      </c>
      <c r="U21" s="44">
        <v>-3.4</v>
      </c>
      <c r="V21" s="44">
        <f t="shared" ca="1" si="0"/>
        <v>-0.18582159130779008</v>
      </c>
      <c r="AA21" s="44">
        <v>21</v>
      </c>
      <c r="AB21" s="44" t="s">
        <v>120</v>
      </c>
    </row>
    <row r="22" spans="1:28">
      <c r="A22" s="80">
        <v>-65995.5</v>
      </c>
      <c r="B22" s="80">
        <v>-0.66279499999654945</v>
      </c>
      <c r="C22" s="80">
        <v>0.1</v>
      </c>
      <c r="D22" s="81">
        <f t="shared" si="5"/>
        <v>-6.5995499999999998</v>
      </c>
      <c r="E22" s="81">
        <f t="shared" si="6"/>
        <v>-0.66279499999654945</v>
      </c>
      <c r="F22" s="82">
        <f t="shared" si="7"/>
        <v>-0.65995500000000007</v>
      </c>
      <c r="G22" s="82">
        <f t="shared" si="8"/>
        <v>-6.6279499999654948E-2</v>
      </c>
      <c r="H22" s="82">
        <f t="shared" si="9"/>
        <v>4.3554060202500002</v>
      </c>
      <c r="I22" s="82">
        <f t="shared" si="10"/>
        <v>-28.743719800940887</v>
      </c>
      <c r="J22" s="82">
        <f t="shared" si="11"/>
        <v>189.69561601229944</v>
      </c>
      <c r="K22" s="82">
        <f t="shared" si="12"/>
        <v>0.43741487422272279</v>
      </c>
      <c r="L22" s="82">
        <f t="shared" si="13"/>
        <v>-2.8867413331765701</v>
      </c>
      <c r="M22" s="82">
        <f t="shared" ca="1" si="14"/>
        <v>-0.67823919242316233</v>
      </c>
      <c r="N22" s="82">
        <f t="shared" ca="1" si="15"/>
        <v>2.3852307971024664E-5</v>
      </c>
      <c r="O22" s="91">
        <f t="shared" ca="1" si="16"/>
        <v>27498945.707812849</v>
      </c>
      <c r="P22" s="82">
        <f t="shared" ca="1" si="17"/>
        <v>2312620.4325846992</v>
      </c>
      <c r="Q22" s="82">
        <f t="shared" ca="1" si="18"/>
        <v>53975437.790133893</v>
      </c>
      <c r="R22" s="44">
        <f t="shared" ca="1" si="19"/>
        <v>1.5444192426612879E-2</v>
      </c>
      <c r="U22" s="44">
        <v>-3.2</v>
      </c>
      <c r="V22" s="44">
        <f t="shared" ca="1" si="0"/>
        <v>-0.16527216193471669</v>
      </c>
      <c r="AA22" s="44">
        <v>22</v>
      </c>
      <c r="AB22" s="44" t="s">
        <v>121</v>
      </c>
    </row>
    <row r="23" spans="1:28">
      <c r="A23" s="80">
        <v>-65604</v>
      </c>
      <c r="B23" s="80">
        <v>-0.66745999999693595</v>
      </c>
      <c r="C23" s="80">
        <v>0.1</v>
      </c>
      <c r="D23" s="81">
        <f t="shared" si="5"/>
        <v>-6.5603999999999996</v>
      </c>
      <c r="E23" s="81">
        <f t="shared" si="6"/>
        <v>-0.66745999999693595</v>
      </c>
      <c r="F23" s="82">
        <f t="shared" si="7"/>
        <v>-0.65603999999999996</v>
      </c>
      <c r="G23" s="82">
        <f t="shared" si="8"/>
        <v>-6.6745999999693592E-2</v>
      </c>
      <c r="H23" s="82">
        <f t="shared" si="9"/>
        <v>4.3038848159999992</v>
      </c>
      <c r="I23" s="82">
        <f t="shared" si="10"/>
        <v>-28.235205946886392</v>
      </c>
      <c r="J23" s="82">
        <f t="shared" si="11"/>
        <v>185.23424509395346</v>
      </c>
      <c r="K23" s="82">
        <f t="shared" si="12"/>
        <v>0.43788045839798984</v>
      </c>
      <c r="L23" s="82">
        <f t="shared" si="13"/>
        <v>-2.8726709592741724</v>
      </c>
      <c r="M23" s="82">
        <f t="shared" ca="1" si="14"/>
        <v>-0.6703520917418947</v>
      </c>
      <c r="N23" s="82">
        <f t="shared" ca="1" si="15"/>
        <v>8.3641946612585294E-7</v>
      </c>
      <c r="O23" s="91">
        <f t="shared" ca="1" si="16"/>
        <v>22273194.829687644</v>
      </c>
      <c r="P23" s="82">
        <f t="shared" ca="1" si="17"/>
        <v>4245339.8137247534</v>
      </c>
      <c r="Q23" s="82">
        <f t="shared" ca="1" si="18"/>
        <v>51332986.40694169</v>
      </c>
      <c r="R23" s="44">
        <f t="shared" ca="1" si="19"/>
        <v>2.8920917449587469E-3</v>
      </c>
      <c r="U23" s="44">
        <v>-3</v>
      </c>
      <c r="V23" s="44">
        <f t="shared" ca="1" si="0"/>
        <v>-0.14592653885299409</v>
      </c>
      <c r="AA23" s="44">
        <v>23</v>
      </c>
      <c r="AB23" s="44" t="s">
        <v>122</v>
      </c>
    </row>
    <row r="24" spans="1:28">
      <c r="A24" s="80">
        <v>-64910</v>
      </c>
      <c r="B24" s="80">
        <v>-0.66039999999702559</v>
      </c>
      <c r="C24" s="80">
        <v>0.1</v>
      </c>
      <c r="D24" s="81">
        <f t="shared" si="5"/>
        <v>-6.4909999999999997</v>
      </c>
      <c r="E24" s="81">
        <f t="shared" si="6"/>
        <v>-0.66039999999702559</v>
      </c>
      <c r="F24" s="82">
        <f t="shared" si="7"/>
        <v>-0.64910000000000001</v>
      </c>
      <c r="G24" s="82">
        <f t="shared" si="8"/>
        <v>-6.6039999999702559E-2</v>
      </c>
      <c r="H24" s="82">
        <f t="shared" si="9"/>
        <v>4.2133080999999999</v>
      </c>
      <c r="I24" s="82">
        <f t="shared" si="10"/>
        <v>-27.348582877099997</v>
      </c>
      <c r="J24" s="82">
        <f t="shared" si="11"/>
        <v>177.51965145525608</v>
      </c>
      <c r="K24" s="82">
        <f t="shared" si="12"/>
        <v>0.42866563999806928</v>
      </c>
      <c r="L24" s="82">
        <f t="shared" si="13"/>
        <v>-2.7824686692274674</v>
      </c>
      <c r="M24" s="82">
        <f t="shared" ca="1" si="14"/>
        <v>-0.65648423009922996</v>
      </c>
      <c r="N24" s="82">
        <f t="shared" ca="1" si="15"/>
        <v>1.533325389248239E-6</v>
      </c>
      <c r="O24" s="91">
        <f t="shared" ca="1" si="16"/>
        <v>14455015.314904323</v>
      </c>
      <c r="P24" s="82">
        <f t="shared" ca="1" si="17"/>
        <v>9014560.4260910042</v>
      </c>
      <c r="Q24" s="82">
        <f t="shared" ca="1" si="18"/>
        <v>46863491.865349166</v>
      </c>
      <c r="R24" s="44">
        <f t="shared" ca="1" si="19"/>
        <v>-3.915769897795629E-3</v>
      </c>
      <c r="U24" s="44">
        <v>-2.8</v>
      </c>
      <c r="V24" s="44">
        <f t="shared" ca="1" si="0"/>
        <v>-0.1277847220626224</v>
      </c>
      <c r="AA24" s="44">
        <v>24</v>
      </c>
      <c r="AB24" s="44" t="s">
        <v>111</v>
      </c>
    </row>
    <row r="25" spans="1:28">
      <c r="A25" s="80">
        <v>-63726</v>
      </c>
      <c r="B25" s="80">
        <v>-0.64823999999862281</v>
      </c>
      <c r="C25" s="80">
        <v>0.1</v>
      </c>
      <c r="D25" s="81">
        <f t="shared" si="5"/>
        <v>-6.3726000000000003</v>
      </c>
      <c r="E25" s="81">
        <f t="shared" si="6"/>
        <v>-0.64823999999862281</v>
      </c>
      <c r="F25" s="82">
        <f t="shared" si="7"/>
        <v>-0.63726000000000005</v>
      </c>
      <c r="G25" s="82">
        <f t="shared" si="8"/>
        <v>-6.4823999999862283E-2</v>
      </c>
      <c r="H25" s="82">
        <f t="shared" si="9"/>
        <v>4.0610030760000004</v>
      </c>
      <c r="I25" s="82">
        <f t="shared" si="10"/>
        <v>-25.879148202117605</v>
      </c>
      <c r="J25" s="82">
        <f t="shared" si="11"/>
        <v>164.91745983281467</v>
      </c>
      <c r="K25" s="82">
        <f t="shared" si="12"/>
        <v>0.41309742239912239</v>
      </c>
      <c r="L25" s="82">
        <f t="shared" si="13"/>
        <v>-2.6325046339806475</v>
      </c>
      <c r="M25" s="82">
        <f t="shared" ca="1" si="14"/>
        <v>-0.63315952950234278</v>
      </c>
      <c r="N25" s="82">
        <f t="shared" ca="1" si="15"/>
        <v>2.2742059038917245E-5</v>
      </c>
      <c r="O25" s="91">
        <f t="shared" ca="1" si="16"/>
        <v>5166404.3339997763</v>
      </c>
      <c r="P25" s="82">
        <f t="shared" ca="1" si="17"/>
        <v>20849889.756831065</v>
      </c>
      <c r="Q25" s="82">
        <f t="shared" ca="1" si="18"/>
        <v>39848833.099623099</v>
      </c>
      <c r="R25" s="44">
        <f t="shared" ca="1" si="19"/>
        <v>-1.508047049628003E-2</v>
      </c>
      <c r="U25" s="44">
        <v>-2.6</v>
      </c>
      <c r="V25" s="44">
        <f t="shared" ca="1" si="0"/>
        <v>-0.11084671156360162</v>
      </c>
      <c r="AA25" s="44">
        <v>25</v>
      </c>
      <c r="AB25" s="44" t="s">
        <v>112</v>
      </c>
    </row>
    <row r="26" spans="1:28">
      <c r="A26" s="80">
        <v>-63369.5</v>
      </c>
      <c r="B26" s="80">
        <v>-0.61005499999737367</v>
      </c>
      <c r="C26" s="80">
        <v>0.1</v>
      </c>
      <c r="D26" s="81">
        <f t="shared" si="5"/>
        <v>-6.3369499999999999</v>
      </c>
      <c r="E26" s="81">
        <f t="shared" si="6"/>
        <v>-0.61005499999737367</v>
      </c>
      <c r="F26" s="82">
        <f t="shared" si="7"/>
        <v>-0.63369500000000001</v>
      </c>
      <c r="G26" s="82">
        <f t="shared" si="8"/>
        <v>-6.1005499999737367E-2</v>
      </c>
      <c r="H26" s="82">
        <f t="shared" si="9"/>
        <v>4.0156935302500001</v>
      </c>
      <c r="I26" s="82">
        <f t="shared" si="10"/>
        <v>-25.447249116517739</v>
      </c>
      <c r="J26" s="82">
        <f t="shared" si="11"/>
        <v>161.25794528891709</v>
      </c>
      <c r="K26" s="82">
        <f t="shared" si="12"/>
        <v>0.38658880322333572</v>
      </c>
      <c r="L26" s="82">
        <f t="shared" si="13"/>
        <v>-2.4497939165861173</v>
      </c>
      <c r="M26" s="82">
        <f t="shared" ca="1" si="14"/>
        <v>-0.62621914896622921</v>
      </c>
      <c r="N26" s="82">
        <f t="shared" ca="1" si="15"/>
        <v>2.6127971188735365E-5</v>
      </c>
      <c r="O26" s="91">
        <f t="shared" ca="1" si="16"/>
        <v>3318034.9204581371</v>
      </c>
      <c r="P26" s="82">
        <f t="shared" ca="1" si="17"/>
        <v>25263662.038103417</v>
      </c>
      <c r="Q26" s="82">
        <f t="shared" ca="1" si="18"/>
        <v>37881972.929554939</v>
      </c>
      <c r="R26" s="44">
        <f t="shared" ca="1" si="19"/>
        <v>1.6164148968855541E-2</v>
      </c>
      <c r="U26" s="44">
        <v>-2.4</v>
      </c>
      <c r="V26" s="44">
        <f t="shared" ca="1" si="0"/>
        <v>-9.5112507355931658E-2</v>
      </c>
      <c r="AA26" s="44">
        <v>26</v>
      </c>
      <c r="AB26" s="44" t="s">
        <v>123</v>
      </c>
    </row>
    <row r="27" spans="1:28">
      <c r="A27" s="80">
        <v>-62849</v>
      </c>
      <c r="B27" s="80">
        <v>-0.64650999999503256</v>
      </c>
      <c r="C27" s="80">
        <v>0.1</v>
      </c>
      <c r="D27" s="81">
        <f t="shared" si="5"/>
        <v>-6.2849000000000004</v>
      </c>
      <c r="E27" s="81">
        <f t="shared" si="6"/>
        <v>-0.64650999999503256</v>
      </c>
      <c r="F27" s="82">
        <f t="shared" si="7"/>
        <v>-0.6284900000000001</v>
      </c>
      <c r="G27" s="82">
        <f t="shared" si="8"/>
        <v>-6.4650999999503259E-2</v>
      </c>
      <c r="H27" s="82">
        <f t="shared" si="9"/>
        <v>3.9499968010000011</v>
      </c>
      <c r="I27" s="82">
        <f t="shared" si="10"/>
        <v>-24.825334894604907</v>
      </c>
      <c r="J27" s="82">
        <f t="shared" si="11"/>
        <v>156.0247472791024</v>
      </c>
      <c r="K27" s="82">
        <f t="shared" si="12"/>
        <v>0.40632506989687805</v>
      </c>
      <c r="L27" s="82">
        <f t="shared" si="13"/>
        <v>-2.5537124317948892</v>
      </c>
      <c r="M27" s="82">
        <f t="shared" ca="1" si="14"/>
        <v>-0.61615468766369341</v>
      </c>
      <c r="N27" s="82">
        <f t="shared" ca="1" si="15"/>
        <v>9.2144498673315048E-5</v>
      </c>
      <c r="O27" s="91">
        <f t="shared" ca="1" si="16"/>
        <v>1368658.4416493257</v>
      </c>
      <c r="P27" s="82">
        <f t="shared" ca="1" si="17"/>
        <v>32366951.149674781</v>
      </c>
      <c r="Q27" s="82">
        <f t="shared" ca="1" si="18"/>
        <v>35126830.524489984</v>
      </c>
      <c r="R27" s="44">
        <f t="shared" ca="1" si="19"/>
        <v>-3.0355312331339146E-2</v>
      </c>
      <c r="U27" s="44">
        <v>-2.2000000000000002</v>
      </c>
      <c r="V27" s="44">
        <f t="shared" ca="1" si="0"/>
        <v>-8.0582109439612595E-2</v>
      </c>
    </row>
    <row r="28" spans="1:28">
      <c r="A28" s="80">
        <v>-62652</v>
      </c>
      <c r="B28" s="80">
        <v>-0.62097999999605236</v>
      </c>
      <c r="C28" s="80">
        <v>0.1</v>
      </c>
      <c r="D28" s="81">
        <f t="shared" si="5"/>
        <v>-6.2652000000000001</v>
      </c>
      <c r="E28" s="81">
        <f t="shared" si="6"/>
        <v>-0.62097999999605236</v>
      </c>
      <c r="F28" s="82">
        <f t="shared" si="7"/>
        <v>-0.62652000000000008</v>
      </c>
      <c r="G28" s="82">
        <f t="shared" si="8"/>
        <v>-6.209799999960524E-2</v>
      </c>
      <c r="H28" s="82">
        <f t="shared" si="9"/>
        <v>3.9252731040000004</v>
      </c>
      <c r="I28" s="82">
        <f t="shared" si="10"/>
        <v>-24.592621051180803</v>
      </c>
      <c r="J28" s="82">
        <f t="shared" si="11"/>
        <v>154.07768940985798</v>
      </c>
      <c r="K28" s="82">
        <f t="shared" si="12"/>
        <v>0.38905638959752675</v>
      </c>
      <c r="L28" s="82">
        <f t="shared" si="13"/>
        <v>-2.4375160921064247</v>
      </c>
      <c r="M28" s="82">
        <f t="shared" ca="1" si="14"/>
        <v>-0.61236673729620705</v>
      </c>
      <c r="N28" s="82">
        <f t="shared" ca="1" si="15"/>
        <v>7.4188294336546408E-6</v>
      </c>
      <c r="O28" s="91">
        <f t="shared" ca="1" si="16"/>
        <v>856667.28400243144</v>
      </c>
      <c r="P28" s="82">
        <f t="shared" ca="1" si="17"/>
        <v>35251945.178959072</v>
      </c>
      <c r="Q28" s="82">
        <f t="shared" ca="1" si="18"/>
        <v>34119473.017493308</v>
      </c>
      <c r="R28" s="44">
        <f t="shared" ca="1" si="19"/>
        <v>-8.6132626998453032E-3</v>
      </c>
      <c r="U28" s="44">
        <v>-2</v>
      </c>
      <c r="V28" s="44">
        <f t="shared" ca="1" si="0"/>
        <v>-6.7255517814644381E-2</v>
      </c>
    </row>
    <row r="29" spans="1:28">
      <c r="A29" s="80">
        <v>-62324.5</v>
      </c>
      <c r="B29" s="80">
        <v>-0.62000499999703607</v>
      </c>
      <c r="C29" s="80">
        <v>0.1</v>
      </c>
      <c r="D29" s="81">
        <f t="shared" si="5"/>
        <v>-6.23245</v>
      </c>
      <c r="E29" s="81">
        <f t="shared" si="6"/>
        <v>-0.62000499999703607</v>
      </c>
      <c r="F29" s="82">
        <f t="shared" si="7"/>
        <v>-0.62324500000000005</v>
      </c>
      <c r="G29" s="82">
        <f t="shared" si="8"/>
        <v>-6.2000499999703612E-2</v>
      </c>
      <c r="H29" s="82">
        <f t="shared" si="9"/>
        <v>3.8843433002500003</v>
      </c>
      <c r="I29" s="82">
        <f t="shared" si="10"/>
        <v>-24.208975401643116</v>
      </c>
      <c r="J29" s="82">
        <f t="shared" si="11"/>
        <v>150.88122874197063</v>
      </c>
      <c r="K29" s="82">
        <f t="shared" si="12"/>
        <v>0.38641501622315277</v>
      </c>
      <c r="L29" s="82">
        <f t="shared" si="13"/>
        <v>-2.4083122678599884</v>
      </c>
      <c r="M29" s="82">
        <f t="shared" ca="1" si="14"/>
        <v>-0.60609535795255898</v>
      </c>
      <c r="N29" s="82">
        <f t="shared" ca="1" si="15"/>
        <v>1.9347814180548477E-5</v>
      </c>
      <c r="O29" s="91">
        <f t="shared" ca="1" si="16"/>
        <v>272666.68433450744</v>
      </c>
      <c r="P29" s="82">
        <f t="shared" ca="1" si="17"/>
        <v>40278061.580820203</v>
      </c>
      <c r="Q29" s="82">
        <f t="shared" ca="1" si="18"/>
        <v>32487059.972807072</v>
      </c>
      <c r="R29" s="44">
        <f t="shared" ca="1" si="19"/>
        <v>-1.3909642044477089E-2</v>
      </c>
      <c r="U29" s="44">
        <v>-1.8</v>
      </c>
      <c r="V29" s="44">
        <f t="shared" ca="1" si="0"/>
        <v>-5.5132732481027055E-2</v>
      </c>
    </row>
    <row r="30" spans="1:28">
      <c r="A30" s="80">
        <v>-62266.5</v>
      </c>
      <c r="B30" s="80">
        <v>-0.59458499999891501</v>
      </c>
      <c r="C30" s="80">
        <v>0.1</v>
      </c>
      <c r="D30" s="81">
        <f t="shared" si="5"/>
        <v>-6.2266500000000002</v>
      </c>
      <c r="E30" s="81">
        <f t="shared" si="6"/>
        <v>-0.59458499999891501</v>
      </c>
      <c r="F30" s="82">
        <f t="shared" si="7"/>
        <v>-0.62266500000000002</v>
      </c>
      <c r="G30" s="82">
        <f t="shared" si="8"/>
        <v>-5.9458499999891501E-2</v>
      </c>
      <c r="H30" s="82">
        <f t="shared" si="9"/>
        <v>3.8771170222500002</v>
      </c>
      <c r="I30" s="82">
        <f t="shared" si="10"/>
        <v>-24.141450706592966</v>
      </c>
      <c r="J30" s="82">
        <f t="shared" si="11"/>
        <v>150.3203640422071</v>
      </c>
      <c r="K30" s="82">
        <f t="shared" si="12"/>
        <v>0.3702272690243244</v>
      </c>
      <c r="L30" s="82">
        <f t="shared" si="13"/>
        <v>-2.3052756246703097</v>
      </c>
      <c r="M30" s="82">
        <f t="shared" ca="1" si="14"/>
        <v>-0.60498806594622001</v>
      </c>
      <c r="N30" s="82">
        <f t="shared" ca="1" si="15"/>
        <v>1.0822378110397692E-5</v>
      </c>
      <c r="O30" s="91">
        <f t="shared" ca="1" si="16"/>
        <v>203490.99363387335</v>
      </c>
      <c r="P30" s="82">
        <f t="shared" ca="1" si="17"/>
        <v>41197485.229231626</v>
      </c>
      <c r="Q30" s="82">
        <f t="shared" ca="1" si="18"/>
        <v>32203404.514547937</v>
      </c>
      <c r="R30" s="44">
        <f t="shared" ca="1" si="19"/>
        <v>1.0403065947305001E-2</v>
      </c>
      <c r="U30" s="44">
        <v>-1.6</v>
      </c>
      <c r="V30" s="44">
        <f t="shared" ca="1" si="0"/>
        <v>-4.4213753438760599E-2</v>
      </c>
    </row>
    <row r="31" spans="1:28">
      <c r="A31" s="80">
        <v>-61297</v>
      </c>
      <c r="B31" s="80">
        <v>-0.6020299999981944</v>
      </c>
      <c r="C31" s="80">
        <v>0.1</v>
      </c>
      <c r="D31" s="81">
        <f t="shared" si="5"/>
        <v>-6.1296999999999997</v>
      </c>
      <c r="E31" s="81">
        <f t="shared" si="6"/>
        <v>-0.6020299999981944</v>
      </c>
      <c r="F31" s="82">
        <f t="shared" si="7"/>
        <v>-0.61297000000000001</v>
      </c>
      <c r="G31" s="82">
        <f t="shared" si="8"/>
        <v>-6.0202999999819443E-2</v>
      </c>
      <c r="H31" s="82">
        <f t="shared" si="9"/>
        <v>3.7573222089999998</v>
      </c>
      <c r="I31" s="82">
        <f t="shared" si="10"/>
        <v>-23.031257944507299</v>
      </c>
      <c r="J31" s="82">
        <f t="shared" si="11"/>
        <v>141.17470182244639</v>
      </c>
      <c r="K31" s="82">
        <f t="shared" si="12"/>
        <v>0.36902632909889321</v>
      </c>
      <c r="L31" s="82">
        <f t="shared" si="13"/>
        <v>-2.2620206894774855</v>
      </c>
      <c r="M31" s="82">
        <f t="shared" ca="1" si="14"/>
        <v>-0.58662900547051211</v>
      </c>
      <c r="N31" s="82">
        <f t="shared" ca="1" si="15"/>
        <v>2.371906324416998E-5</v>
      </c>
      <c r="O31" s="91">
        <f t="shared" ca="1" si="16"/>
        <v>519432.53457247477</v>
      </c>
      <c r="P31" s="82">
        <f t="shared" ca="1" si="17"/>
        <v>57806580.361205645</v>
      </c>
      <c r="Q31" s="82">
        <f t="shared" ca="1" si="18"/>
        <v>27698687.02428012</v>
      </c>
      <c r="R31" s="44">
        <f t="shared" ca="1" si="19"/>
        <v>-1.5400994527682288E-2</v>
      </c>
      <c r="U31" s="44">
        <v>-1.3999999999999899</v>
      </c>
      <c r="V31" s="44">
        <f t="shared" ca="1" si="0"/>
        <v>-3.4498580687844546E-2</v>
      </c>
    </row>
    <row r="32" spans="1:28">
      <c r="A32" s="80">
        <v>-60313</v>
      </c>
      <c r="B32" s="80">
        <v>-0.59086999999635736</v>
      </c>
      <c r="C32" s="80">
        <v>0.1</v>
      </c>
      <c r="D32" s="81">
        <f t="shared" si="5"/>
        <v>-6.0312999999999999</v>
      </c>
      <c r="E32" s="81">
        <f t="shared" si="6"/>
        <v>-0.59086999999635736</v>
      </c>
      <c r="F32" s="82">
        <f t="shared" si="7"/>
        <v>-0.60313000000000005</v>
      </c>
      <c r="G32" s="82">
        <f t="shared" si="8"/>
        <v>-5.9086999999635736E-2</v>
      </c>
      <c r="H32" s="82">
        <f t="shared" si="9"/>
        <v>3.6376579690000002</v>
      </c>
      <c r="I32" s="82">
        <f t="shared" si="10"/>
        <v>-21.939806508429701</v>
      </c>
      <c r="J32" s="82">
        <f t="shared" si="11"/>
        <v>132.32555499429205</v>
      </c>
      <c r="K32" s="82">
        <f t="shared" si="12"/>
        <v>0.35637142309780301</v>
      </c>
      <c r="L32" s="82">
        <f t="shared" si="13"/>
        <v>-2.1493829641297792</v>
      </c>
      <c r="M32" s="82">
        <f t="shared" ca="1" si="14"/>
        <v>-0.56828461507193129</v>
      </c>
      <c r="N32" s="82">
        <f t="shared" ca="1" si="15"/>
        <v>5.1009961218449277E-5</v>
      </c>
      <c r="O32" s="91">
        <f t="shared" ca="1" si="16"/>
        <v>3529578.2716783881</v>
      </c>
      <c r="P32" s="82">
        <f t="shared" ca="1" si="17"/>
        <v>76874820.866051897</v>
      </c>
      <c r="Q32" s="82">
        <f t="shared" ca="1" si="18"/>
        <v>23567014.054642197</v>
      </c>
      <c r="R32" s="44">
        <f t="shared" ca="1" si="19"/>
        <v>-2.2585384924426077E-2</v>
      </c>
      <c r="U32" s="44">
        <v>-1.19999999999999</v>
      </c>
      <c r="V32" s="44">
        <f t="shared" ca="1" si="0"/>
        <v>-2.59872142282799E-2</v>
      </c>
    </row>
    <row r="33" spans="1:22">
      <c r="A33" s="80">
        <v>-45541.5</v>
      </c>
      <c r="B33" s="80">
        <v>-0.37133499999617925</v>
      </c>
      <c r="C33" s="80">
        <v>0.1</v>
      </c>
      <c r="D33" s="81">
        <f t="shared" si="5"/>
        <v>-4.5541499999999999</v>
      </c>
      <c r="E33" s="81">
        <f t="shared" si="6"/>
        <v>-0.37133499999617925</v>
      </c>
      <c r="F33" s="82">
        <f t="shared" si="7"/>
        <v>-0.45541500000000001</v>
      </c>
      <c r="G33" s="82">
        <f t="shared" si="8"/>
        <v>-3.7133499999617924E-2</v>
      </c>
      <c r="H33" s="82">
        <f t="shared" si="9"/>
        <v>2.0740282222499999</v>
      </c>
      <c r="I33" s="82">
        <f t="shared" si="10"/>
        <v>-9.4454356283598369</v>
      </c>
      <c r="J33" s="82">
        <f t="shared" si="11"/>
        <v>43.015930666894953</v>
      </c>
      <c r="K33" s="82">
        <f t="shared" si="12"/>
        <v>0.16911152902325996</v>
      </c>
      <c r="L33" s="82">
        <f t="shared" si="13"/>
        <v>-0.77015926990127936</v>
      </c>
      <c r="M33" s="82">
        <f t="shared" ca="1" si="14"/>
        <v>-0.32792495448931419</v>
      </c>
      <c r="N33" s="82">
        <f t="shared" ca="1" si="15"/>
        <v>1.8844320509080951E-4</v>
      </c>
      <c r="O33" s="91">
        <f t="shared" ca="1" si="16"/>
        <v>239246729.59748837</v>
      </c>
      <c r="P33" s="82">
        <f t="shared" ca="1" si="17"/>
        <v>471500727.30818361</v>
      </c>
      <c r="Q33" s="82">
        <f t="shared" ca="1" si="18"/>
        <v>11716.075401859162</v>
      </c>
      <c r="R33" s="44">
        <f t="shared" ca="1" si="19"/>
        <v>-4.3410045506865058E-2</v>
      </c>
      <c r="U33" s="44">
        <v>-0.99999999999999001</v>
      </c>
      <c r="V33" s="44">
        <f t="shared" ca="1" si="0"/>
        <v>-1.8679654060066116E-2</v>
      </c>
    </row>
    <row r="34" spans="1:22">
      <c r="A34" s="80">
        <v>-45368</v>
      </c>
      <c r="B34" s="80">
        <v>-0.31081999999878462</v>
      </c>
      <c r="C34" s="80">
        <v>0.1</v>
      </c>
      <c r="D34" s="81">
        <f t="shared" si="5"/>
        <v>-4.5368000000000004</v>
      </c>
      <c r="E34" s="81">
        <f t="shared" si="6"/>
        <v>-0.31081999999878462</v>
      </c>
      <c r="F34" s="82">
        <f t="shared" si="7"/>
        <v>-0.45368000000000008</v>
      </c>
      <c r="G34" s="82">
        <f t="shared" si="8"/>
        <v>-3.1081999999878464E-2</v>
      </c>
      <c r="H34" s="82">
        <f t="shared" si="9"/>
        <v>2.0582554240000004</v>
      </c>
      <c r="I34" s="82">
        <f t="shared" si="10"/>
        <v>-9.3378932076032033</v>
      </c>
      <c r="J34" s="82">
        <f t="shared" si="11"/>
        <v>42.364153904254216</v>
      </c>
      <c r="K34" s="82">
        <f t="shared" si="12"/>
        <v>0.14101281759944861</v>
      </c>
      <c r="L34" s="82">
        <f t="shared" si="13"/>
        <v>-0.63974695088517852</v>
      </c>
      <c r="M34" s="82">
        <f t="shared" ca="1" si="14"/>
        <v>-0.32549196550078774</v>
      </c>
      <c r="N34" s="82">
        <f t="shared" ca="1" si="15"/>
        <v>2.1526657169196953E-5</v>
      </c>
      <c r="O34" s="91">
        <f t="shared" ca="1" si="16"/>
        <v>242890180.50741354</v>
      </c>
      <c r="P34" s="82">
        <f t="shared" ca="1" si="17"/>
        <v>475918647.32556498</v>
      </c>
      <c r="Q34" s="82">
        <f t="shared" ca="1" si="18"/>
        <v>23569.964089201025</v>
      </c>
      <c r="R34" s="44">
        <f t="shared" ca="1" si="19"/>
        <v>1.4671965502003115E-2</v>
      </c>
      <c r="U34" s="44">
        <v>-0.79999999999999005</v>
      </c>
      <c r="V34" s="44">
        <f t="shared" ca="1" si="0"/>
        <v>-1.2575900183203207E-2</v>
      </c>
    </row>
    <row r="35" spans="1:22">
      <c r="A35" s="80">
        <v>-44328.5</v>
      </c>
      <c r="B35" s="80">
        <v>-0.3329650000014226</v>
      </c>
      <c r="C35" s="80">
        <v>0.1</v>
      </c>
      <c r="D35" s="81">
        <f t="shared" si="5"/>
        <v>-4.4328500000000002</v>
      </c>
      <c r="E35" s="81">
        <f t="shared" si="6"/>
        <v>-0.3329650000014226</v>
      </c>
      <c r="F35" s="82">
        <f t="shared" si="7"/>
        <v>-0.44328500000000004</v>
      </c>
      <c r="G35" s="82">
        <f t="shared" si="8"/>
        <v>-3.3296500000142261E-2</v>
      </c>
      <c r="H35" s="82">
        <f t="shared" si="9"/>
        <v>1.9650159122500002</v>
      </c>
      <c r="I35" s="82">
        <f t="shared" si="10"/>
        <v>-8.7106207866174135</v>
      </c>
      <c r="J35" s="82">
        <f t="shared" si="11"/>
        <v>38.612875353957001</v>
      </c>
      <c r="K35" s="82">
        <f t="shared" si="12"/>
        <v>0.14759839002563063</v>
      </c>
      <c r="L35" s="82">
        <f t="shared" si="13"/>
        <v>-0.65428152322511679</v>
      </c>
      <c r="M35" s="82">
        <f t="shared" ca="1" si="14"/>
        <v>-0.31110480300707971</v>
      </c>
      <c r="N35" s="82">
        <f t="shared" ca="1" si="15"/>
        <v>4.7786821263147772E-5</v>
      </c>
      <c r="O35" s="91">
        <f t="shared" ca="1" si="16"/>
        <v>264626742.01226529</v>
      </c>
      <c r="P35" s="82">
        <f t="shared" ca="1" si="17"/>
        <v>501717214.62065947</v>
      </c>
      <c r="Q35" s="82">
        <f t="shared" ca="1" si="18"/>
        <v>175154.24187432576</v>
      </c>
      <c r="R35" s="44">
        <f t="shared" ca="1" si="19"/>
        <v>-2.1860196994342884E-2</v>
      </c>
      <c r="U35" s="44">
        <v>-0.59999999999998999</v>
      </c>
      <c r="V35" s="44">
        <f t="shared" ca="1" si="0"/>
        <v>-7.6759525976911663E-3</v>
      </c>
    </row>
    <row r="36" spans="1:22">
      <c r="A36" s="80">
        <v>-43217</v>
      </c>
      <c r="B36" s="80">
        <v>-0.35583000000042375</v>
      </c>
      <c r="C36" s="80">
        <v>0.1</v>
      </c>
      <c r="D36" s="81">
        <f t="shared" si="5"/>
        <v>-4.3216999999999999</v>
      </c>
      <c r="E36" s="81">
        <f t="shared" si="6"/>
        <v>-0.35583000000042375</v>
      </c>
      <c r="F36" s="82">
        <f t="shared" si="7"/>
        <v>-0.43217</v>
      </c>
      <c r="G36" s="82">
        <f t="shared" si="8"/>
        <v>-3.5583000000042379E-2</v>
      </c>
      <c r="H36" s="82">
        <f t="shared" si="9"/>
        <v>1.8677090889999999</v>
      </c>
      <c r="I36" s="82">
        <f t="shared" si="10"/>
        <v>-8.0716783699312984</v>
      </c>
      <c r="J36" s="82">
        <f t="shared" si="11"/>
        <v>34.88337241133209</v>
      </c>
      <c r="K36" s="82">
        <f t="shared" si="12"/>
        <v>0.15377905110018314</v>
      </c>
      <c r="L36" s="82">
        <f t="shared" si="13"/>
        <v>-0.66458692513966144</v>
      </c>
      <c r="M36" s="82">
        <f t="shared" ca="1" si="14"/>
        <v>-0.29608089009643052</v>
      </c>
      <c r="N36" s="82">
        <f t="shared" ca="1" si="15"/>
        <v>3.5699561343194628E-4</v>
      </c>
      <c r="O36" s="91">
        <f t="shared" ca="1" si="16"/>
        <v>287575614.05800724</v>
      </c>
      <c r="P36" s="82">
        <f t="shared" ca="1" si="17"/>
        <v>527911169.62011975</v>
      </c>
      <c r="Q36" s="82">
        <f t="shared" ca="1" si="18"/>
        <v>475913.18862126564</v>
      </c>
      <c r="R36" s="44">
        <f t="shared" ca="1" si="19"/>
        <v>-5.9749109903993236E-2</v>
      </c>
      <c r="U36" s="44">
        <v>-0.39999999999999097</v>
      </c>
      <c r="V36" s="44">
        <f t="shared" ca="1" si="0"/>
        <v>-3.9798113035300143E-3</v>
      </c>
    </row>
    <row r="37" spans="1:22">
      <c r="A37" s="80">
        <v>-30713</v>
      </c>
      <c r="B37" s="80">
        <v>-9.7869999997783452E-2</v>
      </c>
      <c r="C37" s="80">
        <v>0.1</v>
      </c>
      <c r="D37" s="81">
        <f t="shared" si="5"/>
        <v>-3.0712999999999999</v>
      </c>
      <c r="E37" s="81">
        <f t="shared" si="6"/>
        <v>-9.7869999997783452E-2</v>
      </c>
      <c r="F37" s="82">
        <f t="shared" si="7"/>
        <v>-0.30713000000000001</v>
      </c>
      <c r="G37" s="82">
        <f t="shared" si="8"/>
        <v>-9.7869999997783463E-3</v>
      </c>
      <c r="H37" s="82">
        <f t="shared" si="9"/>
        <v>0.94328836900000002</v>
      </c>
      <c r="I37" s="82">
        <f t="shared" si="10"/>
        <v>-2.8971215677097</v>
      </c>
      <c r="J37" s="82">
        <f t="shared" si="11"/>
        <v>8.8979294709068011</v>
      </c>
      <c r="K37" s="82">
        <f t="shared" si="12"/>
        <v>3.0058813099319234E-2</v>
      </c>
      <c r="L37" s="82">
        <f t="shared" si="13"/>
        <v>-9.2319632671939156E-2</v>
      </c>
      <c r="M37" s="82">
        <f t="shared" ca="1" si="14"/>
        <v>-0.15268517223526087</v>
      </c>
      <c r="N37" s="82">
        <f t="shared" ca="1" si="15"/>
        <v>3.0047031074243157E-4</v>
      </c>
      <c r="O37" s="91">
        <f t="shared" ca="1" si="16"/>
        <v>481906156.34327579</v>
      </c>
      <c r="P37" s="82">
        <f t="shared" ca="1" si="17"/>
        <v>683832230.65351021</v>
      </c>
      <c r="Q37" s="82">
        <f t="shared" ca="1" si="18"/>
        <v>8343134.4024122991</v>
      </c>
      <c r="R37" s="44">
        <f t="shared" ca="1" si="19"/>
        <v>5.4815172237477422E-2</v>
      </c>
      <c r="U37" s="44">
        <v>-0.19999999999998999</v>
      </c>
      <c r="V37" s="44">
        <f t="shared" ca="1" si="0"/>
        <v>-1.4874763007197034E-3</v>
      </c>
    </row>
    <row r="38" spans="1:22">
      <c r="A38" s="80">
        <v>-13596</v>
      </c>
      <c r="B38" s="80">
        <v>-1.7539999993459787E-2</v>
      </c>
      <c r="C38" s="80">
        <v>0.1</v>
      </c>
      <c r="D38" s="81">
        <f t="shared" si="5"/>
        <v>-1.3595999999999999</v>
      </c>
      <c r="E38" s="81">
        <f t="shared" si="6"/>
        <v>-1.7539999993459787E-2</v>
      </c>
      <c r="F38" s="82">
        <f t="shared" si="7"/>
        <v>-0.13596</v>
      </c>
      <c r="G38" s="82">
        <f t="shared" si="8"/>
        <v>-1.7539999993459788E-3</v>
      </c>
      <c r="H38" s="82">
        <f t="shared" si="9"/>
        <v>0.18485121599999998</v>
      </c>
      <c r="I38" s="82">
        <f t="shared" si="10"/>
        <v>-0.25132371327359998</v>
      </c>
      <c r="J38" s="82">
        <f t="shared" si="11"/>
        <v>0.34169972056678649</v>
      </c>
      <c r="K38" s="82">
        <f t="shared" si="12"/>
        <v>2.3847383991107926E-3</v>
      </c>
      <c r="L38" s="82">
        <f t="shared" si="13"/>
        <v>-3.2422903274310333E-3</v>
      </c>
      <c r="M38" s="82">
        <f t="shared" ca="1" si="14"/>
        <v>-3.2682260283542638E-2</v>
      </c>
      <c r="N38" s="82">
        <f t="shared" ca="1" si="15"/>
        <v>2.2928804669262003E-5</v>
      </c>
      <c r="O38" s="91">
        <f t="shared" ca="1" si="16"/>
        <v>421163631.38869876</v>
      </c>
      <c r="P38" s="82">
        <f t="shared" ca="1" si="17"/>
        <v>424639803.57616198</v>
      </c>
      <c r="Q38" s="82">
        <f t="shared" ca="1" si="18"/>
        <v>11254431.432479767</v>
      </c>
      <c r="R38" s="44">
        <f t="shared" ca="1" si="19"/>
        <v>1.5142260290082851E-2</v>
      </c>
      <c r="U38" s="44">
        <v>0</v>
      </c>
      <c r="V38" s="44">
        <f t="shared" ca="1" si="0"/>
        <v>-1.9894758926031415E-4</v>
      </c>
    </row>
    <row r="39" spans="1:22">
      <c r="A39" s="80">
        <v>-12797.5</v>
      </c>
      <c r="B39" s="80">
        <v>-9.7749999986262992E-3</v>
      </c>
      <c r="C39" s="80">
        <v>0.1</v>
      </c>
      <c r="D39" s="81">
        <f t="shared" si="5"/>
        <v>-1.2797499999999999</v>
      </c>
      <c r="E39" s="81">
        <f t="shared" si="6"/>
        <v>-9.7749999986262992E-3</v>
      </c>
      <c r="F39" s="82">
        <f t="shared" si="7"/>
        <v>-0.12797500000000001</v>
      </c>
      <c r="G39" s="82">
        <f t="shared" si="8"/>
        <v>-9.7749999986262992E-4</v>
      </c>
      <c r="H39" s="82">
        <f t="shared" si="9"/>
        <v>0.16377600624999999</v>
      </c>
      <c r="I39" s="82">
        <f t="shared" si="10"/>
        <v>-0.20959234399843749</v>
      </c>
      <c r="J39" s="82">
        <f t="shared" si="11"/>
        <v>0.26822580223200038</v>
      </c>
      <c r="K39" s="82">
        <f t="shared" si="12"/>
        <v>1.2509556248242006E-3</v>
      </c>
      <c r="L39" s="82">
        <f t="shared" si="13"/>
        <v>-1.6009104608687708E-3</v>
      </c>
      <c r="M39" s="82">
        <f t="shared" ca="1" si="14"/>
        <v>-2.9236816265329701E-2</v>
      </c>
      <c r="N39" s="82">
        <f t="shared" ca="1" si="15"/>
        <v>3.7876229239892119E-5</v>
      </c>
      <c r="O39" s="91">
        <f t="shared" ca="1" si="16"/>
        <v>408941812.72158337</v>
      </c>
      <c r="P39" s="82">
        <f t="shared" ca="1" si="17"/>
        <v>402772824.09758919</v>
      </c>
      <c r="Q39" s="82">
        <f t="shared" ca="1" si="18"/>
        <v>10921406.131666655</v>
      </c>
      <c r="R39" s="44">
        <f t="shared" ca="1" si="19"/>
        <v>1.9461816266703402E-2</v>
      </c>
      <c r="U39" s="44">
        <v>0.20000000000001</v>
      </c>
      <c r="V39" s="44">
        <f t="shared" ca="1" si="0"/>
        <v>-1.1422516915172802E-4</v>
      </c>
    </row>
    <row r="40" spans="1:22">
      <c r="A40" s="80">
        <v>-9378.5</v>
      </c>
      <c r="B40" s="80">
        <v>5.3499999921768904E-4</v>
      </c>
      <c r="C40" s="80">
        <v>0.1</v>
      </c>
      <c r="D40" s="81">
        <f t="shared" si="5"/>
        <v>-0.93784999999999996</v>
      </c>
      <c r="E40" s="81">
        <f t="shared" si="6"/>
        <v>5.3499999921768904E-4</v>
      </c>
      <c r="F40" s="82">
        <f t="shared" si="7"/>
        <v>-9.3785000000000007E-2</v>
      </c>
      <c r="G40" s="82">
        <f t="shared" si="8"/>
        <v>5.3499999921768904E-5</v>
      </c>
      <c r="H40" s="82">
        <f t="shared" si="9"/>
        <v>8.795626225E-2</v>
      </c>
      <c r="I40" s="82">
        <f t="shared" si="10"/>
        <v>-8.2489780551162503E-2</v>
      </c>
      <c r="J40" s="82">
        <f t="shared" si="11"/>
        <v>7.736304068990775E-2</v>
      </c>
      <c r="K40" s="82">
        <f t="shared" si="12"/>
        <v>-5.0174974926630966E-5</v>
      </c>
      <c r="L40" s="82">
        <f t="shared" si="13"/>
        <v>4.705660023494085E-5</v>
      </c>
      <c r="M40" s="82">
        <f t="shared" ca="1" si="14"/>
        <v>-1.6653994256145308E-2</v>
      </c>
      <c r="N40" s="82">
        <f t="shared" ca="1" si="15"/>
        <v>2.9546152351090214E-5</v>
      </c>
      <c r="O40" s="91">
        <f t="shared" ca="1" si="16"/>
        <v>349795867.94441438</v>
      </c>
      <c r="P40" s="82">
        <f t="shared" ca="1" si="17"/>
        <v>305765252.59701192</v>
      </c>
      <c r="Q40" s="82">
        <f t="shared" ca="1" si="18"/>
        <v>9110142.4066658001</v>
      </c>
      <c r="R40" s="44">
        <f t="shared" ca="1" si="19"/>
        <v>1.7188994255362997E-2</v>
      </c>
      <c r="U40" s="44">
        <v>0.40000000000001001</v>
      </c>
      <c r="V40" s="44">
        <f t="shared" ca="1" si="0"/>
        <v>-1.2333090403940485E-3</v>
      </c>
    </row>
    <row r="41" spans="1:22">
      <c r="A41" s="80">
        <v>-8687</v>
      </c>
      <c r="B41" s="80">
        <v>-2.5129999994533136E-2</v>
      </c>
      <c r="C41" s="80">
        <v>0.1</v>
      </c>
      <c r="D41" s="81">
        <f t="shared" si="5"/>
        <v>-0.86870000000000003</v>
      </c>
      <c r="E41" s="81">
        <f t="shared" si="6"/>
        <v>-2.5129999994533136E-2</v>
      </c>
      <c r="F41" s="82">
        <f t="shared" si="7"/>
        <v>-8.6870000000000003E-2</v>
      </c>
      <c r="G41" s="82">
        <f t="shared" si="8"/>
        <v>-2.5129999994533136E-3</v>
      </c>
      <c r="H41" s="82">
        <f t="shared" si="9"/>
        <v>7.5463969000000006E-2</v>
      </c>
      <c r="I41" s="82">
        <f t="shared" si="10"/>
        <v>-6.5555549870300003E-2</v>
      </c>
      <c r="J41" s="82">
        <f t="shared" si="11"/>
        <v>5.6948106172329614E-2</v>
      </c>
      <c r="K41" s="82">
        <f t="shared" si="12"/>
        <v>2.1830430995250934E-3</v>
      </c>
      <c r="L41" s="82">
        <f t="shared" si="13"/>
        <v>-1.8964095405574488E-3</v>
      </c>
      <c r="M41" s="82">
        <f t="shared" ca="1" si="14"/>
        <v>-1.4536805815806722E-2</v>
      </c>
      <c r="N41" s="82">
        <f t="shared" ca="1" si="15"/>
        <v>1.122157629082032E-5</v>
      </c>
      <c r="O41" s="91">
        <f t="shared" ca="1" si="16"/>
        <v>336691952.27716887</v>
      </c>
      <c r="P41" s="82">
        <f t="shared" ca="1" si="17"/>
        <v>285890002.1830256</v>
      </c>
      <c r="Q41" s="82">
        <f t="shared" ca="1" si="18"/>
        <v>8679546.319779681</v>
      </c>
      <c r="R41" s="44">
        <f t="shared" ca="1" si="19"/>
        <v>-1.0593194178726414E-2</v>
      </c>
      <c r="U41" s="44">
        <v>0.60000000000000897</v>
      </c>
      <c r="V41" s="44">
        <f t="shared" ca="1" si="0"/>
        <v>-3.5561992029872242E-3</v>
      </c>
    </row>
    <row r="42" spans="1:22">
      <c r="A42" s="80">
        <v>-8655</v>
      </c>
      <c r="B42" s="80">
        <v>-8.4499999938998371E-3</v>
      </c>
      <c r="C42" s="80">
        <v>0.1</v>
      </c>
      <c r="D42" s="81">
        <f t="shared" si="5"/>
        <v>-0.86550000000000005</v>
      </c>
      <c r="E42" s="81">
        <f t="shared" si="6"/>
        <v>-8.4499999938998371E-3</v>
      </c>
      <c r="F42" s="82">
        <f t="shared" si="7"/>
        <v>-8.6550000000000016E-2</v>
      </c>
      <c r="G42" s="82">
        <f t="shared" si="8"/>
        <v>-8.4499999938998378E-4</v>
      </c>
      <c r="H42" s="82">
        <f t="shared" si="9"/>
        <v>7.4909025000000018E-2</v>
      </c>
      <c r="I42" s="82">
        <f t="shared" si="10"/>
        <v>-6.4833761137500015E-2</v>
      </c>
      <c r="J42" s="82">
        <f t="shared" si="11"/>
        <v>5.6113620264506267E-2</v>
      </c>
      <c r="K42" s="82">
        <f t="shared" si="12"/>
        <v>7.3134749947203104E-4</v>
      </c>
      <c r="L42" s="82">
        <f t="shared" si="13"/>
        <v>-6.3298126079304289E-4</v>
      </c>
      <c r="M42" s="82">
        <f t="shared" ca="1" si="14"/>
        <v>-1.444231417193575E-2</v>
      </c>
      <c r="N42" s="82">
        <f t="shared" ca="1" si="15"/>
        <v>3.5907829208290215E-6</v>
      </c>
      <c r="O42" s="91">
        <f t="shared" ca="1" si="16"/>
        <v>336077767.95677316</v>
      </c>
      <c r="P42" s="82">
        <f t="shared" ca="1" si="17"/>
        <v>284971174.27193457</v>
      </c>
      <c r="Q42" s="82">
        <f t="shared" ca="1" si="18"/>
        <v>8659188.8017882407</v>
      </c>
      <c r="R42" s="44">
        <f t="shared" ca="1" si="19"/>
        <v>5.9923141780359127E-3</v>
      </c>
      <c r="U42" s="44">
        <v>0.80000000000001004</v>
      </c>
      <c r="V42" s="44">
        <f t="shared" ca="1" si="0"/>
        <v>-7.082895656931305E-3</v>
      </c>
    </row>
    <row r="43" spans="1:22">
      <c r="A43" s="80">
        <v>-7323</v>
      </c>
      <c r="B43" s="80">
        <v>-7.7699999965261668E-3</v>
      </c>
      <c r="C43" s="80">
        <v>0.1</v>
      </c>
      <c r="D43" s="81">
        <f t="shared" si="5"/>
        <v>-0.73229999999999995</v>
      </c>
      <c r="E43" s="81">
        <f t="shared" si="6"/>
        <v>-7.7699999965261668E-3</v>
      </c>
      <c r="F43" s="82">
        <f t="shared" si="7"/>
        <v>-7.3230000000000003E-2</v>
      </c>
      <c r="G43" s="82">
        <f t="shared" si="8"/>
        <v>-7.7699999965261677E-4</v>
      </c>
      <c r="H43" s="82">
        <f t="shared" si="9"/>
        <v>5.3626329E-2</v>
      </c>
      <c r="I43" s="82">
        <f t="shared" si="10"/>
        <v>-3.9270560726699995E-2</v>
      </c>
      <c r="J43" s="82">
        <f t="shared" si="11"/>
        <v>2.8757831620162405E-2</v>
      </c>
      <c r="K43" s="82">
        <f t="shared" si="12"/>
        <v>5.689970997456112E-4</v>
      </c>
      <c r="L43" s="82">
        <f t="shared" si="13"/>
        <v>-4.1667657614371107E-4</v>
      </c>
      <c r="M43" s="82">
        <f t="shared" ca="1" si="14"/>
        <v>-1.0782491127410069E-2</v>
      </c>
      <c r="N43" s="82">
        <f t="shared" ca="1" si="15"/>
        <v>9.0751028136541702E-7</v>
      </c>
      <c r="O43" s="91">
        <f t="shared" ca="1" si="16"/>
        <v>309965795.77998382</v>
      </c>
      <c r="P43" s="82">
        <f t="shared" ca="1" si="17"/>
        <v>246922116.16679755</v>
      </c>
      <c r="Q43" s="82">
        <f t="shared" ca="1" si="18"/>
        <v>7782079.5463221166</v>
      </c>
      <c r="R43" s="44">
        <f t="shared" ca="1" si="19"/>
        <v>3.0124911308839018E-3</v>
      </c>
    </row>
    <row r="44" spans="1:22">
      <c r="A44" s="80">
        <v>-7300</v>
      </c>
      <c r="B44" s="80">
        <v>2.5000000096042641E-3</v>
      </c>
      <c r="C44" s="80">
        <v>0.1</v>
      </c>
      <c r="D44" s="81">
        <f t="shared" si="5"/>
        <v>-0.73</v>
      </c>
      <c r="E44" s="81">
        <f t="shared" si="6"/>
        <v>2.5000000096042641E-3</v>
      </c>
      <c r="F44" s="82">
        <f t="shared" si="7"/>
        <v>-7.2999999999999995E-2</v>
      </c>
      <c r="G44" s="82">
        <f t="shared" si="8"/>
        <v>2.5000000096042641E-4</v>
      </c>
      <c r="H44" s="82">
        <f t="shared" si="9"/>
        <v>5.3289999999999997E-2</v>
      </c>
      <c r="I44" s="82">
        <f t="shared" si="10"/>
        <v>-3.8901699999999997E-2</v>
      </c>
      <c r="J44" s="82">
        <f t="shared" si="11"/>
        <v>2.8398240999999998E-2</v>
      </c>
      <c r="K44" s="82">
        <f t="shared" si="12"/>
        <v>-1.8250000070111128E-4</v>
      </c>
      <c r="L44" s="82">
        <f t="shared" si="13"/>
        <v>1.3322500051181124E-4</v>
      </c>
      <c r="M44" s="82">
        <f t="shared" ca="1" si="14"/>
        <v>-1.0723985562633083E-2</v>
      </c>
      <c r="N44" s="82">
        <f t="shared" ca="1" si="15"/>
        <v>1.7487379441474152E-5</v>
      </c>
      <c r="O44" s="91">
        <f t="shared" ca="1" si="16"/>
        <v>309506307.01809025</v>
      </c>
      <c r="P44" s="82">
        <f t="shared" ca="1" si="17"/>
        <v>246269972.19345731</v>
      </c>
      <c r="Q44" s="82">
        <f t="shared" ca="1" si="18"/>
        <v>7766474.1467561005</v>
      </c>
      <c r="R44" s="44">
        <f t="shared" ca="1" si="19"/>
        <v>1.3223985572237347E-2</v>
      </c>
    </row>
    <row r="45" spans="1:22">
      <c r="A45" s="80">
        <v>-5253.5</v>
      </c>
      <c r="B45" s="80">
        <v>6.7849999977624975E-3</v>
      </c>
      <c r="C45" s="80">
        <v>0.1</v>
      </c>
      <c r="D45" s="81">
        <f t="shared" si="5"/>
        <v>-0.52534999999999998</v>
      </c>
      <c r="E45" s="81">
        <f t="shared" si="6"/>
        <v>6.7849999977624975E-3</v>
      </c>
      <c r="F45" s="82">
        <f t="shared" si="7"/>
        <v>-5.2534999999999998E-2</v>
      </c>
      <c r="G45" s="82">
        <f t="shared" si="8"/>
        <v>6.7849999977624979E-4</v>
      </c>
      <c r="H45" s="82">
        <f t="shared" si="9"/>
        <v>2.7599262249999999E-2</v>
      </c>
      <c r="I45" s="82">
        <f t="shared" si="10"/>
        <v>-1.44992724230375E-2</v>
      </c>
      <c r="J45" s="82">
        <f t="shared" si="11"/>
        <v>7.61719276744275E-3</v>
      </c>
      <c r="K45" s="82">
        <f t="shared" si="12"/>
        <v>-3.5644997488245282E-4</v>
      </c>
      <c r="L45" s="82">
        <f t="shared" si="13"/>
        <v>1.8726099430449659E-4</v>
      </c>
      <c r="M45" s="82">
        <f t="shared" ca="1" si="14"/>
        <v>-6.1555619858326398E-3</v>
      </c>
      <c r="N45" s="82">
        <f t="shared" ca="1" si="15"/>
        <v>1.6745814445126774E-5</v>
      </c>
      <c r="O45" s="91">
        <f t="shared" ca="1" si="16"/>
        <v>267721586.93729496</v>
      </c>
      <c r="P45" s="82">
        <f t="shared" ca="1" si="17"/>
        <v>189414905.96497551</v>
      </c>
      <c r="Q45" s="82">
        <f t="shared" ca="1" si="18"/>
        <v>6333248.1636530906</v>
      </c>
      <c r="R45" s="44">
        <f t="shared" ca="1" si="19"/>
        <v>1.2940561983595137E-2</v>
      </c>
    </row>
    <row r="46" spans="1:22">
      <c r="A46" s="80">
        <v>-5247.5</v>
      </c>
      <c r="B46" s="80">
        <v>1.1725000003934838E-2</v>
      </c>
      <c r="C46" s="80">
        <v>0.1</v>
      </c>
      <c r="D46" s="81">
        <f t="shared" si="5"/>
        <v>-0.52475000000000005</v>
      </c>
      <c r="E46" s="81">
        <f t="shared" si="6"/>
        <v>1.1725000003934838E-2</v>
      </c>
      <c r="F46" s="82">
        <f t="shared" si="7"/>
        <v>-5.2475000000000008E-2</v>
      </c>
      <c r="G46" s="82">
        <f t="shared" si="8"/>
        <v>1.1725000003934838E-3</v>
      </c>
      <c r="H46" s="82">
        <f t="shared" si="9"/>
        <v>2.7536256250000005E-2</v>
      </c>
      <c r="I46" s="82">
        <f t="shared" si="10"/>
        <v>-1.4449650467187504E-2</v>
      </c>
      <c r="J46" s="82">
        <f t="shared" si="11"/>
        <v>7.5824540826566434E-3</v>
      </c>
      <c r="K46" s="82">
        <f t="shared" si="12"/>
        <v>-6.1526937520648068E-4</v>
      </c>
      <c r="L46" s="82">
        <f t="shared" si="13"/>
        <v>3.2286260463960074E-4</v>
      </c>
      <c r="M46" s="82">
        <f t="shared" ca="1" si="14"/>
        <v>-6.1440212317361818E-3</v>
      </c>
      <c r="N46" s="82">
        <f t="shared" ca="1" si="15"/>
        <v>3.1930191992086184E-5</v>
      </c>
      <c r="O46" s="91">
        <f t="shared" ca="1" si="16"/>
        <v>267596964.53230342</v>
      </c>
      <c r="P46" s="82">
        <f t="shared" ca="1" si="17"/>
        <v>189252563.06220433</v>
      </c>
      <c r="Q46" s="82">
        <f t="shared" ca="1" si="18"/>
        <v>6328950.1012165844</v>
      </c>
      <c r="R46" s="44">
        <f t="shared" ca="1" si="19"/>
        <v>1.786902123567102E-2</v>
      </c>
    </row>
    <row r="47" spans="1:22">
      <c r="A47" s="80">
        <v>0.5</v>
      </c>
      <c r="B47" s="80">
        <v>6.4500013104407117E-4</v>
      </c>
      <c r="C47" s="80">
        <v>1</v>
      </c>
      <c r="D47" s="81">
        <f t="shared" si="5"/>
        <v>5.0000000000000002E-5</v>
      </c>
      <c r="E47" s="81">
        <f t="shared" si="6"/>
        <v>6.4500013104407117E-4</v>
      </c>
      <c r="F47" s="82">
        <f t="shared" si="7"/>
        <v>5.0000000000000002E-5</v>
      </c>
      <c r="G47" s="82">
        <f t="shared" si="8"/>
        <v>6.4500013104407117E-4</v>
      </c>
      <c r="H47" s="82">
        <f t="shared" si="9"/>
        <v>2.5000000000000001E-9</v>
      </c>
      <c r="I47" s="82">
        <f t="shared" si="10"/>
        <v>1.25E-13</v>
      </c>
      <c r="J47" s="82">
        <f t="shared" si="11"/>
        <v>6.2499999999999999E-18</v>
      </c>
      <c r="K47" s="82">
        <f t="shared" si="12"/>
        <v>3.2250006552203558E-8</v>
      </c>
      <c r="L47" s="82">
        <f t="shared" si="13"/>
        <v>1.6125003276101779E-12</v>
      </c>
      <c r="M47" s="82">
        <f t="shared" ca="1" si="14"/>
        <v>-1.9877597048781475E-4</v>
      </c>
      <c r="N47" s="82">
        <f t="shared" ca="1" si="15"/>
        <v>7.1195810951634747E-7</v>
      </c>
      <c r="O47" s="91">
        <f t="shared" ca="1" si="16"/>
        <v>15819324801.070177</v>
      </c>
      <c r="P47" s="82">
        <f t="shared" ca="1" si="17"/>
        <v>6495361943.495163</v>
      </c>
      <c r="Q47" s="82">
        <f t="shared" ca="1" si="18"/>
        <v>265814849.61173299</v>
      </c>
      <c r="R47" s="44">
        <f t="shared" ca="1" si="19"/>
        <v>8.4377610153188595E-4</v>
      </c>
    </row>
    <row r="48" spans="1:22">
      <c r="A48" s="80">
        <v>14.5</v>
      </c>
      <c r="B48" s="80">
        <v>-2.9500004893634468E-4</v>
      </c>
      <c r="C48" s="80">
        <v>1</v>
      </c>
      <c r="D48" s="81">
        <f t="shared" si="5"/>
        <v>1.4499999999999999E-3</v>
      </c>
      <c r="E48" s="81">
        <f t="shared" si="6"/>
        <v>-2.9500004893634468E-4</v>
      </c>
      <c r="F48" s="82">
        <f t="shared" si="7"/>
        <v>1.4499999999999999E-3</v>
      </c>
      <c r="G48" s="82">
        <f t="shared" si="8"/>
        <v>-2.9500004893634468E-4</v>
      </c>
      <c r="H48" s="82">
        <f t="shared" si="9"/>
        <v>2.1024999999999998E-6</v>
      </c>
      <c r="I48" s="82">
        <f t="shared" si="10"/>
        <v>3.0486249999999993E-9</v>
      </c>
      <c r="J48" s="82">
        <f t="shared" si="11"/>
        <v>4.4205062499999984E-12</v>
      </c>
      <c r="K48" s="82">
        <f t="shared" si="12"/>
        <v>-4.2775007095769975E-7</v>
      </c>
      <c r="L48" s="82">
        <f t="shared" si="13"/>
        <v>-6.2023760288866461E-10</v>
      </c>
      <c r="M48" s="82">
        <f t="shared" ca="1" si="14"/>
        <v>-1.9400119144247436E-4</v>
      </c>
      <c r="N48" s="82">
        <f t="shared" ca="1" si="15"/>
        <v>1.0200769215067127E-8</v>
      </c>
      <c r="O48" s="91">
        <f t="shared" ca="1" si="16"/>
        <v>15790944138.297558</v>
      </c>
      <c r="P48" s="82">
        <f t="shared" ca="1" si="17"/>
        <v>6468574599.4399347</v>
      </c>
      <c r="Q48" s="82">
        <f t="shared" ca="1" si="18"/>
        <v>264924952.14248395</v>
      </c>
      <c r="R48" s="44">
        <f t="shared" ca="1" si="19"/>
        <v>-1.0099885749387033E-4</v>
      </c>
    </row>
    <row r="49" spans="1:18">
      <c r="A49" s="80">
        <v>15</v>
      </c>
      <c r="B49" s="80">
        <v>-1.0499998825252987E-3</v>
      </c>
      <c r="C49" s="80">
        <v>1</v>
      </c>
      <c r="D49" s="81">
        <f t="shared" si="5"/>
        <v>1.5E-3</v>
      </c>
      <c r="E49" s="81">
        <f t="shared" si="6"/>
        <v>-1.0499998825252987E-3</v>
      </c>
      <c r="F49" s="82">
        <f t="shared" si="7"/>
        <v>1.5E-3</v>
      </c>
      <c r="G49" s="82">
        <f t="shared" si="8"/>
        <v>-1.0499998825252987E-3</v>
      </c>
      <c r="H49" s="82">
        <f t="shared" si="9"/>
        <v>2.2500000000000001E-6</v>
      </c>
      <c r="I49" s="82">
        <f t="shared" si="10"/>
        <v>3.375E-9</v>
      </c>
      <c r="J49" s="82">
        <f t="shared" si="11"/>
        <v>5.0625000000000003E-12</v>
      </c>
      <c r="K49" s="82">
        <f t="shared" si="12"/>
        <v>-1.5749998237879482E-6</v>
      </c>
      <c r="L49" s="82">
        <f t="shared" si="13"/>
        <v>-2.3624997356819225E-9</v>
      </c>
      <c r="M49" s="82">
        <f t="shared" ca="1" si="14"/>
        <v>-1.9383175456887802E-4</v>
      </c>
      <c r="N49" s="82">
        <f t="shared" ca="1" si="15"/>
        <v>7.3302386332840195E-7</v>
      </c>
      <c r="O49" s="91">
        <f t="shared" ca="1" si="16"/>
        <v>15789930717.387367</v>
      </c>
      <c r="P49" s="82">
        <f t="shared" ca="1" si="17"/>
        <v>6467618704.8656521</v>
      </c>
      <c r="Q49" s="82">
        <f t="shared" ca="1" si="18"/>
        <v>264893185.84806657</v>
      </c>
      <c r="R49" s="44">
        <f t="shared" ca="1" si="19"/>
        <v>-8.5616812795642067E-4</v>
      </c>
    </row>
    <row r="50" spans="1:18">
      <c r="A50" s="80">
        <v>20.5</v>
      </c>
      <c r="B50" s="80">
        <v>-2.5499994808342308E-4</v>
      </c>
      <c r="C50" s="80">
        <v>1</v>
      </c>
      <c r="D50" s="81">
        <f t="shared" si="5"/>
        <v>2.0500000000000002E-3</v>
      </c>
      <c r="E50" s="81">
        <f t="shared" si="6"/>
        <v>-2.5499994808342308E-4</v>
      </c>
      <c r="F50" s="82">
        <f t="shared" si="7"/>
        <v>2.0500000000000002E-3</v>
      </c>
      <c r="G50" s="82">
        <f t="shared" si="8"/>
        <v>-2.5499994808342308E-4</v>
      </c>
      <c r="H50" s="82">
        <f t="shared" si="9"/>
        <v>4.2025000000000008E-6</v>
      </c>
      <c r="I50" s="82">
        <f t="shared" si="10"/>
        <v>8.6151250000000032E-9</v>
      </c>
      <c r="J50" s="82">
        <f t="shared" si="11"/>
        <v>1.7661006250000008E-11</v>
      </c>
      <c r="K50" s="82">
        <f t="shared" si="12"/>
        <v>-5.2274989357101734E-7</v>
      </c>
      <c r="L50" s="82">
        <f t="shared" si="13"/>
        <v>-1.0716372818205856E-9</v>
      </c>
      <c r="M50" s="82">
        <f t="shared" ca="1" si="14"/>
        <v>-1.9197291466027018E-4</v>
      </c>
      <c r="N50" s="82">
        <f t="shared" ca="1" si="15"/>
        <v>3.972406942123232E-9</v>
      </c>
      <c r="O50" s="91">
        <f t="shared" ca="1" si="16"/>
        <v>15778783881.970346</v>
      </c>
      <c r="P50" s="82">
        <f t="shared" ca="1" si="17"/>
        <v>6457107492.0769739</v>
      </c>
      <c r="Q50" s="82">
        <f t="shared" ca="1" si="18"/>
        <v>264543828.46501747</v>
      </c>
      <c r="R50" s="44">
        <f t="shared" ca="1" si="19"/>
        <v>-6.3027033423152895E-5</v>
      </c>
    </row>
    <row r="51" spans="1:18">
      <c r="A51" s="80">
        <v>44</v>
      </c>
      <c r="B51" s="80">
        <v>-6.3999983103713021E-4</v>
      </c>
      <c r="C51" s="80">
        <v>1</v>
      </c>
      <c r="D51" s="81">
        <f t="shared" si="5"/>
        <v>4.4000000000000003E-3</v>
      </c>
      <c r="E51" s="81">
        <f t="shared" si="6"/>
        <v>-6.3999983103713021E-4</v>
      </c>
      <c r="F51" s="82">
        <f t="shared" si="7"/>
        <v>4.4000000000000003E-3</v>
      </c>
      <c r="G51" s="82">
        <f t="shared" si="8"/>
        <v>-6.3999983103713021E-4</v>
      </c>
      <c r="H51" s="82">
        <f t="shared" si="9"/>
        <v>1.9360000000000001E-5</v>
      </c>
      <c r="I51" s="82">
        <f t="shared" si="10"/>
        <v>8.5184000000000004E-8</v>
      </c>
      <c r="J51" s="82">
        <f t="shared" si="11"/>
        <v>3.7480960000000005E-10</v>
      </c>
      <c r="K51" s="82">
        <f t="shared" si="12"/>
        <v>-2.8159992565633731E-6</v>
      </c>
      <c r="L51" s="82">
        <f t="shared" si="13"/>
        <v>-1.2390396728878842E-8</v>
      </c>
      <c r="M51" s="82">
        <f t="shared" ca="1" si="14"/>
        <v>-1.84133147935572E-4</v>
      </c>
      <c r="N51" s="82">
        <f t="shared" ca="1" si="15"/>
        <v>2.078144327620165E-7</v>
      </c>
      <c r="O51" s="91">
        <f t="shared" ca="1" si="16"/>
        <v>15731172956.762678</v>
      </c>
      <c r="P51" s="82">
        <f t="shared" ca="1" si="17"/>
        <v>6412270953.7129745</v>
      </c>
      <c r="Q51" s="82">
        <f t="shared" ca="1" si="18"/>
        <v>263052607.51070637</v>
      </c>
      <c r="R51" s="44">
        <f t="shared" ca="1" si="19"/>
        <v>-4.558666831015582E-4</v>
      </c>
    </row>
    <row r="52" spans="1:18">
      <c r="A52" s="80">
        <v>61.5</v>
      </c>
      <c r="B52" s="80">
        <v>3.3500013523735106E-4</v>
      </c>
      <c r="C52" s="80">
        <v>1</v>
      </c>
      <c r="D52" s="81">
        <f t="shared" si="5"/>
        <v>6.1500000000000001E-3</v>
      </c>
      <c r="E52" s="81">
        <f t="shared" si="6"/>
        <v>3.3500013523735106E-4</v>
      </c>
      <c r="F52" s="82">
        <f t="shared" si="7"/>
        <v>6.1500000000000001E-3</v>
      </c>
      <c r="G52" s="82">
        <f t="shared" si="8"/>
        <v>3.3500013523735106E-4</v>
      </c>
      <c r="H52" s="82">
        <f t="shared" si="9"/>
        <v>3.7822499999999999E-5</v>
      </c>
      <c r="I52" s="82">
        <f t="shared" si="10"/>
        <v>2.32608375E-7</v>
      </c>
      <c r="J52" s="82">
        <f t="shared" si="11"/>
        <v>1.4305415062500001E-9</v>
      </c>
      <c r="K52" s="82">
        <f t="shared" si="12"/>
        <v>2.060250831709709E-6</v>
      </c>
      <c r="L52" s="82">
        <f t="shared" si="13"/>
        <v>1.2670542615014711E-8</v>
      </c>
      <c r="M52" s="82">
        <f t="shared" ca="1" si="14"/>
        <v>-1.7840299015563739E-4</v>
      </c>
      <c r="N52" s="82">
        <f t="shared" ca="1" si="15"/>
        <v>2.6358276916328865E-7</v>
      </c>
      <c r="O52" s="91">
        <f t="shared" ca="1" si="16"/>
        <v>15695735432.38315</v>
      </c>
      <c r="P52" s="82">
        <f t="shared" ca="1" si="17"/>
        <v>6378961166.3588381</v>
      </c>
      <c r="Q52" s="82">
        <f t="shared" ca="1" si="18"/>
        <v>261943696.82118943</v>
      </c>
      <c r="R52" s="44">
        <f t="shared" ca="1" si="19"/>
        <v>5.1340312539298848E-4</v>
      </c>
    </row>
    <row r="53" spans="1:18">
      <c r="A53" s="80">
        <v>102</v>
      </c>
      <c r="B53" s="80">
        <v>-8.1999989924952388E-4</v>
      </c>
      <c r="C53" s="80">
        <v>1</v>
      </c>
      <c r="D53" s="81">
        <f t="shared" si="5"/>
        <v>1.0200000000000001E-2</v>
      </c>
      <c r="E53" s="81">
        <f t="shared" si="6"/>
        <v>-8.1999989924952388E-4</v>
      </c>
      <c r="F53" s="82">
        <f t="shared" si="7"/>
        <v>1.0200000000000001E-2</v>
      </c>
      <c r="G53" s="82">
        <f t="shared" si="8"/>
        <v>-8.1999989924952388E-4</v>
      </c>
      <c r="H53" s="82">
        <f t="shared" si="9"/>
        <v>1.0404000000000001E-4</v>
      </c>
      <c r="I53" s="82">
        <f t="shared" si="10"/>
        <v>1.0612080000000001E-6</v>
      </c>
      <c r="J53" s="82">
        <f t="shared" si="11"/>
        <v>1.0824321600000001E-8</v>
      </c>
      <c r="K53" s="82">
        <f t="shared" si="12"/>
        <v>-8.3639989723451439E-6</v>
      </c>
      <c r="L53" s="82">
        <f t="shared" si="13"/>
        <v>-8.5312789517920473E-8</v>
      </c>
      <c r="M53" s="82">
        <f t="shared" ca="1" si="14"/>
        <v>-1.654952354872295E-4</v>
      </c>
      <c r="N53" s="82">
        <f t="shared" ca="1" si="15"/>
        <v>4.2837635488659398E-7</v>
      </c>
      <c r="O53" s="91">
        <f t="shared" ca="1" si="16"/>
        <v>15613780410.823225</v>
      </c>
      <c r="P53" s="82">
        <f t="shared" ca="1" si="17"/>
        <v>6302132732.2290764</v>
      </c>
      <c r="Q53" s="82">
        <f t="shared" ca="1" si="18"/>
        <v>259382548.01495811</v>
      </c>
      <c r="R53" s="44">
        <f t="shared" ca="1" si="19"/>
        <v>-6.5450466376229435E-4</v>
      </c>
    </row>
    <row r="54" spans="1:18">
      <c r="A54" s="80">
        <v>113.5</v>
      </c>
      <c r="B54" s="80">
        <v>1.8149998722947203E-3</v>
      </c>
      <c r="C54" s="80">
        <v>1</v>
      </c>
      <c r="D54" s="81">
        <f t="shared" si="5"/>
        <v>1.1350000000000001E-2</v>
      </c>
      <c r="E54" s="81">
        <f t="shared" si="6"/>
        <v>1.8149998722947203E-3</v>
      </c>
      <c r="F54" s="82">
        <f t="shared" si="7"/>
        <v>1.1350000000000001E-2</v>
      </c>
      <c r="G54" s="82">
        <f t="shared" si="8"/>
        <v>1.8149998722947203E-3</v>
      </c>
      <c r="H54" s="82">
        <f t="shared" si="9"/>
        <v>1.2882250000000002E-4</v>
      </c>
      <c r="I54" s="82">
        <f t="shared" si="10"/>
        <v>1.4621353750000003E-6</v>
      </c>
      <c r="J54" s="82">
        <f t="shared" si="11"/>
        <v>1.6595236506250003E-8</v>
      </c>
      <c r="K54" s="82">
        <f t="shared" si="12"/>
        <v>2.0600248550545077E-5</v>
      </c>
      <c r="L54" s="82">
        <f t="shared" si="13"/>
        <v>2.3381282104868665E-7</v>
      </c>
      <c r="M54" s="82">
        <f t="shared" ca="1" si="14"/>
        <v>-1.6192005510166379E-4</v>
      </c>
      <c r="N54" s="82">
        <f t="shared" ca="1" si="15"/>
        <v>3.908212399336925E-6</v>
      </c>
      <c r="O54" s="91">
        <f t="shared" ca="1" si="16"/>
        <v>15590523988.471048</v>
      </c>
      <c r="P54" s="82">
        <f t="shared" ca="1" si="17"/>
        <v>6280383616.2968197</v>
      </c>
      <c r="Q54" s="82">
        <f t="shared" ca="1" si="18"/>
        <v>258656636.97561789</v>
      </c>
      <c r="R54" s="44">
        <f t="shared" ca="1" si="19"/>
        <v>1.9769199273963842E-3</v>
      </c>
    </row>
    <row r="55" spans="1:18">
      <c r="A55" s="80">
        <v>119.5</v>
      </c>
      <c r="B55" s="80">
        <v>8.5499980923486874E-4</v>
      </c>
      <c r="C55" s="80">
        <v>1</v>
      </c>
      <c r="D55" s="81">
        <f t="shared" si="5"/>
        <v>1.1950000000000001E-2</v>
      </c>
      <c r="E55" s="81">
        <f t="shared" si="6"/>
        <v>8.5499980923486874E-4</v>
      </c>
      <c r="F55" s="82">
        <f t="shared" si="7"/>
        <v>1.1950000000000001E-2</v>
      </c>
      <c r="G55" s="82">
        <f t="shared" si="8"/>
        <v>8.5499980923486874E-4</v>
      </c>
      <c r="H55" s="82">
        <f t="shared" si="9"/>
        <v>1.4280250000000001E-4</v>
      </c>
      <c r="I55" s="82">
        <f t="shared" si="10"/>
        <v>1.7064898750000003E-6</v>
      </c>
      <c r="J55" s="82">
        <f t="shared" si="11"/>
        <v>2.0392554006250004E-8</v>
      </c>
      <c r="K55" s="82">
        <f t="shared" si="12"/>
        <v>1.0217247720356683E-5</v>
      </c>
      <c r="L55" s="82">
        <f t="shared" si="13"/>
        <v>1.2209611025826237E-7</v>
      </c>
      <c r="M55" s="82">
        <f t="shared" ca="1" si="14"/>
        <v>-1.600705435537252E-4</v>
      </c>
      <c r="N55" s="82">
        <f t="shared" ca="1" si="15"/>
        <v>1.0303678211103607E-6</v>
      </c>
      <c r="O55" s="91">
        <f t="shared" ca="1" si="16"/>
        <v>15578392810.010134</v>
      </c>
      <c r="P55" s="82">
        <f t="shared" ca="1" si="17"/>
        <v>6269047932.5551004</v>
      </c>
      <c r="Q55" s="82">
        <f t="shared" ca="1" si="18"/>
        <v>258278135.28691861</v>
      </c>
      <c r="R55" s="44">
        <f t="shared" ca="1" si="19"/>
        <v>1.015070352788594E-3</v>
      </c>
    </row>
    <row r="56" spans="1:18">
      <c r="A56" s="80">
        <v>128</v>
      </c>
      <c r="B56" s="80">
        <v>-1.6799998775240965E-3</v>
      </c>
      <c r="C56" s="80">
        <v>1</v>
      </c>
      <c r="D56" s="81">
        <f t="shared" si="5"/>
        <v>1.2800000000000001E-2</v>
      </c>
      <c r="E56" s="81">
        <f t="shared" si="6"/>
        <v>-1.6799998775240965E-3</v>
      </c>
      <c r="F56" s="82">
        <f t="shared" si="7"/>
        <v>1.2800000000000001E-2</v>
      </c>
      <c r="G56" s="82">
        <f t="shared" si="8"/>
        <v>-1.6799998775240965E-3</v>
      </c>
      <c r="H56" s="82">
        <f t="shared" si="9"/>
        <v>1.6384E-4</v>
      </c>
      <c r="I56" s="82">
        <f t="shared" si="10"/>
        <v>2.097152E-6</v>
      </c>
      <c r="J56" s="82">
        <f t="shared" si="11"/>
        <v>2.6843545599999999E-8</v>
      </c>
      <c r="K56" s="82">
        <f t="shared" si="12"/>
        <v>-2.1503998432308436E-5</v>
      </c>
      <c r="L56" s="82">
        <f t="shared" si="13"/>
        <v>-2.7525117993354801E-7</v>
      </c>
      <c r="M56" s="82">
        <f t="shared" ca="1" si="14"/>
        <v>-1.5746894833482166E-4</v>
      </c>
      <c r="N56" s="82">
        <f t="shared" ca="1" si="15"/>
        <v>2.3181004303379564E-6</v>
      </c>
      <c r="O56" s="91">
        <f t="shared" ca="1" si="16"/>
        <v>15561210042.574495</v>
      </c>
      <c r="P56" s="82">
        <f t="shared" ca="1" si="17"/>
        <v>6253002773.5371618</v>
      </c>
      <c r="Q56" s="82">
        <f t="shared" ca="1" si="18"/>
        <v>257742200.45705685</v>
      </c>
      <c r="R56" s="44">
        <f t="shared" ca="1" si="19"/>
        <v>-1.5225309291892748E-3</v>
      </c>
    </row>
    <row r="57" spans="1:18">
      <c r="A57" s="80">
        <v>139.5</v>
      </c>
      <c r="B57" s="80">
        <v>1.2549998500617221E-3</v>
      </c>
      <c r="C57" s="80">
        <v>1</v>
      </c>
      <c r="D57" s="81">
        <f t="shared" si="5"/>
        <v>1.3950000000000001E-2</v>
      </c>
      <c r="E57" s="81">
        <f t="shared" si="6"/>
        <v>1.2549998500617221E-3</v>
      </c>
      <c r="F57" s="82">
        <f t="shared" si="7"/>
        <v>1.3950000000000001E-2</v>
      </c>
      <c r="G57" s="82">
        <f t="shared" si="8"/>
        <v>1.2549998500617221E-3</v>
      </c>
      <c r="H57" s="82">
        <f t="shared" si="9"/>
        <v>1.9460250000000003E-4</v>
      </c>
      <c r="I57" s="82">
        <f t="shared" si="10"/>
        <v>2.7147048750000005E-6</v>
      </c>
      <c r="J57" s="82">
        <f t="shared" si="11"/>
        <v>3.7870133006250005E-8</v>
      </c>
      <c r="K57" s="82">
        <f t="shared" si="12"/>
        <v>1.7507247908361025E-5</v>
      </c>
      <c r="L57" s="82">
        <f t="shared" si="13"/>
        <v>2.4422610832163633E-7</v>
      </c>
      <c r="M57" s="82">
        <f t="shared" ca="1" si="14"/>
        <v>-1.5398375246953439E-4</v>
      </c>
      <c r="N57" s="82">
        <f t="shared" ca="1" si="15"/>
        <v>1.9852347922019581E-6</v>
      </c>
      <c r="O57" s="91">
        <f t="shared" ca="1" si="16"/>
        <v>15537968511.394493</v>
      </c>
      <c r="P57" s="82">
        <f t="shared" ca="1" si="17"/>
        <v>6231320260.0122595</v>
      </c>
      <c r="Q57" s="82">
        <f t="shared" ca="1" si="18"/>
        <v>257017628.19166112</v>
      </c>
      <c r="R57" s="44">
        <f t="shared" ca="1" si="19"/>
        <v>1.4089836025312566E-3</v>
      </c>
    </row>
    <row r="58" spans="1:18">
      <c r="A58" s="80">
        <v>142.5</v>
      </c>
      <c r="B58" s="80">
        <v>1.3250000483822078E-3</v>
      </c>
      <c r="C58" s="80">
        <v>1</v>
      </c>
      <c r="D58" s="81">
        <f t="shared" si="5"/>
        <v>1.4250000000000001E-2</v>
      </c>
      <c r="E58" s="81">
        <f t="shared" si="6"/>
        <v>1.3250000483822078E-3</v>
      </c>
      <c r="F58" s="82">
        <f t="shared" si="7"/>
        <v>1.4250000000000001E-2</v>
      </c>
      <c r="G58" s="82">
        <f t="shared" si="8"/>
        <v>1.3250000483822078E-3</v>
      </c>
      <c r="H58" s="82">
        <f t="shared" si="9"/>
        <v>2.0306250000000001E-4</v>
      </c>
      <c r="I58" s="82">
        <f t="shared" si="10"/>
        <v>2.8936406250000004E-6</v>
      </c>
      <c r="J58" s="82">
        <f t="shared" si="11"/>
        <v>4.1234378906250005E-8</v>
      </c>
      <c r="K58" s="82">
        <f t="shared" si="12"/>
        <v>1.888125068944646E-5</v>
      </c>
      <c r="L58" s="82">
        <f t="shared" si="13"/>
        <v>2.6905782232461208E-7</v>
      </c>
      <c r="M58" s="82">
        <f t="shared" ca="1" si="14"/>
        <v>-1.5308111663616869E-4</v>
      </c>
      <c r="N58" s="82">
        <f t="shared" ca="1" si="15"/>
        <v>2.1847239303820807E-6</v>
      </c>
      <c r="O58" s="91">
        <f t="shared" ca="1" si="16"/>
        <v>15531906591.968693</v>
      </c>
      <c r="P58" s="82">
        <f t="shared" ca="1" si="17"/>
        <v>6225668806.6250715</v>
      </c>
      <c r="Q58" s="82">
        <f t="shared" ca="1" si="18"/>
        <v>256828707.13461196</v>
      </c>
      <c r="R58" s="44">
        <f t="shared" ca="1" si="19"/>
        <v>1.4780811650183764E-3</v>
      </c>
    </row>
    <row r="59" spans="1:18">
      <c r="A59" s="80">
        <v>145.5</v>
      </c>
      <c r="B59" s="80">
        <v>3.9500008278992027E-4</v>
      </c>
      <c r="C59" s="80">
        <v>1</v>
      </c>
      <c r="D59" s="81">
        <f t="shared" si="5"/>
        <v>1.455E-2</v>
      </c>
      <c r="E59" s="81">
        <f t="shared" si="6"/>
        <v>3.9500008278992027E-4</v>
      </c>
      <c r="F59" s="82">
        <f t="shared" si="7"/>
        <v>1.455E-2</v>
      </c>
      <c r="G59" s="82">
        <f t="shared" si="8"/>
        <v>3.9500008278992027E-4</v>
      </c>
      <c r="H59" s="82">
        <f t="shared" si="9"/>
        <v>2.1170250000000001E-4</v>
      </c>
      <c r="I59" s="82">
        <f t="shared" si="10"/>
        <v>3.080271375E-6</v>
      </c>
      <c r="J59" s="82">
        <f t="shared" si="11"/>
        <v>4.4817948506250001E-8</v>
      </c>
      <c r="K59" s="82">
        <f t="shared" si="12"/>
        <v>5.7472512045933403E-6</v>
      </c>
      <c r="L59" s="82">
        <f t="shared" si="13"/>
        <v>8.3622505026833102E-8</v>
      </c>
      <c r="M59" s="82">
        <f t="shared" ca="1" si="14"/>
        <v>-1.5218118936695849E-4</v>
      </c>
      <c r="N59" s="82">
        <f t="shared" ca="1" si="15"/>
        <v>2.9940734459922018E-7</v>
      </c>
      <c r="O59" s="91">
        <f t="shared" ca="1" si="16"/>
        <v>15525845123.875372</v>
      </c>
      <c r="P59" s="82">
        <f t="shared" ca="1" si="17"/>
        <v>6220019363.4581795</v>
      </c>
      <c r="Q59" s="82">
        <f t="shared" ca="1" si="18"/>
        <v>256639826.60644698</v>
      </c>
      <c r="R59" s="44">
        <f t="shared" ca="1" si="19"/>
        <v>5.4718127215687873E-4</v>
      </c>
    </row>
    <row r="60" spans="1:18">
      <c r="A60" s="80">
        <v>183</v>
      </c>
      <c r="B60" s="80">
        <v>1.7000001389533281E-4</v>
      </c>
      <c r="C60" s="80">
        <v>1</v>
      </c>
      <c r="D60" s="81">
        <f t="shared" si="5"/>
        <v>1.83E-2</v>
      </c>
      <c r="E60" s="81">
        <f t="shared" si="6"/>
        <v>1.7000001389533281E-4</v>
      </c>
      <c r="F60" s="82">
        <f t="shared" si="7"/>
        <v>1.83E-2</v>
      </c>
      <c r="G60" s="82">
        <f t="shared" si="8"/>
        <v>1.7000001389533281E-4</v>
      </c>
      <c r="H60" s="82">
        <f t="shared" si="9"/>
        <v>3.3489000000000001E-4</v>
      </c>
      <c r="I60" s="82">
        <f t="shared" si="10"/>
        <v>6.1284870000000001E-6</v>
      </c>
      <c r="J60" s="82">
        <f t="shared" si="11"/>
        <v>1.121513121E-7</v>
      </c>
      <c r="K60" s="82">
        <f t="shared" si="12"/>
        <v>3.1110002542845906E-6</v>
      </c>
      <c r="L60" s="82">
        <f t="shared" si="13"/>
        <v>5.6931304653408011E-8</v>
      </c>
      <c r="M60" s="82">
        <f t="shared" ca="1" si="14"/>
        <v>-1.4116063360245494E-4</v>
      </c>
      <c r="N60" s="82">
        <f t="shared" ca="1" si="15"/>
        <v>9.6820948551242531E-8</v>
      </c>
      <c r="O60" s="91">
        <f t="shared" ca="1" si="16"/>
        <v>15450115028.601318</v>
      </c>
      <c r="P60" s="82">
        <f t="shared" ca="1" si="17"/>
        <v>6149571243.8733444</v>
      </c>
      <c r="Q60" s="82">
        <f t="shared" ca="1" si="18"/>
        <v>254282252.6568732</v>
      </c>
      <c r="R60" s="44">
        <f t="shared" ca="1" si="19"/>
        <v>3.1116064749778775E-4</v>
      </c>
    </row>
    <row r="61" spans="1:18">
      <c r="A61" s="80">
        <v>209</v>
      </c>
      <c r="B61" s="80">
        <v>-1.1900000390596688E-3</v>
      </c>
      <c r="C61" s="80">
        <v>1</v>
      </c>
      <c r="D61" s="81">
        <f t="shared" si="5"/>
        <v>2.0899999999999998E-2</v>
      </c>
      <c r="E61" s="81">
        <f t="shared" si="6"/>
        <v>-1.1900000390596688E-3</v>
      </c>
      <c r="F61" s="82">
        <f t="shared" si="7"/>
        <v>2.0899999999999998E-2</v>
      </c>
      <c r="G61" s="82">
        <f t="shared" si="8"/>
        <v>-1.1900000390596688E-3</v>
      </c>
      <c r="H61" s="82">
        <f t="shared" si="9"/>
        <v>4.3680999999999993E-4</v>
      </c>
      <c r="I61" s="82">
        <f t="shared" si="10"/>
        <v>9.1293289999999985E-6</v>
      </c>
      <c r="J61" s="82">
        <f t="shared" si="11"/>
        <v>1.9080297609999995E-7</v>
      </c>
      <c r="K61" s="82">
        <f t="shared" si="12"/>
        <v>-2.4871000816347074E-5</v>
      </c>
      <c r="L61" s="82">
        <f t="shared" si="13"/>
        <v>-5.1980391706165384E-7</v>
      </c>
      <c r="M61" s="82">
        <f t="shared" ca="1" si="14"/>
        <v>-1.3376815046244332E-4</v>
      </c>
      <c r="N61" s="82">
        <f t="shared" ca="1" si="15"/>
        <v>1.1156258024896617E-6</v>
      </c>
      <c r="O61" s="91">
        <f t="shared" ca="1" si="16"/>
        <v>15397650706.910248</v>
      </c>
      <c r="P61" s="82">
        <f t="shared" ca="1" si="17"/>
        <v>6100912442.2050428</v>
      </c>
      <c r="Q61" s="82">
        <f t="shared" ca="1" si="18"/>
        <v>252651421.28314668</v>
      </c>
      <c r="R61" s="44">
        <f t="shared" ca="1" si="19"/>
        <v>-1.0562318885972255E-3</v>
      </c>
    </row>
    <row r="62" spans="1:18">
      <c r="A62" s="80">
        <v>212</v>
      </c>
      <c r="B62" s="80">
        <v>6.7999989551026374E-4</v>
      </c>
      <c r="C62" s="80">
        <v>1</v>
      </c>
      <c r="D62" s="81">
        <f t="shared" si="5"/>
        <v>2.12E-2</v>
      </c>
      <c r="E62" s="81">
        <f t="shared" si="6"/>
        <v>6.7999989551026374E-4</v>
      </c>
      <c r="F62" s="82">
        <f t="shared" si="7"/>
        <v>2.12E-2</v>
      </c>
      <c r="G62" s="82">
        <f t="shared" si="8"/>
        <v>6.7999989551026374E-4</v>
      </c>
      <c r="H62" s="82">
        <f t="shared" si="9"/>
        <v>4.4944000000000001E-4</v>
      </c>
      <c r="I62" s="82">
        <f t="shared" si="10"/>
        <v>9.5281279999999994E-6</v>
      </c>
      <c r="J62" s="82">
        <f t="shared" si="11"/>
        <v>2.019963136E-7</v>
      </c>
      <c r="K62" s="82">
        <f t="shared" si="12"/>
        <v>1.4415997784817592E-5</v>
      </c>
      <c r="L62" s="82">
        <f t="shared" si="13"/>
        <v>3.0561915303813295E-7</v>
      </c>
      <c r="M62" s="82">
        <f t="shared" ca="1" si="14"/>
        <v>-1.3292826303201426E-4</v>
      </c>
      <c r="N62" s="82">
        <f t="shared" ca="1" si="15"/>
        <v>6.6085219095093911E-7</v>
      </c>
      <c r="O62" s="91">
        <f t="shared" ca="1" si="16"/>
        <v>15391599353.411394</v>
      </c>
      <c r="P62" s="82">
        <f t="shared" ca="1" si="17"/>
        <v>6095307752.7098207</v>
      </c>
      <c r="Q62" s="82">
        <f t="shared" ca="1" si="18"/>
        <v>252463447.35301954</v>
      </c>
      <c r="R62" s="44">
        <f t="shared" ca="1" si="19"/>
        <v>8.1292815854227803E-4</v>
      </c>
    </row>
    <row r="63" spans="1:18">
      <c r="A63" s="80">
        <v>215</v>
      </c>
      <c r="B63" s="80">
        <v>-1.2499997683335096E-3</v>
      </c>
      <c r="C63" s="80">
        <v>1</v>
      </c>
      <c r="D63" s="81">
        <f t="shared" si="5"/>
        <v>2.1499999999999998E-2</v>
      </c>
      <c r="E63" s="81">
        <f t="shared" si="6"/>
        <v>-1.2499997683335096E-3</v>
      </c>
      <c r="F63" s="82">
        <f t="shared" si="7"/>
        <v>2.1499999999999998E-2</v>
      </c>
      <c r="G63" s="82">
        <f t="shared" si="8"/>
        <v>-1.2499997683335096E-3</v>
      </c>
      <c r="H63" s="82">
        <f t="shared" si="9"/>
        <v>4.6224999999999993E-4</v>
      </c>
      <c r="I63" s="82">
        <f t="shared" si="10"/>
        <v>9.9383749999999978E-6</v>
      </c>
      <c r="J63" s="82">
        <f t="shared" si="11"/>
        <v>2.1367506249999995E-7</v>
      </c>
      <c r="K63" s="82">
        <f t="shared" si="12"/>
        <v>-2.6874995019170452E-5</v>
      </c>
      <c r="L63" s="82">
        <f t="shared" si="13"/>
        <v>-5.7781239291216465E-7</v>
      </c>
      <c r="M63" s="82">
        <f t="shared" ca="1" si="14"/>
        <v>-1.3209108416574076E-4</v>
      </c>
      <c r="N63" s="82">
        <f t="shared" ca="1" si="15"/>
        <v>1.2497198261377123E-6</v>
      </c>
      <c r="O63" s="91">
        <f t="shared" ca="1" si="16"/>
        <v>15385548461.179865</v>
      </c>
      <c r="P63" s="82">
        <f t="shared" ca="1" si="17"/>
        <v>6089705090.9264641</v>
      </c>
      <c r="Q63" s="82">
        <f t="shared" ca="1" si="18"/>
        <v>252275514.6927838</v>
      </c>
      <c r="R63" s="44">
        <f t="shared" ca="1" si="19"/>
        <v>-1.1179086841677688E-3</v>
      </c>
    </row>
    <row r="64" spans="1:18">
      <c r="A64" s="80">
        <v>220.5</v>
      </c>
      <c r="B64" s="80">
        <v>1.4500007091555744E-4</v>
      </c>
      <c r="C64" s="80">
        <v>1</v>
      </c>
      <c r="D64" s="81">
        <f t="shared" si="5"/>
        <v>2.205E-2</v>
      </c>
      <c r="E64" s="81">
        <f t="shared" si="6"/>
        <v>1.4500007091555744E-4</v>
      </c>
      <c r="F64" s="82">
        <f t="shared" si="7"/>
        <v>2.205E-2</v>
      </c>
      <c r="G64" s="82">
        <f t="shared" si="8"/>
        <v>1.4500007091555744E-4</v>
      </c>
      <c r="H64" s="82">
        <f t="shared" si="9"/>
        <v>4.8620249999999999E-4</v>
      </c>
      <c r="I64" s="82">
        <f t="shared" si="10"/>
        <v>1.0720765125E-5</v>
      </c>
      <c r="J64" s="82">
        <f t="shared" si="11"/>
        <v>2.3639287100624999E-7</v>
      </c>
      <c r="K64" s="82">
        <f t="shared" si="12"/>
        <v>3.1972515636880415E-6</v>
      </c>
      <c r="L64" s="82">
        <f t="shared" si="13"/>
        <v>7.0499396979321317E-8</v>
      </c>
      <c r="M64" s="82">
        <f t="shared" ca="1" si="14"/>
        <v>-1.3056329098725438E-4</v>
      </c>
      <c r="N64" s="82">
        <f t="shared" ca="1" si="15"/>
        <v>7.5935166423180034E-8</v>
      </c>
      <c r="O64" s="91">
        <f t="shared" ca="1" si="16"/>
        <v>15374456358.194452</v>
      </c>
      <c r="P64" s="82">
        <f t="shared" ca="1" si="17"/>
        <v>6079438813.2506905</v>
      </c>
      <c r="Q64" s="82">
        <f t="shared" ca="1" si="18"/>
        <v>251931078.7757813</v>
      </c>
      <c r="R64" s="44">
        <f t="shared" ca="1" si="19"/>
        <v>2.755633619028118E-4</v>
      </c>
    </row>
    <row r="65" spans="1:18">
      <c r="A65" s="80">
        <v>868.5</v>
      </c>
      <c r="B65" s="80">
        <v>2.6500000240048394E-4</v>
      </c>
      <c r="C65" s="80">
        <v>1</v>
      </c>
      <c r="D65" s="81">
        <f t="shared" si="5"/>
        <v>8.6849999999999997E-2</v>
      </c>
      <c r="E65" s="81">
        <f t="shared" si="6"/>
        <v>2.6500000240048394E-4</v>
      </c>
      <c r="F65" s="82">
        <f t="shared" si="7"/>
        <v>8.6849999999999997E-2</v>
      </c>
      <c r="G65" s="82">
        <f t="shared" si="8"/>
        <v>2.6500000240048394E-4</v>
      </c>
      <c r="H65" s="82">
        <f t="shared" si="9"/>
        <v>7.5429224999999994E-3</v>
      </c>
      <c r="I65" s="82">
        <f t="shared" si="10"/>
        <v>6.5510281912499989E-4</v>
      </c>
      <c r="J65" s="82">
        <f t="shared" si="11"/>
        <v>5.6895679841006241E-5</v>
      </c>
      <c r="K65" s="82">
        <f t="shared" si="12"/>
        <v>2.3015250208482028E-5</v>
      </c>
      <c r="L65" s="82">
        <f t="shared" si="13"/>
        <v>1.9988744806066643E-6</v>
      </c>
      <c r="M65" s="82">
        <f t="shared" ca="1" si="14"/>
        <v>-1.4283156826991943E-5</v>
      </c>
      <c r="N65" s="82">
        <f t="shared" ca="1" si="15"/>
        <v>7.7999083028079651E-8</v>
      </c>
      <c r="O65" s="91">
        <f t="shared" ca="1" si="16"/>
        <v>14079211534.374266</v>
      </c>
      <c r="P65" s="82">
        <f t="shared" ca="1" si="17"/>
        <v>4918915553.7748089</v>
      </c>
      <c r="Q65" s="82">
        <f t="shared" ca="1" si="18"/>
        <v>212377599.38512889</v>
      </c>
      <c r="R65" s="44">
        <f t="shared" ca="1" si="19"/>
        <v>2.7928315922747589E-4</v>
      </c>
    </row>
    <row r="66" spans="1:18">
      <c r="A66" s="80">
        <v>1112</v>
      </c>
      <c r="B66" s="80">
        <v>8.0000005254987627E-5</v>
      </c>
      <c r="C66" s="80">
        <v>1</v>
      </c>
      <c r="D66" s="81">
        <f t="shared" si="5"/>
        <v>0.11119999999999999</v>
      </c>
      <c r="E66" s="81">
        <f t="shared" si="6"/>
        <v>8.0000005254987627E-5</v>
      </c>
      <c r="F66" s="82">
        <f t="shared" si="7"/>
        <v>0.11119999999999999</v>
      </c>
      <c r="G66" s="82">
        <f t="shared" si="8"/>
        <v>8.0000005254987627E-5</v>
      </c>
      <c r="H66" s="82">
        <f t="shared" si="9"/>
        <v>1.2365439999999998E-2</v>
      </c>
      <c r="I66" s="82">
        <f t="shared" si="10"/>
        <v>1.3750369279999998E-3</v>
      </c>
      <c r="J66" s="82">
        <f t="shared" si="11"/>
        <v>1.5290410639359997E-4</v>
      </c>
      <c r="K66" s="82">
        <f t="shared" si="12"/>
        <v>8.8960005843546244E-6</v>
      </c>
      <c r="L66" s="82">
        <f t="shared" si="13"/>
        <v>9.8923526498023418E-7</v>
      </c>
      <c r="M66" s="82">
        <f t="shared" ca="1" si="14"/>
        <v>-3.253705525905077E-6</v>
      </c>
      <c r="N66" s="82">
        <f t="shared" ca="1" si="15"/>
        <v>6.9311803587885299E-9</v>
      </c>
      <c r="O66" s="91">
        <f t="shared" ca="1" si="16"/>
        <v>13598969428.479403</v>
      </c>
      <c r="P66" s="82">
        <f t="shared" ca="1" si="17"/>
        <v>4508878509.0727863</v>
      </c>
      <c r="Q66" s="82">
        <f t="shared" ca="1" si="18"/>
        <v>198080444.90196905</v>
      </c>
      <c r="R66" s="44">
        <f t="shared" ca="1" si="19"/>
        <v>8.3253710780892704E-5</v>
      </c>
    </row>
    <row r="67" spans="1:18">
      <c r="A67" s="80">
        <v>1115</v>
      </c>
      <c r="B67" s="80">
        <v>1.2500000084401108E-3</v>
      </c>
      <c r="C67" s="80">
        <v>0.6</v>
      </c>
      <c r="D67" s="81">
        <f t="shared" si="5"/>
        <v>0.1115</v>
      </c>
      <c r="E67" s="81">
        <f t="shared" si="6"/>
        <v>1.2500000084401108E-3</v>
      </c>
      <c r="F67" s="82">
        <f t="shared" si="7"/>
        <v>6.6900000000000001E-2</v>
      </c>
      <c r="G67" s="82">
        <f t="shared" si="8"/>
        <v>7.5000000506406648E-4</v>
      </c>
      <c r="H67" s="82">
        <f t="shared" si="9"/>
        <v>7.45935E-3</v>
      </c>
      <c r="I67" s="82">
        <f t="shared" si="10"/>
        <v>8.3171752500000001E-4</v>
      </c>
      <c r="J67" s="82">
        <f t="shared" si="11"/>
        <v>9.2736504037499998E-5</v>
      </c>
      <c r="K67" s="82">
        <f t="shared" si="12"/>
        <v>8.3625000564643411E-5</v>
      </c>
      <c r="L67" s="82">
        <f t="shared" si="13"/>
        <v>9.3241875629577402E-6</v>
      </c>
      <c r="M67" s="82">
        <f t="shared" ca="1" si="14"/>
        <v>-3.2290959062933973E-6</v>
      </c>
      <c r="N67" s="82">
        <f t="shared" ca="1" si="15"/>
        <v>9.4234991278853417E-7</v>
      </c>
      <c r="O67" s="91">
        <f t="shared" ca="1" si="16"/>
        <v>4893507554.1956291</v>
      </c>
      <c r="P67" s="82">
        <f t="shared" ca="1" si="17"/>
        <v>1621410704.4965768</v>
      </c>
      <c r="Q67" s="82">
        <f t="shared" ca="1" si="18"/>
        <v>71246290.339808315</v>
      </c>
      <c r="R67" s="44">
        <f t="shared" ca="1" si="19"/>
        <v>1.2532291043464041E-3</v>
      </c>
    </row>
    <row r="68" spans="1:18">
      <c r="A68" s="80">
        <v>1265.5</v>
      </c>
      <c r="B68" s="80">
        <v>-1.9049999973503873E-3</v>
      </c>
      <c r="C68" s="80">
        <v>1</v>
      </c>
      <c r="D68" s="81">
        <f t="shared" si="5"/>
        <v>0.12655</v>
      </c>
      <c r="E68" s="81">
        <f t="shared" si="6"/>
        <v>-1.9049999973503873E-3</v>
      </c>
      <c r="F68" s="82">
        <f t="shared" si="7"/>
        <v>0.12655</v>
      </c>
      <c r="G68" s="82">
        <f t="shared" si="8"/>
        <v>-1.9049999973503873E-3</v>
      </c>
      <c r="H68" s="82">
        <f t="shared" si="9"/>
        <v>1.6014902499999997E-2</v>
      </c>
      <c r="I68" s="82">
        <f t="shared" si="10"/>
        <v>2.0266859113749996E-3</v>
      </c>
      <c r="J68" s="82">
        <f t="shared" si="11"/>
        <v>2.5647710208450618E-4</v>
      </c>
      <c r="K68" s="82">
        <f t="shared" si="12"/>
        <v>-2.4107774966469151E-4</v>
      </c>
      <c r="L68" s="82">
        <f t="shared" si="13"/>
        <v>-3.0508389220066709E-5</v>
      </c>
      <c r="M68" s="82">
        <f t="shared" ca="1" si="14"/>
        <v>-5.470767321342899E-6</v>
      </c>
      <c r="N68" s="82">
        <f t="shared" ca="1" si="15"/>
        <v>3.6082112957347346E-6</v>
      </c>
      <c r="O68" s="91">
        <f t="shared" ca="1" si="16"/>
        <v>13298220220.34487</v>
      </c>
      <c r="P68" s="82">
        <f t="shared" ca="1" si="17"/>
        <v>4258012824.8452635</v>
      </c>
      <c r="Q68" s="82">
        <f t="shared" ca="1" si="18"/>
        <v>189239542.04567701</v>
      </c>
      <c r="R68" s="44">
        <f t="shared" ca="1" si="19"/>
        <v>-1.8995292300290445E-3</v>
      </c>
    </row>
    <row r="69" spans="1:18">
      <c r="A69" s="80">
        <v>2229</v>
      </c>
      <c r="B69" s="80">
        <v>-8.8999999570660293E-4</v>
      </c>
      <c r="C69" s="80">
        <v>1</v>
      </c>
      <c r="D69" s="81">
        <f t="shared" si="5"/>
        <v>0.22289999999999999</v>
      </c>
      <c r="E69" s="81">
        <f t="shared" si="6"/>
        <v>-8.8999999570660293E-4</v>
      </c>
      <c r="F69" s="82">
        <f t="shared" si="7"/>
        <v>0.22289999999999999</v>
      </c>
      <c r="G69" s="82">
        <f t="shared" si="8"/>
        <v>-8.8999999570660293E-4</v>
      </c>
      <c r="H69" s="82">
        <f t="shared" si="9"/>
        <v>4.9684409999999991E-2</v>
      </c>
      <c r="I69" s="82">
        <f t="shared" si="10"/>
        <v>1.1074654988999998E-2</v>
      </c>
      <c r="J69" s="82">
        <f t="shared" si="11"/>
        <v>2.4685405970480993E-3</v>
      </c>
      <c r="K69" s="82">
        <f t="shared" si="12"/>
        <v>-1.9838099904300179E-4</v>
      </c>
      <c r="L69" s="82">
        <f t="shared" si="13"/>
        <v>-4.4219124686685094E-5</v>
      </c>
      <c r="M69" s="82">
        <f t="shared" ca="1" si="14"/>
        <v>-1.8133346294469473E-4</v>
      </c>
      <c r="N69" s="82">
        <f t="shared" ca="1" si="15"/>
        <v>5.022082546567847E-7</v>
      </c>
      <c r="O69" s="91">
        <f t="shared" ca="1" si="16"/>
        <v>11449673870.027988</v>
      </c>
      <c r="P69" s="82">
        <f t="shared" ca="1" si="17"/>
        <v>2824982485.8417778</v>
      </c>
      <c r="Q69" s="82">
        <f t="shared" ca="1" si="18"/>
        <v>137088527.8085781</v>
      </c>
      <c r="R69" s="44">
        <f t="shared" ca="1" si="19"/>
        <v>-7.0866653276190821E-4</v>
      </c>
    </row>
    <row r="70" spans="1:18">
      <c r="A70" s="80">
        <v>3271.5</v>
      </c>
      <c r="B70" s="80">
        <v>-1.2649999989662319E-3</v>
      </c>
      <c r="C70" s="80">
        <v>1</v>
      </c>
      <c r="D70" s="81">
        <f t="shared" si="5"/>
        <v>0.32715</v>
      </c>
      <c r="E70" s="81">
        <f t="shared" si="6"/>
        <v>-1.2649999989662319E-3</v>
      </c>
      <c r="F70" s="82">
        <f t="shared" si="7"/>
        <v>0.32715</v>
      </c>
      <c r="G70" s="82">
        <f t="shared" si="8"/>
        <v>-1.2649999989662319E-3</v>
      </c>
      <c r="H70" s="82">
        <f t="shared" si="9"/>
        <v>0.1070271225</v>
      </c>
      <c r="I70" s="82">
        <f t="shared" si="10"/>
        <v>3.5013923125875E-2</v>
      </c>
      <c r="J70" s="82">
        <f t="shared" si="11"/>
        <v>1.1454804950630006E-2</v>
      </c>
      <c r="K70" s="82">
        <f t="shared" si="12"/>
        <v>-4.1384474966180276E-4</v>
      </c>
      <c r="L70" s="82">
        <f t="shared" si="13"/>
        <v>-1.3538930985185877E-4</v>
      </c>
      <c r="M70" s="82">
        <f t="shared" ca="1" si="14"/>
        <v>-6.8629886266256357E-4</v>
      </c>
      <c r="N70" s="82">
        <f t="shared" ca="1" si="15"/>
        <v>3.3489500515915696E-7</v>
      </c>
      <c r="O70" s="91">
        <f t="shared" ca="1" si="16"/>
        <v>9538581808.0405579</v>
      </c>
      <c r="P70" s="82">
        <f t="shared" ca="1" si="17"/>
        <v>1571922958.4252317</v>
      </c>
      <c r="Q70" s="82">
        <f t="shared" ca="1" si="18"/>
        <v>88128998.755153835</v>
      </c>
      <c r="R70" s="44">
        <f t="shared" ca="1" si="19"/>
        <v>-5.7870113630366837E-4</v>
      </c>
    </row>
    <row r="71" spans="1:18">
      <c r="A71" s="80">
        <v>4351.5</v>
      </c>
      <c r="B71" s="80">
        <v>-3.3649999968474731E-3</v>
      </c>
      <c r="C71" s="80">
        <v>1</v>
      </c>
      <c r="D71" s="81">
        <f t="shared" si="5"/>
        <v>0.43514999999999998</v>
      </c>
      <c r="E71" s="81">
        <f t="shared" si="6"/>
        <v>-3.3649999968474731E-3</v>
      </c>
      <c r="F71" s="82">
        <f t="shared" si="7"/>
        <v>0.43514999999999998</v>
      </c>
      <c r="G71" s="82">
        <f t="shared" si="8"/>
        <v>-3.3649999968474731E-3</v>
      </c>
      <c r="H71" s="82">
        <f t="shared" si="9"/>
        <v>0.18935552249999998</v>
      </c>
      <c r="I71" s="82">
        <f t="shared" si="10"/>
        <v>8.2398055615874988E-2</v>
      </c>
      <c r="J71" s="82">
        <f t="shared" si="11"/>
        <v>3.5855513901247998E-2</v>
      </c>
      <c r="K71" s="82">
        <f t="shared" si="12"/>
        <v>-1.4642797486281779E-3</v>
      </c>
      <c r="L71" s="82">
        <f t="shared" si="13"/>
        <v>-6.3718133261555154E-4</v>
      </c>
      <c r="M71" s="82">
        <f t="shared" ca="1" si="14"/>
        <v>-1.554364130599816E-3</v>
      </c>
      <c r="N71" s="82">
        <f t="shared" ca="1" si="15"/>
        <v>3.2784022401424035E-6</v>
      </c>
      <c r="O71" s="91">
        <f t="shared" ca="1" si="16"/>
        <v>7677008923.8537121</v>
      </c>
      <c r="P71" s="82">
        <f t="shared" ca="1" si="17"/>
        <v>635626107.03828263</v>
      </c>
      <c r="Q71" s="82">
        <f t="shared" ca="1" si="18"/>
        <v>47175723.338446312</v>
      </c>
      <c r="R71" s="44">
        <f t="shared" ca="1" si="19"/>
        <v>-1.810635866247657E-3</v>
      </c>
    </row>
    <row r="72" spans="1:18">
      <c r="A72" s="80">
        <v>5347</v>
      </c>
      <c r="B72" s="80">
        <v>-3.4699999960139394E-3</v>
      </c>
      <c r="C72" s="80">
        <v>1</v>
      </c>
      <c r="D72" s="81">
        <f t="shared" si="5"/>
        <v>0.53469999999999995</v>
      </c>
      <c r="E72" s="81">
        <f t="shared" si="6"/>
        <v>-3.4699999960139394E-3</v>
      </c>
      <c r="F72" s="82">
        <f t="shared" si="7"/>
        <v>0.53469999999999995</v>
      </c>
      <c r="G72" s="82">
        <f t="shared" si="8"/>
        <v>-3.4699999960139394E-3</v>
      </c>
      <c r="H72" s="82">
        <f t="shared" si="9"/>
        <v>0.28590408999999994</v>
      </c>
      <c r="I72" s="82">
        <f t="shared" si="10"/>
        <v>0.15287291692299995</v>
      </c>
      <c r="J72" s="82">
        <f t="shared" si="11"/>
        <v>8.1741148678728073E-2</v>
      </c>
      <c r="K72" s="82">
        <f t="shared" si="12"/>
        <v>-1.8554089978686532E-3</v>
      </c>
      <c r="L72" s="82">
        <f t="shared" si="13"/>
        <v>-9.9208719116036879E-4</v>
      </c>
      <c r="M72" s="82">
        <f t="shared" ca="1" si="14"/>
        <v>-2.6654184174484843E-3</v>
      </c>
      <c r="N72" s="82">
        <f t="shared" ca="1" si="15"/>
        <v>6.4735151656687948E-7</v>
      </c>
      <c r="O72" s="91">
        <f t="shared" ca="1" si="16"/>
        <v>6087218965.7085724</v>
      </c>
      <c r="P72" s="82">
        <f t="shared" ca="1" si="17"/>
        <v>132302673.34366363</v>
      </c>
      <c r="Q72" s="82">
        <f t="shared" ca="1" si="18"/>
        <v>19737365.444223028</v>
      </c>
      <c r="R72" s="44">
        <f t="shared" ca="1" si="19"/>
        <v>-8.0458157856545505E-4</v>
      </c>
    </row>
    <row r="73" spans="1:18">
      <c r="A73" s="80">
        <v>5439.5</v>
      </c>
      <c r="B73" s="80">
        <v>-1.9449999963399023E-3</v>
      </c>
      <c r="C73" s="80">
        <v>1</v>
      </c>
      <c r="D73" s="81">
        <f t="shared" si="5"/>
        <v>0.54395000000000004</v>
      </c>
      <c r="E73" s="81">
        <f t="shared" si="6"/>
        <v>-1.9449999963399023E-3</v>
      </c>
      <c r="F73" s="82">
        <f t="shared" si="7"/>
        <v>0.54395000000000004</v>
      </c>
      <c r="G73" s="82">
        <f t="shared" si="8"/>
        <v>-1.9449999963399023E-3</v>
      </c>
      <c r="H73" s="82">
        <f t="shared" si="9"/>
        <v>0.29588160250000006</v>
      </c>
      <c r="I73" s="82">
        <f t="shared" si="10"/>
        <v>0.16094479767987505</v>
      </c>
      <c r="J73" s="82">
        <f t="shared" si="11"/>
        <v>8.7545922697968043E-2</v>
      </c>
      <c r="K73" s="82">
        <f t="shared" si="12"/>
        <v>-1.0579827480090898E-3</v>
      </c>
      <c r="L73" s="82">
        <f t="shared" si="13"/>
        <v>-5.7548971577954446E-4</v>
      </c>
      <c r="M73" s="82">
        <f t="shared" ca="1" si="14"/>
        <v>-2.7837993890251233E-3</v>
      </c>
      <c r="N73" s="82">
        <f t="shared" ca="1" si="15"/>
        <v>7.0358442116909568E-7</v>
      </c>
      <c r="O73" s="91">
        <f t="shared" ca="1" si="16"/>
        <v>5946322635.5080156</v>
      </c>
      <c r="P73" s="82">
        <f t="shared" ca="1" si="17"/>
        <v>104219939.18603913</v>
      </c>
      <c r="Q73" s="82">
        <f t="shared" ca="1" si="18"/>
        <v>17742863.452640381</v>
      </c>
      <c r="R73" s="44">
        <f t="shared" ca="1" si="19"/>
        <v>8.3879939268522103E-4</v>
      </c>
    </row>
    <row r="74" spans="1:18">
      <c r="A74" s="80">
        <v>6464</v>
      </c>
      <c r="B74" s="80">
        <v>-5.7400000005145557E-3</v>
      </c>
      <c r="C74" s="80">
        <v>1</v>
      </c>
      <c r="D74" s="81">
        <f t="shared" si="5"/>
        <v>0.64639999999999997</v>
      </c>
      <c r="E74" s="81">
        <f t="shared" si="6"/>
        <v>-5.7400000005145557E-3</v>
      </c>
      <c r="F74" s="82">
        <f t="shared" si="7"/>
        <v>0.64639999999999997</v>
      </c>
      <c r="G74" s="82">
        <f t="shared" si="8"/>
        <v>-5.7400000005145557E-3</v>
      </c>
      <c r="H74" s="82">
        <f t="shared" si="9"/>
        <v>0.41783295999999998</v>
      </c>
      <c r="I74" s="82">
        <f t="shared" si="10"/>
        <v>0.27008722534399998</v>
      </c>
      <c r="J74" s="82">
        <f t="shared" si="11"/>
        <v>0.17458438246236158</v>
      </c>
      <c r="K74" s="82">
        <f t="shared" si="12"/>
        <v>-3.7103360003326088E-3</v>
      </c>
      <c r="L74" s="82">
        <f t="shared" si="13"/>
        <v>-2.3983611906149981E-3</v>
      </c>
      <c r="M74" s="82">
        <f t="shared" ca="1" si="14"/>
        <v>-4.267148085418236E-3</v>
      </c>
      <c r="N74" s="82">
        <f t="shared" ca="1" si="15"/>
        <v>2.1692927638028968E-6</v>
      </c>
      <c r="O74" s="91">
        <f t="shared" ca="1" si="16"/>
        <v>4471137562.4232216</v>
      </c>
      <c r="P74" s="82">
        <f t="shared" ca="1" si="17"/>
        <v>18839523.333887797</v>
      </c>
      <c r="Q74" s="82">
        <f t="shared" ca="1" si="18"/>
        <v>2567877.3835877539</v>
      </c>
      <c r="R74" s="44">
        <f t="shared" ca="1" si="19"/>
        <v>-1.4728519150963197E-3</v>
      </c>
    </row>
    <row r="75" spans="1:18">
      <c r="A75" s="80">
        <v>6467</v>
      </c>
      <c r="B75" s="80">
        <v>-5.0699999992502853E-3</v>
      </c>
      <c r="C75" s="80">
        <v>1</v>
      </c>
      <c r="D75" s="81">
        <f t="shared" si="5"/>
        <v>0.64670000000000005</v>
      </c>
      <c r="E75" s="81">
        <f t="shared" si="6"/>
        <v>-5.0699999992502853E-3</v>
      </c>
      <c r="F75" s="82">
        <f t="shared" si="7"/>
        <v>0.64670000000000005</v>
      </c>
      <c r="G75" s="82">
        <f t="shared" si="8"/>
        <v>-5.0699999992502853E-3</v>
      </c>
      <c r="H75" s="82">
        <f t="shared" si="9"/>
        <v>0.41822089000000007</v>
      </c>
      <c r="I75" s="82">
        <f t="shared" si="10"/>
        <v>0.27046344956300006</v>
      </c>
      <c r="J75" s="82">
        <f t="shared" si="11"/>
        <v>0.17490871283239215</v>
      </c>
      <c r="K75" s="82">
        <f t="shared" si="12"/>
        <v>-3.2787689995151599E-3</v>
      </c>
      <c r="L75" s="82">
        <f t="shared" si="13"/>
        <v>-2.1203799119864542E-3</v>
      </c>
      <c r="M75" s="82">
        <f t="shared" ca="1" si="14"/>
        <v>-4.2719555542521078E-3</v>
      </c>
      <c r="N75" s="82">
        <f t="shared" ca="1" si="15"/>
        <v>6.3687493619244919E-7</v>
      </c>
      <c r="O75" s="91">
        <f t="shared" ca="1" si="16"/>
        <v>4467058957.5060291</v>
      </c>
      <c r="P75" s="82">
        <f t="shared" ca="1" si="17"/>
        <v>19216449.954478394</v>
      </c>
      <c r="Q75" s="82">
        <f t="shared" ca="1" si="18"/>
        <v>2542950.3734018202</v>
      </c>
      <c r="R75" s="44">
        <f t="shared" ca="1" si="19"/>
        <v>-7.9804444499817755E-4</v>
      </c>
    </row>
    <row r="76" spans="1:18">
      <c r="A76" s="80">
        <v>6470</v>
      </c>
      <c r="B76" s="80">
        <v>-4.6000000002095476E-3</v>
      </c>
      <c r="C76" s="80">
        <v>1</v>
      </c>
      <c r="D76" s="81">
        <f t="shared" si="5"/>
        <v>0.64700000000000002</v>
      </c>
      <c r="E76" s="81">
        <f t="shared" si="6"/>
        <v>-4.6000000002095476E-3</v>
      </c>
      <c r="F76" s="82">
        <f t="shared" si="7"/>
        <v>0.64700000000000002</v>
      </c>
      <c r="G76" s="82">
        <f t="shared" si="8"/>
        <v>-4.6000000002095476E-3</v>
      </c>
      <c r="H76" s="82">
        <f t="shared" si="9"/>
        <v>0.41860900000000001</v>
      </c>
      <c r="I76" s="82">
        <f t="shared" si="10"/>
        <v>0.27084002300000004</v>
      </c>
      <c r="J76" s="82">
        <f t="shared" si="11"/>
        <v>0.17523349488100004</v>
      </c>
      <c r="K76" s="82">
        <f t="shared" si="12"/>
        <v>-2.9762000001355773E-3</v>
      </c>
      <c r="L76" s="82">
        <f t="shared" si="13"/>
        <v>-1.9256014000877187E-3</v>
      </c>
      <c r="M76" s="82">
        <f t="shared" ca="1" si="14"/>
        <v>-4.2767657316501329E-3</v>
      </c>
      <c r="N76" s="82">
        <f t="shared" ca="1" si="15"/>
        <v>1.0448039237113979E-7</v>
      </c>
      <c r="O76" s="91">
        <f t="shared" ca="1" si="16"/>
        <v>4462981821.5741243</v>
      </c>
      <c r="P76" s="82">
        <f t="shared" ca="1" si="17"/>
        <v>19597141.029018302</v>
      </c>
      <c r="Q76" s="82">
        <f t="shared" ca="1" si="18"/>
        <v>2518142.0746312388</v>
      </c>
      <c r="R76" s="44">
        <f t="shared" ca="1" si="19"/>
        <v>-3.2323426855941466E-4</v>
      </c>
    </row>
    <row r="77" spans="1:18">
      <c r="A77" s="80">
        <v>6473</v>
      </c>
      <c r="B77" s="80">
        <v>-5.5299999949056655E-3</v>
      </c>
      <c r="C77" s="80">
        <v>1</v>
      </c>
      <c r="D77" s="81">
        <f t="shared" si="5"/>
        <v>0.64729999999999999</v>
      </c>
      <c r="E77" s="81">
        <f t="shared" si="6"/>
        <v>-5.5299999949056655E-3</v>
      </c>
      <c r="F77" s="82">
        <f t="shared" si="7"/>
        <v>0.64729999999999999</v>
      </c>
      <c r="G77" s="82">
        <f t="shared" si="8"/>
        <v>-5.5299999949056655E-3</v>
      </c>
      <c r="H77" s="82">
        <f t="shared" si="9"/>
        <v>0.41899728999999997</v>
      </c>
      <c r="I77" s="82">
        <f t="shared" si="10"/>
        <v>0.27121694581699995</v>
      </c>
      <c r="J77" s="82">
        <f t="shared" si="11"/>
        <v>0.17555872902734407</v>
      </c>
      <c r="K77" s="82">
        <f t="shared" si="12"/>
        <v>-3.5795689967024371E-3</v>
      </c>
      <c r="L77" s="82">
        <f t="shared" si="13"/>
        <v>-2.3170550115654874E-3</v>
      </c>
      <c r="M77" s="82">
        <f t="shared" ca="1" si="14"/>
        <v>-4.2815786176123149E-3</v>
      </c>
      <c r="N77" s="82">
        <f t="shared" ca="1" si="15"/>
        <v>1.5585559352830264E-6</v>
      </c>
      <c r="O77" s="91">
        <f t="shared" ca="1" si="16"/>
        <v>4458906155.1647224</v>
      </c>
      <c r="P77" s="82">
        <f t="shared" ca="1" si="17"/>
        <v>19981597.467595778</v>
      </c>
      <c r="Q77" s="82">
        <f t="shared" ca="1" si="18"/>
        <v>2493452.5295202914</v>
      </c>
      <c r="R77" s="44">
        <f t="shared" ca="1" si="19"/>
        <v>-1.2484213772933506E-3</v>
      </c>
    </row>
    <row r="78" spans="1:18">
      <c r="A78" s="80">
        <v>6473</v>
      </c>
      <c r="B78" s="80">
        <v>-4.1299999938928522E-3</v>
      </c>
      <c r="C78" s="80">
        <v>1</v>
      </c>
      <c r="D78" s="81">
        <f t="shared" si="5"/>
        <v>0.64729999999999999</v>
      </c>
      <c r="E78" s="81">
        <f t="shared" si="6"/>
        <v>-4.1299999938928522E-3</v>
      </c>
      <c r="F78" s="82">
        <f t="shared" si="7"/>
        <v>0.64729999999999999</v>
      </c>
      <c r="G78" s="82">
        <f t="shared" si="8"/>
        <v>-4.1299999938928522E-3</v>
      </c>
      <c r="H78" s="82">
        <f t="shared" si="9"/>
        <v>0.41899728999999997</v>
      </c>
      <c r="I78" s="82">
        <f t="shared" si="10"/>
        <v>0.27121694581699995</v>
      </c>
      <c r="J78" s="82">
        <f t="shared" si="11"/>
        <v>0.17555872902734407</v>
      </c>
      <c r="K78" s="82">
        <f t="shared" si="12"/>
        <v>-2.6733489960468434E-3</v>
      </c>
      <c r="L78" s="82">
        <f t="shared" si="13"/>
        <v>-1.7304588051411218E-3</v>
      </c>
      <c r="M78" s="82">
        <f t="shared" ca="1" si="14"/>
        <v>-4.2815786176123149E-3</v>
      </c>
      <c r="N78" s="82">
        <f t="shared" ca="1" si="15"/>
        <v>2.2976079168686451E-8</v>
      </c>
      <c r="O78" s="91">
        <f t="shared" ca="1" si="16"/>
        <v>4458906155.1647224</v>
      </c>
      <c r="P78" s="82">
        <f t="shared" ca="1" si="17"/>
        <v>19981597.467595778</v>
      </c>
      <c r="Q78" s="82">
        <f t="shared" ca="1" si="18"/>
        <v>2493452.5295202914</v>
      </c>
      <c r="R78" s="44">
        <f t="shared" ca="1" si="19"/>
        <v>1.5157862371946267E-4</v>
      </c>
    </row>
    <row r="79" spans="1:18">
      <c r="A79" s="80">
        <v>7282.5</v>
      </c>
      <c r="B79" s="80">
        <v>-6.1749999949824996E-3</v>
      </c>
      <c r="C79" s="80">
        <v>1</v>
      </c>
      <c r="D79" s="81">
        <f t="shared" si="5"/>
        <v>0.72824999999999995</v>
      </c>
      <c r="E79" s="81">
        <f t="shared" si="6"/>
        <v>-6.1749999949824996E-3</v>
      </c>
      <c r="F79" s="82">
        <f t="shared" si="7"/>
        <v>0.72824999999999995</v>
      </c>
      <c r="G79" s="82">
        <f t="shared" si="8"/>
        <v>-6.1749999949824996E-3</v>
      </c>
      <c r="H79" s="82">
        <f t="shared" si="9"/>
        <v>0.53034806249999988</v>
      </c>
      <c r="I79" s="82">
        <f t="shared" si="10"/>
        <v>0.3862259765156249</v>
      </c>
      <c r="J79" s="82">
        <f t="shared" si="11"/>
        <v>0.28126906739750379</v>
      </c>
      <c r="K79" s="82">
        <f t="shared" si="12"/>
        <v>-4.4969437463460047E-3</v>
      </c>
      <c r="L79" s="82">
        <f t="shared" si="13"/>
        <v>-3.2748992832764777E-3</v>
      </c>
      <c r="M79" s="82">
        <f t="shared" ca="1" si="14"/>
        <v>-5.6792264258897149E-3</v>
      </c>
      <c r="N79" s="82">
        <f t="shared" ca="1" si="15"/>
        <v>2.4579143181099819E-7</v>
      </c>
      <c r="O79" s="91">
        <f t="shared" ca="1" si="16"/>
        <v>3414642120.8949451</v>
      </c>
      <c r="P79" s="82">
        <f t="shared" ca="1" si="17"/>
        <v>264336830.79150173</v>
      </c>
      <c r="Q79" s="82">
        <f t="shared" ca="1" si="18"/>
        <v>311613.09214681812</v>
      </c>
      <c r="R79" s="44">
        <f t="shared" ca="1" si="19"/>
        <v>-4.9577356909278475E-4</v>
      </c>
    </row>
    <row r="80" spans="1:18">
      <c r="A80" s="80">
        <v>7570</v>
      </c>
      <c r="B80" s="80">
        <v>-6.3999999983934686E-3</v>
      </c>
      <c r="C80" s="80">
        <v>0.6</v>
      </c>
      <c r="D80" s="81">
        <f t="shared" si="5"/>
        <v>0.75700000000000001</v>
      </c>
      <c r="E80" s="81">
        <f t="shared" si="6"/>
        <v>-6.3999999983934686E-3</v>
      </c>
      <c r="F80" s="82">
        <f t="shared" si="7"/>
        <v>0.45419999999999999</v>
      </c>
      <c r="G80" s="82">
        <f t="shared" si="8"/>
        <v>-3.839999999036081E-3</v>
      </c>
      <c r="H80" s="82">
        <f t="shared" si="9"/>
        <v>0.34382940000000001</v>
      </c>
      <c r="I80" s="82">
        <f t="shared" si="10"/>
        <v>0.26027885579999999</v>
      </c>
      <c r="J80" s="82">
        <f t="shared" si="11"/>
        <v>0.1970310938406</v>
      </c>
      <c r="K80" s="82">
        <f t="shared" si="12"/>
        <v>-2.9068799992703134E-3</v>
      </c>
      <c r="L80" s="82">
        <f t="shared" si="13"/>
        <v>-2.2005081594476273E-3</v>
      </c>
      <c r="M80" s="82">
        <f t="shared" ca="1" si="14"/>
        <v>-6.2230697159217658E-3</v>
      </c>
      <c r="N80" s="82">
        <f t="shared" ca="1" si="15"/>
        <v>1.8782594913309917E-8</v>
      </c>
      <c r="O80" s="91">
        <f t="shared" ca="1" si="16"/>
        <v>1105754002.2682319</v>
      </c>
      <c r="P80" s="82">
        <f t="shared" ca="1" si="17"/>
        <v>151388491.31875032</v>
      </c>
      <c r="Q80" s="82">
        <f t="shared" ca="1" si="18"/>
        <v>639793.8319253372</v>
      </c>
      <c r="R80" s="44">
        <f t="shared" ca="1" si="19"/>
        <v>-1.7693028247170277E-4</v>
      </c>
    </row>
    <row r="81" spans="1:18">
      <c r="A81" s="80">
        <v>7584.5</v>
      </c>
      <c r="B81" s="80">
        <v>-5.094999993161764E-3</v>
      </c>
      <c r="C81" s="80">
        <v>0.6</v>
      </c>
      <c r="D81" s="81">
        <f t="shared" si="5"/>
        <v>0.75844999999999996</v>
      </c>
      <c r="E81" s="81">
        <f t="shared" si="6"/>
        <v>-5.094999993161764E-3</v>
      </c>
      <c r="F81" s="82">
        <f t="shared" si="7"/>
        <v>0.45506999999999997</v>
      </c>
      <c r="G81" s="82">
        <f t="shared" si="8"/>
        <v>-3.0569999958970583E-3</v>
      </c>
      <c r="H81" s="82">
        <f t="shared" si="9"/>
        <v>0.34514784149999994</v>
      </c>
      <c r="I81" s="82">
        <f t="shared" si="10"/>
        <v>0.26177738038567494</v>
      </c>
      <c r="J81" s="82">
        <f t="shared" si="11"/>
        <v>0.19854505415351514</v>
      </c>
      <c r="K81" s="82">
        <f t="shared" si="12"/>
        <v>-2.3185816468881239E-3</v>
      </c>
      <c r="L81" s="82">
        <f t="shared" si="13"/>
        <v>-1.7585282500822974E-3</v>
      </c>
      <c r="M81" s="82">
        <f t="shared" ca="1" si="14"/>
        <v>-6.2511572674964558E-3</v>
      </c>
      <c r="N81" s="82">
        <f t="shared" ca="1" si="15"/>
        <v>8.020197857982142E-7</v>
      </c>
      <c r="O81" s="91">
        <f t="shared" ca="1" si="16"/>
        <v>1099669224.2665575</v>
      </c>
      <c r="P81" s="82">
        <f t="shared" ca="1" si="17"/>
        <v>154581246.84826362</v>
      </c>
      <c r="Q81" s="82">
        <f t="shared" ca="1" si="18"/>
        <v>678073.09979013994</v>
      </c>
      <c r="R81" s="44">
        <f t="shared" ca="1" si="19"/>
        <v>1.1561572743346918E-3</v>
      </c>
    </row>
    <row r="82" spans="1:18">
      <c r="A82" s="80">
        <v>7587.5</v>
      </c>
      <c r="B82" s="80">
        <v>-6.6249999945284799E-3</v>
      </c>
      <c r="C82" s="80">
        <v>0.6</v>
      </c>
      <c r="D82" s="81">
        <f t="shared" si="5"/>
        <v>0.75875000000000004</v>
      </c>
      <c r="E82" s="81">
        <f t="shared" si="6"/>
        <v>-6.6249999945284799E-3</v>
      </c>
      <c r="F82" s="82">
        <f t="shared" si="7"/>
        <v>0.45524999999999999</v>
      </c>
      <c r="G82" s="82">
        <f t="shared" si="8"/>
        <v>-3.9749999967170881E-3</v>
      </c>
      <c r="H82" s="82">
        <f t="shared" si="9"/>
        <v>0.34542093750000002</v>
      </c>
      <c r="I82" s="82">
        <f t="shared" si="10"/>
        <v>0.26208813632812505</v>
      </c>
      <c r="J82" s="82">
        <f t="shared" si="11"/>
        <v>0.1988593734389649</v>
      </c>
      <c r="K82" s="82">
        <f t="shared" si="12"/>
        <v>-3.0160312475090907E-3</v>
      </c>
      <c r="L82" s="82">
        <f t="shared" si="13"/>
        <v>-2.2884137090475225E-3</v>
      </c>
      <c r="M82" s="82">
        <f t="shared" ca="1" si="14"/>
        <v>-6.2569763850424225E-3</v>
      </c>
      <c r="N82" s="82">
        <f t="shared" ca="1" si="15"/>
        <v>8.1264826283487658E-8</v>
      </c>
      <c r="O82" s="91">
        <f t="shared" ca="1" si="16"/>
        <v>1098412060.2432323</v>
      </c>
      <c r="P82" s="82">
        <f t="shared" ca="1" si="17"/>
        <v>155246129.70668381</v>
      </c>
      <c r="Q82" s="82">
        <f t="shared" ca="1" si="18"/>
        <v>686134.41437906865</v>
      </c>
      <c r="R82" s="44">
        <f t="shared" ca="1" si="19"/>
        <v>-3.6802360948605742E-4</v>
      </c>
    </row>
    <row r="83" spans="1:18">
      <c r="A83" s="80">
        <v>8353.5</v>
      </c>
      <c r="B83" s="80">
        <v>-7.4849999946309254E-3</v>
      </c>
      <c r="C83" s="80">
        <v>1</v>
      </c>
      <c r="D83" s="81">
        <f t="shared" si="5"/>
        <v>0.83535000000000004</v>
      </c>
      <c r="E83" s="81">
        <f t="shared" si="6"/>
        <v>-7.4849999946309254E-3</v>
      </c>
      <c r="F83" s="82">
        <f t="shared" si="7"/>
        <v>0.83535000000000004</v>
      </c>
      <c r="G83" s="82">
        <f t="shared" si="8"/>
        <v>-7.4849999946309254E-3</v>
      </c>
      <c r="H83" s="82">
        <f t="shared" si="9"/>
        <v>0.69780962250000012</v>
      </c>
      <c r="I83" s="82">
        <f t="shared" si="10"/>
        <v>0.58291526815537509</v>
      </c>
      <c r="J83" s="82">
        <f t="shared" si="11"/>
        <v>0.48693826925359263</v>
      </c>
      <c r="K83" s="82">
        <f t="shared" si="12"/>
        <v>-6.2525947455149434E-3</v>
      </c>
      <c r="L83" s="82">
        <f t="shared" si="13"/>
        <v>-5.2231050206659078E-3</v>
      </c>
      <c r="M83" s="82">
        <f t="shared" ca="1" si="14"/>
        <v>-7.8314294290052541E-3</v>
      </c>
      <c r="N83" s="82">
        <f t="shared" ca="1" si="15"/>
        <v>1.2001335300091732E-7</v>
      </c>
      <c r="O83" s="91">
        <f t="shared" ca="1" si="16"/>
        <v>2215799373.346036</v>
      </c>
      <c r="P83" s="82">
        <f t="shared" ca="1" si="17"/>
        <v>1039912910.8068578</v>
      </c>
      <c r="Q83" s="82">
        <f t="shared" ca="1" si="18"/>
        <v>12158960.820476938</v>
      </c>
      <c r="R83" s="44">
        <f t="shared" ca="1" si="19"/>
        <v>3.464294343743287E-4</v>
      </c>
    </row>
    <row r="84" spans="1:18">
      <c r="A84" s="80">
        <v>8356.5</v>
      </c>
      <c r="B84" s="80">
        <v>-8.1149999896297231E-3</v>
      </c>
      <c r="C84" s="80">
        <v>1</v>
      </c>
      <c r="D84" s="81">
        <f t="shared" ref="D84:D103" si="20">A84/A$18</f>
        <v>0.83565</v>
      </c>
      <c r="E84" s="81">
        <f t="shared" ref="E84:E103" si="21">B84/B$18</f>
        <v>-8.1149999896297231E-3</v>
      </c>
      <c r="F84" s="82">
        <f t="shared" ref="F84:F103" si="22">$C84*D84</f>
        <v>0.83565</v>
      </c>
      <c r="G84" s="82">
        <f t="shared" ref="G84:G103" si="23">$C84*E84</f>
        <v>-8.1149999896297231E-3</v>
      </c>
      <c r="H84" s="82">
        <f t="shared" ref="H84:H103" si="24">C84*D84*D84</f>
        <v>0.69831092250000004</v>
      </c>
      <c r="I84" s="82">
        <f t="shared" ref="I84:I103" si="25">C84*D84*D84*D84</f>
        <v>0.58354352238712504</v>
      </c>
      <c r="J84" s="82">
        <f t="shared" ref="J84:J103" si="26">C84*D84*D84*D84*D84</f>
        <v>0.48763814448280102</v>
      </c>
      <c r="K84" s="82">
        <f t="shared" ref="K84:K103" si="27">C84*E84*D84</f>
        <v>-6.7812997413340785E-3</v>
      </c>
      <c r="L84" s="82">
        <f t="shared" ref="L84:L103" si="28">C84*E84*D84*D84</f>
        <v>-5.6667931288458227E-3</v>
      </c>
      <c r="M84" s="82">
        <f t="shared" ref="M84:M103" ca="1" si="29">+E$4+E$5*D84+E$6*D84^2</f>
        <v>-7.837942841829754E-3</v>
      </c>
      <c r="N84" s="82">
        <f t="shared" ref="N84:N103" ca="1" si="30">C84*(M84-E84)^2</f>
        <v>7.6760663147053949E-8</v>
      </c>
      <c r="O84" s="91">
        <f t="shared" ref="O84:O103" ca="1" si="31">(C84*O$1-O$2*F84+O$3*H84)^2</f>
        <v>2212754512.0308266</v>
      </c>
      <c r="P84" s="82">
        <f t="shared" ref="P84:P103" ca="1" si="32">(-C84*O$2+O$4*F84-O$5*H84)^2</f>
        <v>1042844105.1439899</v>
      </c>
      <c r="Q84" s="82">
        <f t="shared" ref="Q84:Q103" ca="1" si="33">+(C84*O$3-F84*O$5+H84*O$6)^2</f>
        <v>12217370.587544588</v>
      </c>
      <c r="R84" s="44">
        <f t="shared" ref="R84:R103" ca="1" si="34">+E84-M84</f>
        <v>-2.7705714779996914E-4</v>
      </c>
    </row>
    <row r="85" spans="1:18">
      <c r="A85" s="80">
        <v>8365.5</v>
      </c>
      <c r="B85" s="80">
        <v>-6.7049999925075099E-3</v>
      </c>
      <c r="C85" s="80">
        <v>1</v>
      </c>
      <c r="D85" s="81">
        <f t="shared" si="20"/>
        <v>0.83655000000000002</v>
      </c>
      <c r="E85" s="81">
        <f t="shared" si="21"/>
        <v>-6.7049999925075099E-3</v>
      </c>
      <c r="F85" s="82">
        <f t="shared" si="22"/>
        <v>0.83655000000000002</v>
      </c>
      <c r="G85" s="82">
        <f t="shared" si="23"/>
        <v>-6.7049999925075099E-3</v>
      </c>
      <c r="H85" s="82">
        <f t="shared" si="24"/>
        <v>0.69981590250000003</v>
      </c>
      <c r="I85" s="82">
        <f t="shared" si="25"/>
        <v>0.58543099323637504</v>
      </c>
      <c r="J85" s="82">
        <f t="shared" si="26"/>
        <v>0.48974229739188957</v>
      </c>
      <c r="K85" s="82">
        <f t="shared" si="27"/>
        <v>-5.6090677437321572E-3</v>
      </c>
      <c r="L85" s="82">
        <f t="shared" si="28"/>
        <v>-4.6922656210191364E-3</v>
      </c>
      <c r="M85" s="82">
        <f t="shared" ca="1" si="29"/>
        <v>-7.8574993316881912E-3</v>
      </c>
      <c r="N85" s="82">
        <f t="shared" ca="1" si="30"/>
        <v>1.3282547268119073E-6</v>
      </c>
      <c r="O85" s="91">
        <f t="shared" ca="1" si="31"/>
        <v>2203630835.8393655</v>
      </c>
      <c r="P85" s="82">
        <f t="shared" ca="1" si="32"/>
        <v>1051663805.7821193</v>
      </c>
      <c r="Q85" s="82">
        <f t="shared" ca="1" si="33"/>
        <v>12393477.791986633</v>
      </c>
      <c r="R85" s="44">
        <f t="shared" ca="1" si="34"/>
        <v>1.1524993391806813E-3</v>
      </c>
    </row>
    <row r="86" spans="1:18">
      <c r="A86" s="80">
        <v>8470</v>
      </c>
      <c r="B86" s="80">
        <v>-8.1999999965773895E-3</v>
      </c>
      <c r="C86" s="80">
        <v>1</v>
      </c>
      <c r="D86" s="81">
        <f t="shared" si="20"/>
        <v>0.84699999999999998</v>
      </c>
      <c r="E86" s="81">
        <f t="shared" si="21"/>
        <v>-8.1999999965773895E-3</v>
      </c>
      <c r="F86" s="82">
        <f t="shared" si="22"/>
        <v>0.84699999999999998</v>
      </c>
      <c r="G86" s="82">
        <f t="shared" si="23"/>
        <v>-8.1999999965773895E-3</v>
      </c>
      <c r="H86" s="82">
        <f t="shared" si="24"/>
        <v>0.71740899999999996</v>
      </c>
      <c r="I86" s="82">
        <f t="shared" si="25"/>
        <v>0.60764542299999991</v>
      </c>
      <c r="J86" s="82">
        <f t="shared" si="26"/>
        <v>0.51467567328099995</v>
      </c>
      <c r="K86" s="82">
        <f t="shared" si="27"/>
        <v>-6.945399997101049E-3</v>
      </c>
      <c r="L86" s="82">
        <f t="shared" si="28"/>
        <v>-5.8827537975445886E-3</v>
      </c>
      <c r="M86" s="82">
        <f t="shared" ca="1" si="29"/>
        <v>-8.0863566640615916E-3</v>
      </c>
      <c r="N86" s="82">
        <f t="shared" ca="1" si="30"/>
        <v>1.2914807025296222E-8</v>
      </c>
      <c r="O86" s="91">
        <f t="shared" ca="1" si="31"/>
        <v>2098897590.6163058</v>
      </c>
      <c r="P86" s="82">
        <f t="shared" ca="1" si="32"/>
        <v>1156946779.338788</v>
      </c>
      <c r="Q86" s="82">
        <f t="shared" ca="1" si="33"/>
        <v>14535077.984456504</v>
      </c>
      <c r="R86" s="44">
        <f t="shared" ca="1" si="34"/>
        <v>-1.1364333251579796E-4</v>
      </c>
    </row>
    <row r="87" spans="1:18">
      <c r="A87" s="80">
        <v>10515</v>
      </c>
      <c r="B87" s="80">
        <v>-1.2803327743313275E-2</v>
      </c>
      <c r="C87" s="80">
        <v>1</v>
      </c>
      <c r="D87" s="81">
        <f t="shared" si="20"/>
        <v>1.0515000000000001</v>
      </c>
      <c r="E87" s="81">
        <f t="shared" si="21"/>
        <v>-1.2803327743313275E-2</v>
      </c>
      <c r="F87" s="82">
        <f t="shared" si="22"/>
        <v>1.0515000000000001</v>
      </c>
      <c r="G87" s="82">
        <f t="shared" si="23"/>
        <v>-1.2803327743313275E-2</v>
      </c>
      <c r="H87" s="82">
        <f t="shared" si="24"/>
        <v>1.1056522500000001</v>
      </c>
      <c r="I87" s="82">
        <f t="shared" si="25"/>
        <v>1.1625933408750002</v>
      </c>
      <c r="J87" s="82">
        <f t="shared" si="26"/>
        <v>1.2224668979300628</v>
      </c>
      <c r="K87" s="82">
        <f t="shared" si="27"/>
        <v>-1.3462699122093909E-2</v>
      </c>
      <c r="L87" s="82">
        <f t="shared" si="28"/>
        <v>-1.4156028126881747E-2</v>
      </c>
      <c r="M87" s="82">
        <f t="shared" ca="1" si="29"/>
        <v>-1.3226402859603772E-2</v>
      </c>
      <c r="N87" s="82">
        <f t="shared" ca="1" si="30"/>
        <v>1.7899255402421714E-7</v>
      </c>
      <c r="O87" s="91">
        <f t="shared" ca="1" si="31"/>
        <v>529039022.71145362</v>
      </c>
      <c r="P87" s="82">
        <f t="shared" ca="1" si="32"/>
        <v>4340165119.3855133</v>
      </c>
      <c r="Q87" s="82">
        <f t="shared" ca="1" si="33"/>
        <v>95028956.87326476</v>
      </c>
      <c r="R87" s="44">
        <f t="shared" ca="1" si="34"/>
        <v>4.2307511629049652E-4</v>
      </c>
    </row>
    <row r="88" spans="1:18">
      <c r="A88" s="80">
        <v>10737.5</v>
      </c>
      <c r="B88" s="80">
        <v>-1.3324999992619269E-2</v>
      </c>
      <c r="C88" s="80">
        <v>1</v>
      </c>
      <c r="D88" s="81">
        <f t="shared" si="20"/>
        <v>1.07375</v>
      </c>
      <c r="E88" s="81">
        <f t="shared" si="21"/>
        <v>-1.3324999992619269E-2</v>
      </c>
      <c r="F88" s="82">
        <f t="shared" si="22"/>
        <v>1.07375</v>
      </c>
      <c r="G88" s="82">
        <f t="shared" si="23"/>
        <v>-1.3324999992619269E-2</v>
      </c>
      <c r="H88" s="82">
        <f t="shared" si="24"/>
        <v>1.1529390625</v>
      </c>
      <c r="I88" s="82">
        <f t="shared" si="25"/>
        <v>1.237968318359375</v>
      </c>
      <c r="J88" s="82">
        <f t="shared" si="26"/>
        <v>1.3292684818383789</v>
      </c>
      <c r="K88" s="82">
        <f t="shared" si="27"/>
        <v>-1.430771874207494E-2</v>
      </c>
      <c r="L88" s="82">
        <f t="shared" si="28"/>
        <v>-1.5362912999302966E-2</v>
      </c>
      <c r="M88" s="82">
        <f t="shared" ca="1" si="29"/>
        <v>-1.3861567795228158E-2</v>
      </c>
      <c r="N88" s="82">
        <f t="shared" ca="1" si="30"/>
        <v>2.8790500679653171E-7</v>
      </c>
      <c r="O88" s="91">
        <f t="shared" ca="1" si="31"/>
        <v>417650600.67719185</v>
      </c>
      <c r="P88" s="82">
        <f t="shared" ca="1" si="32"/>
        <v>4822664568.8186197</v>
      </c>
      <c r="Q88" s="82">
        <f t="shared" ca="1" si="33"/>
        <v>108564175.54899062</v>
      </c>
      <c r="R88" s="44">
        <f t="shared" ca="1" si="34"/>
        <v>5.3656780260888902E-4</v>
      </c>
    </row>
    <row r="89" spans="1:18">
      <c r="A89" s="80">
        <v>11446</v>
      </c>
      <c r="B89" s="80">
        <v>-1.6559999996388797E-2</v>
      </c>
      <c r="C89" s="80">
        <v>1</v>
      </c>
      <c r="D89" s="81">
        <f t="shared" si="20"/>
        <v>1.1446000000000001</v>
      </c>
      <c r="E89" s="81">
        <f t="shared" si="21"/>
        <v>-1.6559999996388797E-2</v>
      </c>
      <c r="F89" s="82">
        <f t="shared" si="22"/>
        <v>1.1446000000000001</v>
      </c>
      <c r="G89" s="82">
        <f t="shared" si="23"/>
        <v>-1.6559999996388797E-2</v>
      </c>
      <c r="H89" s="82">
        <f t="shared" si="24"/>
        <v>1.3101091600000001</v>
      </c>
      <c r="I89" s="82">
        <f t="shared" si="25"/>
        <v>1.4995509445360002</v>
      </c>
      <c r="J89" s="82">
        <f t="shared" si="26"/>
        <v>1.7163860111159059</v>
      </c>
      <c r="K89" s="82">
        <f t="shared" si="27"/>
        <v>-1.8954575995866616E-2</v>
      </c>
      <c r="L89" s="82">
        <f t="shared" si="28"/>
        <v>-2.1695407684868929E-2</v>
      </c>
      <c r="M89" s="82">
        <f t="shared" ca="1" si="29"/>
        <v>-1.5983360090833284E-2</v>
      </c>
      <c r="N89" s="82">
        <f t="shared" ca="1" si="30"/>
        <v>3.3251358067907078E-7</v>
      </c>
      <c r="O89" s="91">
        <f t="shared" ca="1" si="31"/>
        <v>147947856.90447235</v>
      </c>
      <c r="P89" s="82">
        <f t="shared" ca="1" si="32"/>
        <v>6549258598.903532</v>
      </c>
      <c r="Q89" s="82">
        <f t="shared" ca="1" si="33"/>
        <v>158497330.01243845</v>
      </c>
      <c r="R89" s="44">
        <f t="shared" ca="1" si="34"/>
        <v>-5.7663990555551284E-4</v>
      </c>
    </row>
    <row r="90" spans="1:18">
      <c r="A90" s="80">
        <v>11820.5</v>
      </c>
      <c r="B90" s="80">
        <v>-1.6954999999143183E-2</v>
      </c>
      <c r="C90" s="80">
        <v>1</v>
      </c>
      <c r="D90" s="81">
        <f t="shared" si="20"/>
        <v>1.18205</v>
      </c>
      <c r="E90" s="81">
        <f t="shared" si="21"/>
        <v>-1.6954999999143183E-2</v>
      </c>
      <c r="F90" s="82">
        <f t="shared" si="22"/>
        <v>1.18205</v>
      </c>
      <c r="G90" s="82">
        <f t="shared" si="23"/>
        <v>-1.6954999999143183E-2</v>
      </c>
      <c r="H90" s="82">
        <f t="shared" si="24"/>
        <v>1.3972422025000002</v>
      </c>
      <c r="I90" s="82">
        <f t="shared" si="25"/>
        <v>1.6516101454651253</v>
      </c>
      <c r="J90" s="82">
        <f t="shared" si="26"/>
        <v>1.9522857724470515</v>
      </c>
      <c r="K90" s="82">
        <f t="shared" si="27"/>
        <v>-2.00416577489872E-2</v>
      </c>
      <c r="L90" s="82">
        <f t="shared" si="28"/>
        <v>-2.3690241542190321E-2</v>
      </c>
      <c r="M90" s="82">
        <f t="shared" ca="1" si="29"/>
        <v>-1.7165930762965759E-2</v>
      </c>
      <c r="N90" s="82">
        <f t="shared" ca="1" si="30"/>
        <v>4.4491787126775409E-8</v>
      </c>
      <c r="O90" s="91">
        <f t="shared" ca="1" si="31"/>
        <v>59663791.070596144</v>
      </c>
      <c r="P90" s="82">
        <f t="shared" ca="1" si="32"/>
        <v>7582195814.1406145</v>
      </c>
      <c r="Q90" s="82">
        <f t="shared" ca="1" si="33"/>
        <v>189255692.72743189</v>
      </c>
      <c r="R90" s="44">
        <f t="shared" ca="1" si="34"/>
        <v>2.1093076382257617E-4</v>
      </c>
    </row>
    <row r="91" spans="1:18">
      <c r="A91" s="80">
        <v>11822.5</v>
      </c>
      <c r="B91" s="80">
        <v>-1.7574999998032581E-2</v>
      </c>
      <c r="C91" s="80">
        <v>0.6</v>
      </c>
      <c r="D91" s="81">
        <f t="shared" si="20"/>
        <v>1.18225</v>
      </c>
      <c r="E91" s="81">
        <f t="shared" si="21"/>
        <v>-1.7574999998032581E-2</v>
      </c>
      <c r="F91" s="82">
        <f t="shared" si="22"/>
        <v>0.70935000000000004</v>
      </c>
      <c r="G91" s="82">
        <f t="shared" si="23"/>
        <v>-1.0544999998819549E-2</v>
      </c>
      <c r="H91" s="82">
        <f t="shared" si="24"/>
        <v>0.83862903750000006</v>
      </c>
      <c r="I91" s="82">
        <f t="shared" si="25"/>
        <v>0.99146917958437508</v>
      </c>
      <c r="J91" s="82">
        <f t="shared" si="26"/>
        <v>1.1721644375636275</v>
      </c>
      <c r="K91" s="82">
        <f t="shared" si="27"/>
        <v>-1.2466826248604412E-2</v>
      </c>
      <c r="L91" s="82">
        <f t="shared" si="28"/>
        <v>-1.4738905332412566E-2</v>
      </c>
      <c r="M91" s="82">
        <f t="shared" ca="1" si="29"/>
        <v>-1.7172359535436575E-2</v>
      </c>
      <c r="N91" s="82">
        <f t="shared" ca="1" si="30"/>
        <v>9.7271605271715367E-8</v>
      </c>
      <c r="O91" s="91">
        <f t="shared" ca="1" si="31"/>
        <v>21346640.790669981</v>
      </c>
      <c r="P91" s="82">
        <f t="shared" ca="1" si="32"/>
        <v>2731658655.2231989</v>
      </c>
      <c r="Q91" s="82">
        <f t="shared" ca="1" si="33"/>
        <v>68194192.932200432</v>
      </c>
      <c r="R91" s="44">
        <f t="shared" ca="1" si="34"/>
        <v>-4.0264046259600589E-4</v>
      </c>
    </row>
    <row r="92" spans="1:18">
      <c r="A92" s="80">
        <v>12607</v>
      </c>
      <c r="B92" s="80">
        <v>-2.0069999991392251E-2</v>
      </c>
      <c r="C92" s="80">
        <v>1</v>
      </c>
      <c r="D92" s="81">
        <f t="shared" si="20"/>
        <v>1.2606999999999999</v>
      </c>
      <c r="E92" s="81">
        <f t="shared" si="21"/>
        <v>-2.0069999991392251E-2</v>
      </c>
      <c r="F92" s="82">
        <f t="shared" si="22"/>
        <v>1.2606999999999999</v>
      </c>
      <c r="G92" s="82">
        <f t="shared" si="23"/>
        <v>-2.0069999991392251E-2</v>
      </c>
      <c r="H92" s="82">
        <f t="shared" si="24"/>
        <v>1.5893644899999999</v>
      </c>
      <c r="I92" s="82">
        <f t="shared" si="25"/>
        <v>2.0037118125429996</v>
      </c>
      <c r="J92" s="82">
        <f t="shared" si="26"/>
        <v>2.5260794820729595</v>
      </c>
      <c r="K92" s="82">
        <f t="shared" si="27"/>
        <v>-2.5302248989148211E-2</v>
      </c>
      <c r="L92" s="82">
        <f t="shared" si="28"/>
        <v>-3.1898545300619148E-2</v>
      </c>
      <c r="M92" s="82">
        <f t="shared" ca="1" si="29"/>
        <v>-1.9786890489236438E-2</v>
      </c>
      <c r="N92" s="82">
        <f t="shared" ca="1" si="30"/>
        <v>8.0150990210912624E-8</v>
      </c>
      <c r="O92" s="91">
        <f t="shared" ca="1" si="31"/>
        <v>3053590.3014273094</v>
      </c>
      <c r="P92" s="82">
        <f t="shared" ca="1" si="32"/>
        <v>10033261550.808147</v>
      </c>
      <c r="Q92" s="82">
        <f t="shared" ca="1" si="33"/>
        <v>264213053.30659151</v>
      </c>
      <c r="R92" s="44">
        <f t="shared" ca="1" si="34"/>
        <v>-2.831095021558136E-4</v>
      </c>
    </row>
    <row r="93" spans="1:18">
      <c r="A93" s="80">
        <v>12807.5</v>
      </c>
      <c r="B93" s="80">
        <v>-2.052499999263091E-2</v>
      </c>
      <c r="C93" s="80">
        <v>1</v>
      </c>
      <c r="D93" s="81">
        <f t="shared" si="20"/>
        <v>1.2807500000000001</v>
      </c>
      <c r="E93" s="81">
        <f t="shared" si="21"/>
        <v>-2.052499999263091E-2</v>
      </c>
      <c r="F93" s="82">
        <f t="shared" si="22"/>
        <v>1.2807500000000001</v>
      </c>
      <c r="G93" s="82">
        <f t="shared" si="23"/>
        <v>-2.052499999263091E-2</v>
      </c>
      <c r="H93" s="82">
        <f t="shared" si="24"/>
        <v>1.6403205625000001</v>
      </c>
      <c r="I93" s="82">
        <f t="shared" si="25"/>
        <v>2.1008405604218754</v>
      </c>
      <c r="J93" s="82">
        <f t="shared" si="26"/>
        <v>2.690651547760317</v>
      </c>
      <c r="K93" s="82">
        <f t="shared" si="27"/>
        <v>-2.6287393740562038E-2</v>
      </c>
      <c r="L93" s="82">
        <f t="shared" si="28"/>
        <v>-3.3667579533224828E-2</v>
      </c>
      <c r="M93" s="82">
        <f t="shared" ca="1" si="29"/>
        <v>-2.0484821784491979E-2</v>
      </c>
      <c r="N93" s="82">
        <f t="shared" ca="1" si="30"/>
        <v>1.6142884092553035E-9</v>
      </c>
      <c r="O93" s="91">
        <f t="shared" ca="1" si="31"/>
        <v>17592205.070205387</v>
      </c>
      <c r="P93" s="82">
        <f t="shared" ca="1" si="32"/>
        <v>10720914642.248594</v>
      </c>
      <c r="Q93" s="82">
        <f t="shared" ca="1" si="33"/>
        <v>285652799.35318911</v>
      </c>
      <c r="R93" s="44">
        <f t="shared" ca="1" si="34"/>
        <v>-4.0178208138931526E-5</v>
      </c>
    </row>
    <row r="94" spans="1:18">
      <c r="A94" s="80">
        <v>12853</v>
      </c>
      <c r="B94" s="80">
        <v>-2.1429999993415549E-2</v>
      </c>
      <c r="C94" s="80">
        <v>1</v>
      </c>
      <c r="D94" s="81">
        <f t="shared" si="20"/>
        <v>1.2853000000000001</v>
      </c>
      <c r="E94" s="81">
        <f t="shared" si="21"/>
        <v>-2.1429999993415549E-2</v>
      </c>
      <c r="F94" s="82">
        <f t="shared" si="22"/>
        <v>1.2853000000000001</v>
      </c>
      <c r="G94" s="82">
        <f t="shared" si="23"/>
        <v>-2.1429999993415549E-2</v>
      </c>
      <c r="H94" s="82">
        <f t="shared" si="24"/>
        <v>1.6519960900000004</v>
      </c>
      <c r="I94" s="82">
        <f t="shared" si="25"/>
        <v>2.1233105744770007</v>
      </c>
      <c r="J94" s="82">
        <f t="shared" si="26"/>
        <v>2.7290910813752891</v>
      </c>
      <c r="K94" s="82">
        <f t="shared" si="27"/>
        <v>-2.7543978991537009E-2</v>
      </c>
      <c r="L94" s="82">
        <f t="shared" si="28"/>
        <v>-3.5402276197822519E-2</v>
      </c>
      <c r="M94" s="82">
        <f t="shared" ca="1" si="29"/>
        <v>-2.0644889471112149E-2</v>
      </c>
      <c r="N94" s="82">
        <f t="shared" ca="1" si="30"/>
        <v>6.1639853223151836E-7</v>
      </c>
      <c r="O94" s="91">
        <f t="shared" ca="1" si="31"/>
        <v>22575823.962790579</v>
      </c>
      <c r="P94" s="82">
        <f t="shared" ca="1" si="32"/>
        <v>10880593769.30797</v>
      </c>
      <c r="Q94" s="82">
        <f t="shared" ca="1" si="33"/>
        <v>290653744.57535535</v>
      </c>
      <c r="R94" s="44">
        <f t="shared" ca="1" si="34"/>
        <v>-7.851105223034005E-4</v>
      </c>
    </row>
    <row r="95" spans="1:18">
      <c r="A95" s="80">
        <v>13814</v>
      </c>
      <c r="B95" s="80">
        <v>-2.4039999996603001E-2</v>
      </c>
      <c r="C95" s="80">
        <v>1</v>
      </c>
      <c r="D95" s="81">
        <f t="shared" si="20"/>
        <v>1.3814</v>
      </c>
      <c r="E95" s="81">
        <f t="shared" si="21"/>
        <v>-2.4039999996603001E-2</v>
      </c>
      <c r="F95" s="82">
        <f t="shared" si="22"/>
        <v>1.3814</v>
      </c>
      <c r="G95" s="82">
        <f t="shared" si="23"/>
        <v>-2.4039999996603001E-2</v>
      </c>
      <c r="H95" s="82">
        <f t="shared" si="24"/>
        <v>1.9082659599999998</v>
      </c>
      <c r="I95" s="82">
        <f t="shared" si="25"/>
        <v>2.6360785971439995</v>
      </c>
      <c r="J95" s="82">
        <f t="shared" si="26"/>
        <v>3.6414789740947207</v>
      </c>
      <c r="K95" s="82">
        <f t="shared" si="27"/>
        <v>-3.3208855995307388E-2</v>
      </c>
      <c r="L95" s="82">
        <f t="shared" si="28"/>
        <v>-4.5874713671917623E-2</v>
      </c>
      <c r="M95" s="82">
        <f t="shared" ca="1" si="29"/>
        <v>-2.417120690912378E-2</v>
      </c>
      <c r="N95" s="82">
        <f t="shared" ca="1" si="30"/>
        <v>1.7215253893235471E-8</v>
      </c>
      <c r="O95" s="91">
        <f t="shared" ca="1" si="31"/>
        <v>278071241.03493661</v>
      </c>
      <c r="P95" s="82">
        <f t="shared" ca="1" si="32"/>
        <v>14574409598.520136</v>
      </c>
      <c r="Q95" s="82">
        <f t="shared" ca="1" si="33"/>
        <v>408374546.93133879</v>
      </c>
      <c r="R95" s="44">
        <f t="shared" ca="1" si="34"/>
        <v>1.3120691252077946E-4</v>
      </c>
    </row>
    <row r="96" spans="1:18">
      <c r="A96" s="80">
        <v>13814.5</v>
      </c>
      <c r="B96" s="80">
        <v>-2.419499999814434E-2</v>
      </c>
      <c r="C96" s="80">
        <v>0.6</v>
      </c>
      <c r="D96" s="81">
        <f t="shared" si="20"/>
        <v>1.3814500000000001</v>
      </c>
      <c r="E96" s="81">
        <f t="shared" si="21"/>
        <v>-2.419499999814434E-2</v>
      </c>
      <c r="F96" s="82">
        <f t="shared" si="22"/>
        <v>0.82887</v>
      </c>
      <c r="G96" s="82">
        <f t="shared" si="23"/>
        <v>-1.4516999998886603E-2</v>
      </c>
      <c r="H96" s="82">
        <f t="shared" si="24"/>
        <v>1.1450424615000001</v>
      </c>
      <c r="I96" s="82">
        <f t="shared" si="25"/>
        <v>1.5818189084391752</v>
      </c>
      <c r="J96" s="82">
        <f t="shared" si="26"/>
        <v>2.1852037310632988</v>
      </c>
      <c r="K96" s="82">
        <f t="shared" si="27"/>
        <v>-2.0054509648461897E-2</v>
      </c>
      <c r="L96" s="82">
        <f t="shared" si="28"/>
        <v>-2.7704302353867689E-2</v>
      </c>
      <c r="M96" s="82">
        <f t="shared" ca="1" si="29"/>
        <v>-2.4173113962864881E-2</v>
      </c>
      <c r="N96" s="82">
        <f t="shared" ca="1" si="30"/>
        <v>2.8739912415222517E-10</v>
      </c>
      <c r="O96" s="91">
        <f t="shared" ca="1" si="31"/>
        <v>100181089.27971771</v>
      </c>
      <c r="P96" s="82">
        <f t="shared" ca="1" si="32"/>
        <v>5247537967.9129047</v>
      </c>
      <c r="Q96" s="82">
        <f t="shared" ca="1" si="33"/>
        <v>147039108.47082785</v>
      </c>
      <c r="R96" s="44">
        <f t="shared" ca="1" si="34"/>
        <v>-2.1886035279458649E-5</v>
      </c>
    </row>
    <row r="97" spans="1:18">
      <c r="A97" s="80">
        <v>13817.5</v>
      </c>
      <c r="B97" s="80">
        <v>-2.4024999991524965E-2</v>
      </c>
      <c r="C97" s="80">
        <v>1</v>
      </c>
      <c r="D97" s="81">
        <f t="shared" si="20"/>
        <v>1.38175</v>
      </c>
      <c r="E97" s="81">
        <f t="shared" si="21"/>
        <v>-2.4024999991524965E-2</v>
      </c>
      <c r="F97" s="82">
        <f t="shared" si="22"/>
        <v>1.38175</v>
      </c>
      <c r="G97" s="82">
        <f t="shared" si="23"/>
        <v>-2.4024999991524965E-2</v>
      </c>
      <c r="H97" s="82">
        <f t="shared" si="24"/>
        <v>1.9092330625</v>
      </c>
      <c r="I97" s="82">
        <f t="shared" si="25"/>
        <v>2.638082784109375</v>
      </c>
      <c r="J97" s="82">
        <f t="shared" si="26"/>
        <v>3.645170886943129</v>
      </c>
      <c r="K97" s="82">
        <f t="shared" si="27"/>
        <v>-3.3196543738289619E-2</v>
      </c>
      <c r="L97" s="82">
        <f t="shared" si="28"/>
        <v>-4.5869324310381682E-2</v>
      </c>
      <c r="M97" s="82">
        <f t="shared" ca="1" si="29"/>
        <v>-2.4184557865307175E-2</v>
      </c>
      <c r="N97" s="82">
        <f t="shared" ca="1" si="30"/>
        <v>2.5458715085899952E-8</v>
      </c>
      <c r="O97" s="91">
        <f t="shared" ca="1" si="31"/>
        <v>279539893.58660996</v>
      </c>
      <c r="P97" s="82">
        <f t="shared" ca="1" si="32"/>
        <v>14589006521.714537</v>
      </c>
      <c r="Q97" s="82">
        <f t="shared" ca="1" si="33"/>
        <v>408846632.39910728</v>
      </c>
      <c r="R97" s="44">
        <f t="shared" ca="1" si="34"/>
        <v>1.5955787378221092E-4</v>
      </c>
    </row>
    <row r="98" spans="1:18">
      <c r="A98" s="80">
        <v>13825</v>
      </c>
      <c r="B98" s="80">
        <v>-2.5149999994027894E-2</v>
      </c>
      <c r="C98" s="80">
        <v>1</v>
      </c>
      <c r="D98" s="81">
        <f t="shared" si="20"/>
        <v>1.3825000000000001</v>
      </c>
      <c r="E98" s="81">
        <f t="shared" si="21"/>
        <v>-2.5149999994027894E-2</v>
      </c>
      <c r="F98" s="82">
        <f t="shared" si="22"/>
        <v>1.3825000000000001</v>
      </c>
      <c r="G98" s="82">
        <f t="shared" si="23"/>
        <v>-2.5149999994027894E-2</v>
      </c>
      <c r="H98" s="82">
        <f t="shared" si="24"/>
        <v>1.9113062500000002</v>
      </c>
      <c r="I98" s="82">
        <f t="shared" si="25"/>
        <v>2.6423808906250006</v>
      </c>
      <c r="J98" s="82">
        <f t="shared" si="26"/>
        <v>3.6530915812890634</v>
      </c>
      <c r="K98" s="82">
        <f t="shared" si="27"/>
        <v>-3.4769874991743568E-2</v>
      </c>
      <c r="L98" s="82">
        <f t="shared" si="28"/>
        <v>-4.8069352176085482E-2</v>
      </c>
      <c r="M98" s="82">
        <f t="shared" ca="1" si="29"/>
        <v>-2.4213179471381116E-2</v>
      </c>
      <c r="N98" s="82">
        <f t="shared" ca="1" si="30"/>
        <v>8.776326916521822E-7</v>
      </c>
      <c r="O98" s="91">
        <f t="shared" ca="1" si="31"/>
        <v>282700484.06203496</v>
      </c>
      <c r="P98" s="82">
        <f t="shared" ca="1" si="32"/>
        <v>14620314135.851648</v>
      </c>
      <c r="Q98" s="82">
        <f t="shared" ca="1" si="33"/>
        <v>409859329.99169254</v>
      </c>
      <c r="R98" s="44">
        <f t="shared" ca="1" si="34"/>
        <v>-9.3682052264677795E-4</v>
      </c>
    </row>
    <row r="99" spans="1:18">
      <c r="A99" s="80">
        <v>13913.5</v>
      </c>
      <c r="B99" s="80">
        <v>-2.4584999999206048E-2</v>
      </c>
      <c r="C99" s="80">
        <v>1</v>
      </c>
      <c r="D99" s="81">
        <f t="shared" si="20"/>
        <v>1.3913500000000001</v>
      </c>
      <c r="E99" s="81">
        <f t="shared" si="21"/>
        <v>-2.4584999999206048E-2</v>
      </c>
      <c r="F99" s="82">
        <f t="shared" si="22"/>
        <v>1.3913500000000001</v>
      </c>
      <c r="G99" s="82">
        <f t="shared" si="23"/>
        <v>-2.4584999999206048E-2</v>
      </c>
      <c r="H99" s="82">
        <f t="shared" si="24"/>
        <v>1.9358548225000003</v>
      </c>
      <c r="I99" s="82">
        <f t="shared" si="25"/>
        <v>2.6934516072853754</v>
      </c>
      <c r="J99" s="82">
        <f t="shared" si="26"/>
        <v>3.7475338937965073</v>
      </c>
      <c r="K99" s="82">
        <f t="shared" si="27"/>
        <v>-3.4206339748895337E-2</v>
      </c>
      <c r="L99" s="82">
        <f t="shared" si="28"/>
        <v>-4.7592990809625528E-2</v>
      </c>
      <c r="M99" s="82">
        <f t="shared" ca="1" si="29"/>
        <v>-2.4552192865334957E-2</v>
      </c>
      <c r="N99" s="82">
        <f t="shared" ca="1" si="30"/>
        <v>1.0763080328356586E-9</v>
      </c>
      <c r="O99" s="91">
        <f t="shared" ca="1" si="31"/>
        <v>321386892.89667714</v>
      </c>
      <c r="P99" s="82">
        <f t="shared" ca="1" si="32"/>
        <v>14992683941.673225</v>
      </c>
      <c r="Q99" s="82">
        <f t="shared" ca="1" si="33"/>
        <v>421921270.24598676</v>
      </c>
      <c r="R99" s="44">
        <f t="shared" ca="1" si="34"/>
        <v>-3.2807133871090577E-5</v>
      </c>
    </row>
    <row r="100" spans="1:18">
      <c r="A100" s="80">
        <v>15681</v>
      </c>
      <c r="B100" s="80">
        <v>-3.2709999999497086E-2</v>
      </c>
      <c r="C100" s="80">
        <v>1</v>
      </c>
      <c r="D100" s="81">
        <f t="shared" si="20"/>
        <v>1.5681</v>
      </c>
      <c r="E100" s="81">
        <f t="shared" si="21"/>
        <v>-3.2709999999497086E-2</v>
      </c>
      <c r="F100" s="82">
        <f t="shared" si="22"/>
        <v>1.5681</v>
      </c>
      <c r="G100" s="82">
        <f t="shared" si="23"/>
        <v>-3.2709999999497086E-2</v>
      </c>
      <c r="H100" s="82">
        <f t="shared" si="24"/>
        <v>2.45893761</v>
      </c>
      <c r="I100" s="82">
        <f t="shared" si="25"/>
        <v>3.8558600662410001</v>
      </c>
      <c r="J100" s="82">
        <f t="shared" si="26"/>
        <v>6.0463741698725126</v>
      </c>
      <c r="K100" s="82">
        <f t="shared" si="27"/>
        <v>-5.129255099921138E-2</v>
      </c>
      <c r="L100" s="82">
        <f t="shared" si="28"/>
        <v>-8.0431849221863361E-2</v>
      </c>
      <c r="M100" s="82">
        <f t="shared" ca="1" si="29"/>
        <v>-3.1816516902696441E-2</v>
      </c>
      <c r="N100" s="82">
        <f t="shared" ca="1" si="30"/>
        <v>7.9831204426846964E-7</v>
      </c>
      <c r="O100" s="91">
        <f t="shared" ca="1" si="31"/>
        <v>1656655637.6285872</v>
      </c>
      <c r="P100" s="82">
        <f t="shared" ca="1" si="32"/>
        <v>23606374679.201851</v>
      </c>
      <c r="Q100" s="82">
        <f t="shared" ca="1" si="33"/>
        <v>708183361.94802868</v>
      </c>
      <c r="R100" s="44">
        <f t="shared" ca="1" si="34"/>
        <v>-8.9348309680064436E-4</v>
      </c>
    </row>
    <row r="101" spans="1:18">
      <c r="A101" s="80">
        <v>15827</v>
      </c>
      <c r="B101" s="80">
        <v>-3.2669999993231613E-2</v>
      </c>
      <c r="C101" s="80">
        <v>1</v>
      </c>
      <c r="D101" s="81">
        <f t="shared" si="20"/>
        <v>1.5827</v>
      </c>
      <c r="E101" s="81">
        <f t="shared" si="21"/>
        <v>-3.2669999993231613E-2</v>
      </c>
      <c r="F101" s="82">
        <f t="shared" si="22"/>
        <v>1.5827</v>
      </c>
      <c r="G101" s="82">
        <f t="shared" si="23"/>
        <v>-3.2669999993231613E-2</v>
      </c>
      <c r="H101" s="82">
        <f t="shared" si="24"/>
        <v>2.5049392899999998</v>
      </c>
      <c r="I101" s="82">
        <f t="shared" si="25"/>
        <v>3.9645674142829996</v>
      </c>
      <c r="J101" s="82">
        <f t="shared" si="26"/>
        <v>6.2747208465857032</v>
      </c>
      <c r="K101" s="82">
        <f t="shared" si="27"/>
        <v>-5.1706808989287673E-2</v>
      </c>
      <c r="L101" s="82">
        <f t="shared" si="28"/>
        <v>-8.1836366587345596E-2</v>
      </c>
      <c r="M101" s="82">
        <f t="shared" ca="1" si="29"/>
        <v>-3.2458607133853068E-2</v>
      </c>
      <c r="N101" s="82">
        <f t="shared" ca="1" si="30"/>
        <v>4.46869409962374E-8</v>
      </c>
      <c r="O101" s="91">
        <f t="shared" ca="1" si="31"/>
        <v>1817217959.7341664</v>
      </c>
      <c r="P101" s="82">
        <f t="shared" ca="1" si="32"/>
        <v>24421958794.437881</v>
      </c>
      <c r="Q101" s="82">
        <f t="shared" ca="1" si="33"/>
        <v>735885428.16980755</v>
      </c>
      <c r="R101" s="44">
        <f t="shared" ca="1" si="34"/>
        <v>-2.1139285937854524E-4</v>
      </c>
    </row>
    <row r="102" spans="1:18">
      <c r="A102" s="80">
        <v>16901</v>
      </c>
      <c r="B102" s="80">
        <v>-3.9209999995364342E-2</v>
      </c>
      <c r="C102" s="80">
        <v>1</v>
      </c>
      <c r="D102" s="81">
        <f t="shared" si="20"/>
        <v>1.6900999999999999</v>
      </c>
      <c r="E102" s="81">
        <f t="shared" si="21"/>
        <v>-3.9209999995364342E-2</v>
      </c>
      <c r="F102" s="82">
        <f t="shared" si="22"/>
        <v>1.6900999999999999</v>
      </c>
      <c r="G102" s="82">
        <f t="shared" si="23"/>
        <v>-3.9209999995364342E-2</v>
      </c>
      <c r="H102" s="82">
        <f t="shared" si="24"/>
        <v>2.8564380099999997</v>
      </c>
      <c r="I102" s="82">
        <f t="shared" si="25"/>
        <v>4.8276658807009998</v>
      </c>
      <c r="J102" s="82">
        <f t="shared" si="26"/>
        <v>8.1592381049727596</v>
      </c>
      <c r="K102" s="82">
        <f t="shared" si="27"/>
        <v>-6.6268820992165273E-2</v>
      </c>
      <c r="L102" s="82">
        <f t="shared" si="28"/>
        <v>-0.11200093435885852</v>
      </c>
      <c r="M102" s="82">
        <f t="shared" ca="1" si="29"/>
        <v>-3.7379093836749269E-2</v>
      </c>
      <c r="N102" s="82">
        <f t="shared" ca="1" si="30"/>
        <v>3.3522173616546015E-6</v>
      </c>
      <c r="O102" s="91">
        <f t="shared" ca="1" si="31"/>
        <v>3250866492.0826468</v>
      </c>
      <c r="P102" s="82">
        <f t="shared" ca="1" si="32"/>
        <v>30937052722.805058</v>
      </c>
      <c r="Q102" s="82">
        <f t="shared" ca="1" si="33"/>
        <v>960069655.19643402</v>
      </c>
      <c r="R102" s="44">
        <f t="shared" ca="1" si="34"/>
        <v>-1.8309061586150727E-3</v>
      </c>
    </row>
    <row r="103" spans="1:18">
      <c r="A103" s="80">
        <v>18911.5</v>
      </c>
      <c r="B103" s="80">
        <v>-4.5464999995601829E-2</v>
      </c>
      <c r="C103" s="80">
        <v>1</v>
      </c>
      <c r="D103" s="81">
        <f t="shared" si="20"/>
        <v>1.8911500000000001</v>
      </c>
      <c r="E103" s="81">
        <f t="shared" si="21"/>
        <v>-4.5464999995601829E-2</v>
      </c>
      <c r="F103" s="82">
        <f t="shared" si="22"/>
        <v>1.8911500000000001</v>
      </c>
      <c r="G103" s="82">
        <f t="shared" si="23"/>
        <v>-4.5464999995601829E-2</v>
      </c>
      <c r="H103" s="82">
        <f t="shared" si="24"/>
        <v>3.5764483225000006</v>
      </c>
      <c r="I103" s="82">
        <f t="shared" si="25"/>
        <v>6.7636002450958763</v>
      </c>
      <c r="J103" s="82">
        <f t="shared" si="26"/>
        <v>12.790982603513067</v>
      </c>
      <c r="K103" s="82">
        <f t="shared" si="27"/>
        <v>-8.5981134741682411E-2</v>
      </c>
      <c r="L103" s="82">
        <f t="shared" si="28"/>
        <v>-0.16260322296673271</v>
      </c>
      <c r="M103" s="82">
        <f t="shared" ca="1" si="29"/>
        <v>-4.7523275287057458E-2</v>
      </c>
      <c r="N103" s="82">
        <f t="shared" ca="1" si="30"/>
        <v>4.2364971754167534E-6</v>
      </c>
      <c r="O103" s="91">
        <f t="shared" ca="1" si="31"/>
        <v>7218299664.2783108</v>
      </c>
      <c r="P103" s="82">
        <f t="shared" ca="1" si="32"/>
        <v>45717169563.663712</v>
      </c>
      <c r="Q103" s="82">
        <f t="shared" ca="1" si="33"/>
        <v>1483616223.1939063</v>
      </c>
      <c r="R103" s="44">
        <f t="shared" ca="1" si="34"/>
        <v>2.0582752914556288E-3</v>
      </c>
    </row>
    <row r="104" spans="1:18">
      <c r="A104" s="80"/>
      <c r="B104" s="80"/>
      <c r="C104" s="80"/>
      <c r="D104" s="81"/>
      <c r="E104" s="81"/>
      <c r="F104" s="82"/>
      <c r="G104" s="82"/>
      <c r="H104" s="82"/>
      <c r="I104" s="82"/>
      <c r="J104" s="82"/>
      <c r="K104" s="82"/>
      <c r="L104" s="82"/>
      <c r="M104" s="82"/>
      <c r="N104" s="82"/>
      <c r="O104" s="91"/>
      <c r="P104" s="82"/>
      <c r="Q104" s="82"/>
    </row>
    <row r="105" spans="1:18">
      <c r="A105" s="80"/>
      <c r="B105" s="80"/>
      <c r="C105" s="80"/>
      <c r="D105" s="81"/>
      <c r="E105" s="81"/>
      <c r="F105" s="82"/>
      <c r="G105" s="82"/>
      <c r="H105" s="82"/>
      <c r="I105" s="82"/>
      <c r="J105" s="82"/>
      <c r="K105" s="82"/>
      <c r="L105" s="82"/>
      <c r="M105" s="82"/>
      <c r="N105" s="82"/>
      <c r="O105" s="91"/>
      <c r="P105" s="82"/>
      <c r="Q105" s="82"/>
    </row>
    <row r="106" spans="1:18">
      <c r="A106" s="80"/>
      <c r="B106" s="80"/>
      <c r="C106" s="80"/>
      <c r="D106" s="81"/>
      <c r="E106" s="81"/>
      <c r="F106" s="82"/>
      <c r="G106" s="82"/>
      <c r="H106" s="82"/>
      <c r="I106" s="82"/>
      <c r="J106" s="82"/>
      <c r="K106" s="82"/>
      <c r="L106" s="82"/>
      <c r="M106" s="82"/>
      <c r="N106" s="82"/>
      <c r="O106" s="91"/>
      <c r="P106" s="82"/>
      <c r="Q106" s="82"/>
    </row>
    <row r="107" spans="1:18">
      <c r="A107" s="80"/>
      <c r="B107" s="80"/>
      <c r="C107" s="80"/>
      <c r="D107" s="81"/>
      <c r="E107" s="81"/>
      <c r="F107" s="82"/>
      <c r="G107" s="82"/>
      <c r="H107" s="82"/>
      <c r="I107" s="82"/>
      <c r="J107" s="82"/>
      <c r="K107" s="82"/>
      <c r="L107" s="82"/>
      <c r="M107" s="82"/>
      <c r="N107" s="82"/>
      <c r="O107" s="91"/>
      <c r="P107" s="82"/>
      <c r="Q107" s="82"/>
    </row>
    <row r="108" spans="1:18">
      <c r="A108" s="80"/>
      <c r="B108" s="80"/>
      <c r="C108" s="80"/>
      <c r="D108" s="81"/>
      <c r="E108" s="81"/>
      <c r="F108" s="82"/>
      <c r="G108" s="82"/>
      <c r="H108" s="82"/>
      <c r="I108" s="82"/>
      <c r="J108" s="82"/>
      <c r="K108" s="82"/>
      <c r="L108" s="82"/>
      <c r="M108" s="82"/>
      <c r="N108" s="82"/>
      <c r="O108" s="91"/>
      <c r="P108" s="82"/>
      <c r="Q108" s="82"/>
    </row>
    <row r="109" spans="1:18">
      <c r="A109" s="80"/>
      <c r="B109" s="80"/>
      <c r="C109" s="80"/>
      <c r="D109" s="81"/>
      <c r="E109" s="81"/>
      <c r="F109" s="82"/>
      <c r="G109" s="82"/>
      <c r="H109" s="82"/>
      <c r="I109" s="82"/>
      <c r="J109" s="82"/>
      <c r="K109" s="82"/>
      <c r="L109" s="82"/>
      <c r="M109" s="82"/>
      <c r="N109" s="82"/>
      <c r="O109" s="91"/>
      <c r="P109" s="82"/>
      <c r="Q109" s="82"/>
    </row>
    <row r="110" spans="1:18">
      <c r="A110" s="80"/>
      <c r="B110" s="80"/>
      <c r="C110" s="80"/>
      <c r="D110" s="81"/>
      <c r="E110" s="81"/>
      <c r="F110" s="82"/>
      <c r="G110" s="82"/>
      <c r="H110" s="82"/>
      <c r="I110" s="82"/>
      <c r="J110" s="82"/>
      <c r="K110" s="82"/>
      <c r="L110" s="82"/>
      <c r="M110" s="82"/>
      <c r="N110" s="82"/>
      <c r="O110" s="91"/>
      <c r="P110" s="82"/>
      <c r="Q110" s="82"/>
    </row>
    <row r="111" spans="1:18">
      <c r="A111" s="80"/>
      <c r="B111" s="80"/>
      <c r="C111" s="80"/>
      <c r="D111" s="81"/>
      <c r="E111" s="81"/>
      <c r="F111" s="82"/>
      <c r="G111" s="82"/>
      <c r="H111" s="82"/>
      <c r="I111" s="82"/>
      <c r="J111" s="82"/>
      <c r="K111" s="82"/>
      <c r="L111" s="82"/>
      <c r="M111" s="82"/>
      <c r="N111" s="82"/>
      <c r="O111" s="91"/>
      <c r="P111" s="82"/>
      <c r="Q111" s="82"/>
    </row>
    <row r="112" spans="1:18">
      <c r="A112" s="80"/>
      <c r="B112" s="80"/>
      <c r="C112" s="80"/>
      <c r="D112" s="81"/>
      <c r="E112" s="81"/>
      <c r="F112" s="82"/>
      <c r="G112" s="82"/>
      <c r="H112" s="82"/>
      <c r="I112" s="82"/>
      <c r="J112" s="82"/>
      <c r="K112" s="82"/>
      <c r="L112" s="82"/>
      <c r="M112" s="82"/>
      <c r="N112" s="82"/>
      <c r="O112" s="91"/>
      <c r="P112" s="82"/>
      <c r="Q112" s="82"/>
    </row>
    <row r="113" spans="1:17">
      <c r="A113" s="80"/>
      <c r="B113" s="80"/>
      <c r="C113" s="80"/>
      <c r="D113" s="81"/>
      <c r="E113" s="81"/>
      <c r="F113" s="82"/>
      <c r="G113" s="82"/>
      <c r="H113" s="82"/>
      <c r="I113" s="82"/>
      <c r="J113" s="82"/>
      <c r="K113" s="82"/>
      <c r="L113" s="82"/>
      <c r="M113" s="82"/>
      <c r="N113" s="82"/>
      <c r="O113" s="91"/>
      <c r="P113" s="82"/>
      <c r="Q113" s="82"/>
    </row>
    <row r="114" spans="1:17">
      <c r="A114" s="80"/>
      <c r="B114" s="80"/>
      <c r="C114" s="80"/>
      <c r="D114" s="81"/>
      <c r="E114" s="81"/>
      <c r="F114" s="82"/>
      <c r="G114" s="82"/>
      <c r="H114" s="82"/>
      <c r="I114" s="82"/>
      <c r="J114" s="82"/>
      <c r="K114" s="82"/>
      <c r="L114" s="82"/>
      <c r="M114" s="82"/>
      <c r="N114" s="82"/>
      <c r="O114" s="91"/>
      <c r="P114" s="82"/>
      <c r="Q114" s="82"/>
    </row>
    <row r="115" spans="1:17">
      <c r="A115" s="80"/>
      <c r="B115" s="80"/>
      <c r="C115" s="80"/>
      <c r="D115" s="81"/>
      <c r="E115" s="81"/>
      <c r="F115" s="82"/>
      <c r="G115" s="82"/>
      <c r="H115" s="82"/>
      <c r="I115" s="82"/>
      <c r="J115" s="82"/>
      <c r="K115" s="82"/>
      <c r="L115" s="82"/>
      <c r="M115" s="82"/>
      <c r="N115" s="82"/>
      <c r="O115" s="91"/>
      <c r="P115" s="82"/>
      <c r="Q115" s="82"/>
    </row>
    <row r="116" spans="1:17">
      <c r="A116" s="80"/>
      <c r="B116" s="80"/>
      <c r="C116" s="80"/>
      <c r="D116" s="81"/>
      <c r="E116" s="81"/>
      <c r="F116" s="82"/>
      <c r="G116" s="82"/>
      <c r="H116" s="82"/>
      <c r="I116" s="82"/>
      <c r="J116" s="82"/>
      <c r="K116" s="82"/>
      <c r="L116" s="82"/>
      <c r="M116" s="82"/>
      <c r="N116" s="82"/>
      <c r="O116" s="91"/>
      <c r="P116" s="82"/>
      <c r="Q116" s="82"/>
    </row>
    <row r="117" spans="1:17">
      <c r="A117" s="80"/>
      <c r="B117" s="80"/>
      <c r="C117" s="80"/>
      <c r="D117" s="81"/>
      <c r="E117" s="81"/>
      <c r="F117" s="82"/>
      <c r="G117" s="82"/>
      <c r="H117" s="82"/>
      <c r="I117" s="82"/>
      <c r="J117" s="82"/>
      <c r="K117" s="82"/>
      <c r="L117" s="82"/>
      <c r="M117" s="82"/>
      <c r="N117" s="82"/>
      <c r="O117" s="91"/>
      <c r="P117" s="82"/>
      <c r="Q117" s="82"/>
    </row>
    <row r="118" spans="1:17">
      <c r="A118" s="80"/>
      <c r="B118" s="80"/>
      <c r="C118" s="80"/>
      <c r="D118" s="81"/>
      <c r="E118" s="81"/>
      <c r="F118" s="82"/>
      <c r="G118" s="82"/>
      <c r="H118" s="82"/>
      <c r="I118" s="82"/>
      <c r="J118" s="82"/>
      <c r="K118" s="82"/>
      <c r="L118" s="82"/>
      <c r="M118" s="82"/>
      <c r="N118" s="82"/>
      <c r="O118" s="91"/>
      <c r="P118" s="82"/>
      <c r="Q118" s="82"/>
    </row>
    <row r="119" spans="1:17">
      <c r="A119" s="80"/>
      <c r="B119" s="80"/>
      <c r="C119" s="80"/>
      <c r="D119" s="81"/>
      <c r="E119" s="81"/>
      <c r="F119" s="82"/>
      <c r="G119" s="82"/>
      <c r="H119" s="82"/>
      <c r="I119" s="82"/>
      <c r="J119" s="82"/>
      <c r="K119" s="82"/>
      <c r="L119" s="82"/>
      <c r="M119" s="82"/>
      <c r="N119" s="82"/>
      <c r="O119" s="91"/>
      <c r="P119" s="82"/>
      <c r="Q119" s="82"/>
    </row>
    <row r="120" spans="1:17">
      <c r="A120" s="80"/>
      <c r="B120" s="80"/>
      <c r="C120" s="80"/>
      <c r="D120" s="81"/>
      <c r="E120" s="81"/>
      <c r="F120" s="82"/>
      <c r="G120" s="82"/>
      <c r="H120" s="82"/>
      <c r="I120" s="82"/>
      <c r="J120" s="82"/>
      <c r="K120" s="82"/>
      <c r="L120" s="82"/>
      <c r="M120" s="82"/>
      <c r="N120" s="82"/>
      <c r="O120" s="91"/>
      <c r="P120" s="82"/>
      <c r="Q120" s="82"/>
    </row>
    <row r="121" spans="1:17">
      <c r="A121" s="80"/>
      <c r="B121" s="80"/>
      <c r="C121" s="80"/>
      <c r="D121" s="81"/>
      <c r="E121" s="81"/>
      <c r="F121" s="82"/>
      <c r="G121" s="82"/>
      <c r="H121" s="82"/>
      <c r="I121" s="82"/>
      <c r="J121" s="82"/>
      <c r="K121" s="82"/>
      <c r="L121" s="82"/>
      <c r="M121" s="82"/>
      <c r="N121" s="82"/>
      <c r="O121" s="91"/>
      <c r="P121" s="82"/>
      <c r="Q121" s="82"/>
    </row>
    <row r="122" spans="1:17">
      <c r="A122" s="80"/>
      <c r="B122" s="80"/>
      <c r="C122" s="80"/>
      <c r="D122" s="81"/>
      <c r="E122" s="81"/>
      <c r="F122" s="82"/>
      <c r="G122" s="82"/>
      <c r="H122" s="82"/>
      <c r="I122" s="82"/>
      <c r="J122" s="82"/>
      <c r="K122" s="82"/>
      <c r="L122" s="82"/>
      <c r="M122" s="82"/>
      <c r="N122" s="82"/>
      <c r="O122" s="91"/>
      <c r="P122" s="82"/>
      <c r="Q122" s="82"/>
    </row>
    <row r="123" spans="1:17">
      <c r="A123" s="80"/>
      <c r="B123" s="80"/>
      <c r="C123" s="80"/>
      <c r="D123" s="81"/>
      <c r="E123" s="81"/>
      <c r="F123" s="82"/>
      <c r="G123" s="82"/>
      <c r="H123" s="82"/>
      <c r="I123" s="82"/>
      <c r="J123" s="82"/>
      <c r="K123" s="82"/>
      <c r="L123" s="82"/>
      <c r="M123" s="82"/>
      <c r="N123" s="82"/>
      <c r="O123" s="91"/>
      <c r="P123" s="82"/>
      <c r="Q123" s="82"/>
    </row>
    <row r="124" spans="1:17">
      <c r="A124" s="80"/>
      <c r="B124" s="80"/>
      <c r="C124" s="80"/>
      <c r="D124" s="81"/>
      <c r="E124" s="81"/>
      <c r="F124" s="82"/>
      <c r="G124" s="82"/>
      <c r="H124" s="82"/>
      <c r="I124" s="82"/>
      <c r="J124" s="82"/>
      <c r="K124" s="82"/>
      <c r="L124" s="82"/>
      <c r="M124" s="82"/>
      <c r="N124" s="82"/>
      <c r="O124" s="91"/>
      <c r="P124" s="82"/>
      <c r="Q124" s="82"/>
    </row>
    <row r="125" spans="1:17">
      <c r="A125" s="80"/>
      <c r="B125" s="80"/>
      <c r="C125" s="80"/>
      <c r="D125" s="81"/>
      <c r="E125" s="81"/>
      <c r="F125" s="82"/>
      <c r="G125" s="82"/>
      <c r="H125" s="82"/>
      <c r="I125" s="82"/>
      <c r="J125" s="82"/>
      <c r="K125" s="82"/>
      <c r="L125" s="82"/>
      <c r="M125" s="82"/>
      <c r="N125" s="82"/>
      <c r="O125" s="91"/>
      <c r="P125" s="82"/>
      <c r="Q125" s="82"/>
    </row>
    <row r="126" spans="1:17">
      <c r="A126" s="80"/>
      <c r="B126" s="80"/>
      <c r="C126" s="80"/>
      <c r="D126" s="81"/>
      <c r="E126" s="81"/>
      <c r="F126" s="82"/>
      <c r="G126" s="82"/>
      <c r="H126" s="82"/>
      <c r="I126" s="82"/>
      <c r="J126" s="82"/>
      <c r="K126" s="82"/>
      <c r="L126" s="82"/>
      <c r="M126" s="82"/>
      <c r="N126" s="82"/>
      <c r="O126" s="91"/>
      <c r="P126" s="82"/>
      <c r="Q126" s="82"/>
    </row>
    <row r="127" spans="1:17">
      <c r="A127" s="80"/>
      <c r="B127" s="80"/>
      <c r="C127" s="80"/>
      <c r="D127" s="81"/>
      <c r="E127" s="81"/>
      <c r="F127" s="82"/>
      <c r="G127" s="82"/>
      <c r="H127" s="82"/>
      <c r="I127" s="82"/>
      <c r="J127" s="82"/>
      <c r="K127" s="82"/>
      <c r="L127" s="82"/>
      <c r="M127" s="82"/>
      <c r="N127" s="82"/>
      <c r="O127" s="91"/>
      <c r="P127" s="82"/>
      <c r="Q127" s="82"/>
    </row>
    <row r="128" spans="1:17">
      <c r="A128" s="80"/>
      <c r="B128" s="80"/>
      <c r="C128" s="80"/>
      <c r="D128" s="81"/>
      <c r="E128" s="81"/>
      <c r="F128" s="82"/>
      <c r="G128" s="82"/>
      <c r="H128" s="82"/>
      <c r="I128" s="82"/>
      <c r="J128" s="82"/>
      <c r="K128" s="82"/>
      <c r="L128" s="82"/>
      <c r="M128" s="82"/>
      <c r="N128" s="82"/>
      <c r="O128" s="91"/>
      <c r="P128" s="82"/>
      <c r="Q128" s="82"/>
    </row>
    <row r="129" spans="1:17">
      <c r="A129" s="80"/>
      <c r="B129" s="80"/>
      <c r="C129" s="80"/>
      <c r="D129" s="81"/>
      <c r="E129" s="81"/>
      <c r="F129" s="82"/>
      <c r="G129" s="82"/>
      <c r="H129" s="82"/>
      <c r="I129" s="82"/>
      <c r="J129" s="82"/>
      <c r="K129" s="82"/>
      <c r="L129" s="82"/>
      <c r="M129" s="82"/>
      <c r="N129" s="82"/>
      <c r="O129" s="91"/>
      <c r="P129" s="82"/>
      <c r="Q129" s="82"/>
    </row>
    <row r="130" spans="1:17">
      <c r="A130" s="80"/>
      <c r="B130" s="80"/>
      <c r="C130" s="80"/>
      <c r="D130" s="81"/>
      <c r="E130" s="81"/>
      <c r="F130" s="82"/>
      <c r="G130" s="82"/>
      <c r="H130" s="82"/>
      <c r="I130" s="82"/>
      <c r="J130" s="82"/>
      <c r="K130" s="82"/>
      <c r="L130" s="82"/>
      <c r="M130" s="82"/>
      <c r="N130" s="82"/>
      <c r="O130" s="91"/>
      <c r="P130" s="82"/>
      <c r="Q130" s="82"/>
    </row>
    <row r="131" spans="1:17">
      <c r="A131" s="80"/>
      <c r="B131" s="80"/>
      <c r="C131" s="80"/>
      <c r="D131" s="81"/>
      <c r="E131" s="81"/>
      <c r="F131" s="82"/>
      <c r="G131" s="82"/>
      <c r="H131" s="82"/>
      <c r="I131" s="82"/>
      <c r="J131" s="82"/>
      <c r="K131" s="82"/>
      <c r="L131" s="82"/>
      <c r="M131" s="82"/>
      <c r="N131" s="82"/>
      <c r="O131" s="91"/>
      <c r="P131" s="82"/>
      <c r="Q131" s="82"/>
    </row>
    <row r="132" spans="1:17">
      <c r="A132" s="80"/>
      <c r="B132" s="80"/>
      <c r="C132" s="80"/>
      <c r="D132" s="81"/>
      <c r="E132" s="81"/>
      <c r="F132" s="82"/>
      <c r="G132" s="82"/>
      <c r="H132" s="82"/>
      <c r="I132" s="82"/>
      <c r="J132" s="82"/>
      <c r="K132" s="82"/>
      <c r="L132" s="82"/>
      <c r="M132" s="82"/>
      <c r="N132" s="82"/>
      <c r="O132" s="91"/>
      <c r="P132" s="82"/>
      <c r="Q132" s="82"/>
    </row>
    <row r="133" spans="1:17">
      <c r="A133" s="80"/>
      <c r="B133" s="80"/>
      <c r="C133" s="80"/>
      <c r="D133" s="81"/>
      <c r="E133" s="81"/>
      <c r="F133" s="82"/>
      <c r="G133" s="82"/>
      <c r="H133" s="82"/>
      <c r="I133" s="82"/>
      <c r="J133" s="82"/>
      <c r="K133" s="82"/>
      <c r="L133" s="82"/>
      <c r="M133" s="82"/>
      <c r="N133" s="82"/>
      <c r="O133" s="91"/>
      <c r="P133" s="82"/>
      <c r="Q133" s="82"/>
    </row>
    <row r="134" spans="1:17">
      <c r="A134" s="80"/>
      <c r="B134" s="80"/>
      <c r="C134" s="80"/>
      <c r="D134" s="81"/>
      <c r="E134" s="81"/>
      <c r="F134" s="82"/>
      <c r="G134" s="82"/>
      <c r="H134" s="82"/>
      <c r="I134" s="82"/>
      <c r="J134" s="82"/>
      <c r="K134" s="82"/>
      <c r="L134" s="82"/>
      <c r="M134" s="82"/>
      <c r="N134" s="82"/>
      <c r="O134" s="91"/>
      <c r="P134" s="82"/>
      <c r="Q134" s="82"/>
    </row>
    <row r="135" spans="1:17">
      <c r="A135" s="80"/>
      <c r="B135" s="80"/>
      <c r="C135" s="80"/>
      <c r="D135" s="81"/>
      <c r="E135" s="81"/>
      <c r="F135" s="82"/>
      <c r="G135" s="82"/>
      <c r="H135" s="82"/>
      <c r="I135" s="82"/>
      <c r="J135" s="82"/>
      <c r="K135" s="82"/>
      <c r="L135" s="82"/>
      <c r="M135" s="82"/>
      <c r="N135" s="82"/>
      <c r="O135" s="91"/>
      <c r="P135" s="82"/>
      <c r="Q135" s="82"/>
    </row>
    <row r="136" spans="1:17">
      <c r="A136" s="80"/>
      <c r="B136" s="80"/>
      <c r="C136" s="80"/>
      <c r="D136" s="81"/>
      <c r="E136" s="81"/>
      <c r="F136" s="82"/>
      <c r="G136" s="82"/>
      <c r="H136" s="82"/>
      <c r="I136" s="82"/>
      <c r="J136" s="82"/>
      <c r="K136" s="82"/>
      <c r="L136" s="82"/>
      <c r="M136" s="82"/>
      <c r="N136" s="82"/>
      <c r="O136" s="91"/>
      <c r="P136" s="82"/>
      <c r="Q136" s="82"/>
    </row>
    <row r="137" spans="1:17">
      <c r="A137" s="80"/>
      <c r="B137" s="80"/>
      <c r="C137" s="80"/>
      <c r="D137" s="81"/>
      <c r="E137" s="81"/>
      <c r="F137" s="82"/>
      <c r="G137" s="82"/>
      <c r="H137" s="82"/>
      <c r="I137" s="82"/>
      <c r="J137" s="82"/>
      <c r="K137" s="82"/>
      <c r="L137" s="82"/>
      <c r="M137" s="82"/>
      <c r="N137" s="82"/>
      <c r="O137" s="91"/>
      <c r="P137" s="82"/>
      <c r="Q137" s="82"/>
    </row>
    <row r="138" spans="1:17">
      <c r="A138" s="80"/>
      <c r="B138" s="80"/>
      <c r="C138" s="80"/>
      <c r="D138" s="81"/>
      <c r="E138" s="81"/>
      <c r="F138" s="82"/>
      <c r="G138" s="82"/>
      <c r="H138" s="82"/>
      <c r="I138" s="82"/>
      <c r="J138" s="82"/>
      <c r="K138" s="82"/>
      <c r="L138" s="82"/>
      <c r="M138" s="82"/>
      <c r="N138" s="82"/>
      <c r="O138" s="91"/>
      <c r="P138" s="82"/>
      <c r="Q138" s="82"/>
    </row>
    <row r="139" spans="1:17">
      <c r="A139" s="80"/>
      <c r="B139" s="80"/>
      <c r="C139" s="80"/>
      <c r="D139" s="81"/>
      <c r="E139" s="81"/>
      <c r="F139" s="82"/>
      <c r="G139" s="82"/>
      <c r="H139" s="82"/>
      <c r="I139" s="82"/>
      <c r="J139" s="82"/>
      <c r="K139" s="82"/>
      <c r="L139" s="82"/>
      <c r="M139" s="82"/>
      <c r="N139" s="82"/>
      <c r="O139" s="91"/>
      <c r="P139" s="82"/>
      <c r="Q139" s="82"/>
    </row>
    <row r="140" spans="1:17">
      <c r="A140" s="80"/>
      <c r="B140" s="80"/>
      <c r="C140" s="80"/>
      <c r="D140" s="81"/>
      <c r="E140" s="81"/>
      <c r="F140" s="82"/>
      <c r="G140" s="82"/>
      <c r="H140" s="82"/>
      <c r="I140" s="82"/>
      <c r="J140" s="82"/>
      <c r="K140" s="82"/>
      <c r="L140" s="82"/>
      <c r="M140" s="82"/>
      <c r="N140" s="82"/>
      <c r="O140" s="91"/>
      <c r="P140" s="82"/>
      <c r="Q140" s="82"/>
    </row>
    <row r="141" spans="1:17">
      <c r="A141" s="80"/>
      <c r="B141" s="80"/>
      <c r="C141" s="80"/>
      <c r="D141" s="81"/>
      <c r="E141" s="81"/>
      <c r="F141" s="82"/>
      <c r="G141" s="82"/>
      <c r="H141" s="82"/>
      <c r="I141" s="82"/>
      <c r="J141" s="82"/>
      <c r="K141" s="82"/>
      <c r="L141" s="82"/>
      <c r="M141" s="82"/>
      <c r="N141" s="82"/>
      <c r="O141" s="91"/>
      <c r="P141" s="82"/>
      <c r="Q141" s="82"/>
    </row>
    <row r="142" spans="1:17">
      <c r="A142" s="80"/>
      <c r="B142" s="80"/>
      <c r="C142" s="80"/>
      <c r="D142" s="81"/>
      <c r="E142" s="81"/>
      <c r="F142" s="82"/>
      <c r="G142" s="82"/>
      <c r="H142" s="82"/>
      <c r="I142" s="82"/>
      <c r="J142" s="82"/>
      <c r="K142" s="82"/>
      <c r="L142" s="82"/>
      <c r="M142" s="82"/>
      <c r="N142" s="82"/>
      <c r="O142" s="91"/>
      <c r="P142" s="82"/>
      <c r="Q142" s="82"/>
    </row>
    <row r="143" spans="1:17">
      <c r="A143" s="80"/>
      <c r="B143" s="80"/>
      <c r="C143" s="80"/>
      <c r="D143" s="81"/>
      <c r="E143" s="81"/>
      <c r="F143" s="82"/>
      <c r="G143" s="82"/>
      <c r="H143" s="82"/>
      <c r="I143" s="82"/>
      <c r="J143" s="82"/>
      <c r="K143" s="82"/>
      <c r="L143" s="82"/>
      <c r="M143" s="82"/>
      <c r="N143" s="82"/>
      <c r="O143" s="91"/>
      <c r="P143" s="82"/>
      <c r="Q143" s="82"/>
    </row>
    <row r="144" spans="1:17">
      <c r="A144" s="80"/>
      <c r="B144" s="80"/>
      <c r="C144" s="80"/>
      <c r="D144" s="81"/>
      <c r="E144" s="81"/>
      <c r="F144" s="82"/>
      <c r="G144" s="82"/>
      <c r="H144" s="82"/>
      <c r="I144" s="82"/>
      <c r="J144" s="82"/>
      <c r="K144" s="82"/>
      <c r="L144" s="82"/>
      <c r="M144" s="82"/>
      <c r="N144" s="82"/>
      <c r="O144" s="91"/>
      <c r="P144" s="82"/>
      <c r="Q144" s="82"/>
    </row>
    <row r="145" spans="1:17">
      <c r="A145" s="80"/>
      <c r="B145" s="80"/>
      <c r="C145" s="80"/>
      <c r="D145" s="81"/>
      <c r="E145" s="81"/>
      <c r="F145" s="82"/>
      <c r="G145" s="82"/>
      <c r="H145" s="82"/>
      <c r="I145" s="82"/>
      <c r="J145" s="82"/>
      <c r="K145" s="82"/>
      <c r="L145" s="82"/>
      <c r="M145" s="82"/>
      <c r="N145" s="82"/>
      <c r="O145" s="91"/>
      <c r="P145" s="82"/>
      <c r="Q145" s="82"/>
    </row>
    <row r="146" spans="1:17">
      <c r="A146" s="80"/>
      <c r="B146" s="80"/>
      <c r="C146" s="80"/>
      <c r="D146" s="81"/>
      <c r="E146" s="81"/>
      <c r="F146" s="82"/>
      <c r="G146" s="82"/>
      <c r="H146" s="82"/>
      <c r="I146" s="82"/>
      <c r="J146" s="82"/>
      <c r="K146" s="82"/>
      <c r="L146" s="82"/>
      <c r="M146" s="82"/>
      <c r="N146" s="82"/>
      <c r="O146" s="91"/>
      <c r="P146" s="82"/>
      <c r="Q146" s="82"/>
    </row>
    <row r="147" spans="1:17">
      <c r="A147" s="80"/>
      <c r="B147" s="80"/>
      <c r="C147" s="80"/>
      <c r="D147" s="81"/>
      <c r="E147" s="81"/>
      <c r="F147" s="82"/>
      <c r="G147" s="82"/>
      <c r="H147" s="82"/>
      <c r="I147" s="82"/>
      <c r="J147" s="82"/>
      <c r="K147" s="82"/>
      <c r="L147" s="82"/>
      <c r="M147" s="82"/>
      <c r="N147" s="82"/>
      <c r="O147" s="91"/>
      <c r="P147" s="82"/>
      <c r="Q147" s="82"/>
    </row>
    <row r="148" spans="1:17">
      <c r="A148" s="80"/>
      <c r="B148" s="80"/>
      <c r="C148" s="80"/>
      <c r="D148" s="81"/>
      <c r="E148" s="81"/>
      <c r="F148" s="82"/>
      <c r="G148" s="82"/>
      <c r="H148" s="82"/>
      <c r="I148" s="82"/>
      <c r="J148" s="82"/>
      <c r="K148" s="82"/>
      <c r="L148" s="82"/>
      <c r="M148" s="82"/>
      <c r="N148" s="82"/>
      <c r="O148" s="91"/>
      <c r="P148" s="82"/>
      <c r="Q148" s="82"/>
    </row>
    <row r="149" spans="1:17">
      <c r="A149" s="80"/>
      <c r="B149" s="80"/>
      <c r="C149" s="80"/>
      <c r="D149" s="81"/>
      <c r="E149" s="81"/>
      <c r="F149" s="82"/>
      <c r="G149" s="82"/>
      <c r="H149" s="82"/>
      <c r="I149" s="82"/>
      <c r="J149" s="82"/>
      <c r="K149" s="82"/>
      <c r="L149" s="82"/>
      <c r="M149" s="82"/>
      <c r="N149" s="82"/>
      <c r="O149" s="91"/>
      <c r="P149" s="82"/>
      <c r="Q149" s="82"/>
    </row>
    <row r="150" spans="1:17">
      <c r="A150" s="80"/>
      <c r="B150" s="80"/>
      <c r="C150" s="80"/>
      <c r="D150" s="81"/>
      <c r="E150" s="81"/>
      <c r="F150" s="82"/>
      <c r="G150" s="82"/>
      <c r="H150" s="82"/>
      <c r="I150" s="82"/>
      <c r="J150" s="82"/>
      <c r="K150" s="82"/>
      <c r="L150" s="82"/>
      <c r="M150" s="82"/>
      <c r="N150" s="82"/>
      <c r="O150" s="91"/>
      <c r="P150" s="82"/>
      <c r="Q150" s="82"/>
    </row>
    <row r="151" spans="1:17">
      <c r="A151" s="80"/>
      <c r="B151" s="80"/>
      <c r="C151" s="80"/>
      <c r="D151" s="81"/>
      <c r="E151" s="81"/>
      <c r="F151" s="82"/>
      <c r="G151" s="82"/>
      <c r="H151" s="82"/>
      <c r="I151" s="82"/>
      <c r="J151" s="82"/>
      <c r="K151" s="82"/>
      <c r="L151" s="82"/>
      <c r="M151" s="82"/>
      <c r="N151" s="82"/>
      <c r="O151" s="91"/>
      <c r="P151" s="82"/>
      <c r="Q151" s="82"/>
    </row>
    <row r="152" spans="1:17">
      <c r="A152" s="80"/>
      <c r="B152" s="80"/>
      <c r="C152" s="80"/>
      <c r="D152" s="81"/>
      <c r="E152" s="81"/>
      <c r="F152" s="82"/>
      <c r="G152" s="82"/>
      <c r="H152" s="82"/>
      <c r="I152" s="82"/>
      <c r="J152" s="82"/>
      <c r="K152" s="82"/>
      <c r="L152" s="82"/>
      <c r="M152" s="82"/>
      <c r="N152" s="82"/>
      <c r="O152" s="91"/>
      <c r="P152" s="82"/>
      <c r="Q152" s="82"/>
    </row>
    <row r="153" spans="1:17">
      <c r="A153" s="80"/>
      <c r="B153" s="80"/>
      <c r="C153" s="80"/>
      <c r="D153" s="81"/>
      <c r="E153" s="81"/>
      <c r="F153" s="82"/>
      <c r="G153" s="82"/>
      <c r="H153" s="82"/>
      <c r="I153" s="82"/>
      <c r="J153" s="82"/>
      <c r="K153" s="82"/>
      <c r="L153" s="82"/>
      <c r="M153" s="82"/>
      <c r="N153" s="82"/>
      <c r="O153" s="91"/>
      <c r="P153" s="82"/>
      <c r="Q153" s="82"/>
    </row>
    <row r="154" spans="1:17">
      <c r="A154" s="80"/>
      <c r="B154" s="80"/>
      <c r="C154" s="80"/>
      <c r="D154" s="81"/>
      <c r="E154" s="81"/>
      <c r="F154" s="82"/>
      <c r="G154" s="82"/>
      <c r="H154" s="82"/>
      <c r="I154" s="82"/>
      <c r="J154" s="82"/>
      <c r="K154" s="82"/>
      <c r="L154" s="82"/>
      <c r="M154" s="82"/>
      <c r="N154" s="82"/>
      <c r="O154" s="91"/>
      <c r="P154" s="82"/>
      <c r="Q154" s="82"/>
    </row>
    <row r="155" spans="1:17">
      <c r="A155" s="80"/>
      <c r="B155" s="80"/>
      <c r="C155" s="80"/>
      <c r="D155" s="81"/>
      <c r="E155" s="81"/>
      <c r="F155" s="82"/>
      <c r="G155" s="82"/>
      <c r="H155" s="82"/>
      <c r="I155" s="82"/>
      <c r="J155" s="82"/>
      <c r="K155" s="82"/>
      <c r="L155" s="82"/>
      <c r="M155" s="82"/>
      <c r="N155" s="82"/>
      <c r="O155" s="91"/>
      <c r="P155" s="82"/>
      <c r="Q155" s="82"/>
    </row>
    <row r="156" spans="1:17">
      <c r="A156" s="80"/>
      <c r="B156" s="80"/>
      <c r="C156" s="80"/>
      <c r="D156" s="81"/>
      <c r="E156" s="81"/>
      <c r="F156" s="82"/>
      <c r="G156" s="82"/>
      <c r="H156" s="82"/>
      <c r="I156" s="82"/>
      <c r="J156" s="82"/>
      <c r="K156" s="82"/>
      <c r="L156" s="82"/>
      <c r="M156" s="82"/>
      <c r="N156" s="82"/>
      <c r="O156" s="91"/>
      <c r="P156" s="82"/>
      <c r="Q156" s="82"/>
    </row>
    <row r="157" spans="1:17">
      <c r="A157" s="80"/>
      <c r="B157" s="80"/>
      <c r="C157" s="80"/>
      <c r="D157" s="81"/>
      <c r="E157" s="81"/>
      <c r="F157" s="82"/>
      <c r="G157" s="82"/>
      <c r="H157" s="82"/>
      <c r="I157" s="82"/>
      <c r="J157" s="82"/>
      <c r="K157" s="82"/>
      <c r="L157" s="82"/>
      <c r="M157" s="82"/>
      <c r="N157" s="82"/>
      <c r="O157" s="91"/>
      <c r="P157" s="82"/>
      <c r="Q157" s="82"/>
    </row>
    <row r="158" spans="1:17">
      <c r="A158" s="80"/>
      <c r="B158" s="80"/>
      <c r="C158" s="80"/>
      <c r="D158" s="81"/>
      <c r="E158" s="81"/>
      <c r="F158" s="82"/>
      <c r="G158" s="82"/>
      <c r="H158" s="82"/>
      <c r="I158" s="82"/>
      <c r="J158" s="82"/>
      <c r="K158" s="82"/>
      <c r="L158" s="82"/>
      <c r="M158" s="82"/>
      <c r="N158" s="82"/>
      <c r="O158" s="91"/>
      <c r="P158" s="82"/>
      <c r="Q158" s="82"/>
    </row>
    <row r="159" spans="1:17">
      <c r="A159" s="80"/>
      <c r="B159" s="80"/>
      <c r="C159" s="80"/>
      <c r="D159" s="81"/>
      <c r="E159" s="81"/>
      <c r="F159" s="82"/>
      <c r="G159" s="82"/>
      <c r="H159" s="82"/>
      <c r="I159" s="82"/>
      <c r="J159" s="82"/>
      <c r="K159" s="82"/>
      <c r="L159" s="82"/>
      <c r="M159" s="82"/>
      <c r="N159" s="82"/>
      <c r="O159" s="91"/>
      <c r="P159" s="82"/>
      <c r="Q159" s="82"/>
    </row>
    <row r="160" spans="1:17">
      <c r="A160" s="80"/>
      <c r="B160" s="80"/>
      <c r="C160" s="80"/>
      <c r="D160" s="81"/>
      <c r="E160" s="81"/>
      <c r="F160" s="82"/>
      <c r="G160" s="82"/>
      <c r="H160" s="82"/>
      <c r="I160" s="82"/>
      <c r="J160" s="82"/>
      <c r="K160" s="82"/>
      <c r="L160" s="82"/>
      <c r="M160" s="82"/>
      <c r="N160" s="82"/>
      <c r="O160" s="91"/>
      <c r="P160" s="82"/>
      <c r="Q160" s="82"/>
    </row>
    <row r="161" spans="1:17">
      <c r="A161" s="80"/>
      <c r="B161" s="80"/>
      <c r="C161" s="80"/>
      <c r="D161" s="81"/>
      <c r="E161" s="81"/>
      <c r="F161" s="82"/>
      <c r="G161" s="82"/>
      <c r="H161" s="82"/>
      <c r="I161" s="82"/>
      <c r="J161" s="82"/>
      <c r="K161" s="82"/>
      <c r="L161" s="82"/>
      <c r="M161" s="82"/>
      <c r="N161" s="82"/>
      <c r="O161" s="91"/>
      <c r="P161" s="82"/>
      <c r="Q161" s="82"/>
    </row>
    <row r="162" spans="1:17">
      <c r="A162" s="80"/>
      <c r="B162" s="80"/>
      <c r="C162" s="80"/>
      <c r="D162" s="81"/>
      <c r="E162" s="81"/>
      <c r="F162" s="82"/>
      <c r="G162" s="82"/>
      <c r="H162" s="82"/>
      <c r="I162" s="82"/>
      <c r="J162" s="82"/>
      <c r="K162" s="82"/>
      <c r="L162" s="82"/>
      <c r="M162" s="82"/>
      <c r="N162" s="82"/>
      <c r="O162" s="91"/>
      <c r="P162" s="82"/>
      <c r="Q162" s="82"/>
    </row>
    <row r="163" spans="1:17">
      <c r="A163" s="80"/>
      <c r="B163" s="80"/>
      <c r="C163" s="80"/>
      <c r="D163" s="81"/>
      <c r="E163" s="81"/>
      <c r="F163" s="82"/>
      <c r="G163" s="82"/>
      <c r="H163" s="82"/>
      <c r="I163" s="82"/>
      <c r="J163" s="82"/>
      <c r="K163" s="82"/>
      <c r="L163" s="82"/>
      <c r="M163" s="82"/>
      <c r="N163" s="82"/>
      <c r="O163" s="91"/>
      <c r="P163" s="82"/>
      <c r="Q163" s="82"/>
    </row>
    <row r="164" spans="1:17">
      <c r="A164" s="80"/>
      <c r="B164" s="80"/>
      <c r="C164" s="80"/>
      <c r="D164" s="81"/>
      <c r="E164" s="81"/>
      <c r="F164" s="82"/>
      <c r="G164" s="82"/>
      <c r="H164" s="82"/>
      <c r="I164" s="82"/>
      <c r="J164" s="82"/>
      <c r="K164" s="82"/>
      <c r="L164" s="82"/>
      <c r="M164" s="82"/>
      <c r="N164" s="82"/>
      <c r="O164" s="91"/>
      <c r="P164" s="82"/>
      <c r="Q164" s="82"/>
    </row>
    <row r="165" spans="1:17">
      <c r="A165" s="80"/>
      <c r="B165" s="80"/>
      <c r="C165" s="80"/>
      <c r="D165" s="81"/>
      <c r="E165" s="81"/>
      <c r="F165" s="82"/>
      <c r="G165" s="82"/>
      <c r="H165" s="82"/>
      <c r="I165" s="82"/>
      <c r="J165" s="82"/>
      <c r="K165" s="82"/>
      <c r="L165" s="82"/>
      <c r="M165" s="82"/>
      <c r="N165" s="82"/>
      <c r="O165" s="91"/>
      <c r="P165" s="82"/>
      <c r="Q165" s="82"/>
    </row>
    <row r="166" spans="1:17">
      <c r="A166" s="80"/>
      <c r="B166" s="80"/>
      <c r="C166" s="80"/>
      <c r="D166" s="81"/>
      <c r="E166" s="81"/>
      <c r="F166" s="82"/>
      <c r="G166" s="82"/>
      <c r="H166" s="82"/>
      <c r="I166" s="82"/>
      <c r="J166" s="82"/>
      <c r="K166" s="82"/>
      <c r="L166" s="82"/>
      <c r="M166" s="82"/>
      <c r="N166" s="82"/>
      <c r="O166" s="91"/>
      <c r="P166" s="82"/>
      <c r="Q166" s="82"/>
    </row>
    <row r="167" spans="1:17">
      <c r="A167" s="80"/>
      <c r="B167" s="80"/>
      <c r="C167" s="80"/>
      <c r="D167" s="81"/>
      <c r="E167" s="81"/>
      <c r="F167" s="82"/>
      <c r="G167" s="82"/>
      <c r="H167" s="82"/>
      <c r="I167" s="82"/>
      <c r="J167" s="82"/>
      <c r="K167" s="82"/>
      <c r="L167" s="82"/>
      <c r="M167" s="82"/>
      <c r="N167" s="82"/>
      <c r="O167" s="91"/>
      <c r="P167" s="82"/>
      <c r="Q167" s="82"/>
    </row>
    <row r="168" spans="1:17">
      <c r="A168" s="80"/>
      <c r="B168" s="80"/>
      <c r="C168" s="80"/>
      <c r="D168" s="81"/>
      <c r="E168" s="81"/>
      <c r="F168" s="82"/>
      <c r="G168" s="82"/>
      <c r="H168" s="82"/>
      <c r="I168" s="82"/>
      <c r="J168" s="82"/>
      <c r="K168" s="82"/>
      <c r="L168" s="82"/>
      <c r="M168" s="82"/>
      <c r="N168" s="82"/>
      <c r="O168" s="91"/>
      <c r="P168" s="82"/>
      <c r="Q168" s="82"/>
    </row>
    <row r="169" spans="1:17">
      <c r="A169" s="80"/>
      <c r="B169" s="80"/>
      <c r="C169" s="80"/>
      <c r="D169" s="81"/>
      <c r="E169" s="81"/>
      <c r="F169" s="82"/>
      <c r="G169" s="82"/>
      <c r="H169" s="82"/>
      <c r="I169" s="82"/>
      <c r="J169" s="82"/>
      <c r="K169" s="82"/>
      <c r="L169" s="82"/>
      <c r="M169" s="82"/>
      <c r="N169" s="82"/>
      <c r="O169" s="91"/>
      <c r="P169" s="82"/>
      <c r="Q169" s="82"/>
    </row>
    <row r="170" spans="1:17">
      <c r="A170" s="80"/>
      <c r="B170" s="80"/>
      <c r="C170" s="80"/>
      <c r="D170" s="81"/>
      <c r="E170" s="81"/>
      <c r="F170" s="82"/>
      <c r="G170" s="82"/>
      <c r="H170" s="82"/>
      <c r="I170" s="82"/>
      <c r="J170" s="82"/>
      <c r="K170" s="82"/>
      <c r="L170" s="82"/>
      <c r="M170" s="82"/>
      <c r="N170" s="82"/>
      <c r="O170" s="91"/>
      <c r="P170" s="82"/>
      <c r="Q170" s="82"/>
    </row>
    <row r="171" spans="1:17">
      <c r="A171" s="80"/>
      <c r="B171" s="80"/>
      <c r="C171" s="80"/>
      <c r="D171" s="81"/>
      <c r="E171" s="81"/>
      <c r="F171" s="82"/>
      <c r="G171" s="82"/>
      <c r="H171" s="82"/>
      <c r="I171" s="82"/>
      <c r="J171" s="82"/>
      <c r="K171" s="82"/>
      <c r="L171" s="82"/>
      <c r="M171" s="82"/>
      <c r="N171" s="82"/>
      <c r="O171" s="91"/>
      <c r="P171" s="82"/>
      <c r="Q171" s="82"/>
    </row>
    <row r="172" spans="1:17">
      <c r="A172" s="80"/>
      <c r="B172" s="80"/>
      <c r="C172" s="80"/>
      <c r="D172" s="81"/>
      <c r="E172" s="81"/>
      <c r="F172" s="82"/>
      <c r="G172" s="82"/>
      <c r="H172" s="82"/>
      <c r="I172" s="82"/>
      <c r="J172" s="82"/>
      <c r="K172" s="82"/>
      <c r="L172" s="82"/>
      <c r="M172" s="82"/>
      <c r="N172" s="82"/>
      <c r="O172" s="91"/>
      <c r="P172" s="82"/>
      <c r="Q172" s="82"/>
    </row>
    <row r="173" spans="1:17">
      <c r="A173" s="80"/>
      <c r="B173" s="80"/>
      <c r="C173" s="80"/>
      <c r="D173" s="81"/>
      <c r="E173" s="81"/>
      <c r="F173" s="82"/>
      <c r="G173" s="82"/>
      <c r="H173" s="82"/>
      <c r="I173" s="82"/>
      <c r="J173" s="82"/>
      <c r="K173" s="82"/>
      <c r="L173" s="82"/>
      <c r="M173" s="82"/>
      <c r="N173" s="82"/>
      <c r="O173" s="91"/>
      <c r="P173" s="82"/>
      <c r="Q173" s="82"/>
    </row>
    <row r="174" spans="1:17">
      <c r="A174" s="80"/>
      <c r="B174" s="80"/>
      <c r="C174" s="80"/>
      <c r="D174" s="81"/>
      <c r="E174" s="81"/>
      <c r="F174" s="82"/>
      <c r="G174" s="82"/>
      <c r="H174" s="82"/>
      <c r="I174" s="82"/>
      <c r="J174" s="82"/>
      <c r="K174" s="82"/>
      <c r="L174" s="82"/>
      <c r="M174" s="82"/>
      <c r="N174" s="82"/>
      <c r="O174" s="91"/>
      <c r="P174" s="82"/>
      <c r="Q174" s="82"/>
    </row>
    <row r="175" spans="1:17">
      <c r="A175" s="80"/>
      <c r="B175" s="80"/>
      <c r="C175" s="80"/>
      <c r="D175" s="81"/>
      <c r="E175" s="81"/>
      <c r="F175" s="82"/>
      <c r="G175" s="82"/>
      <c r="H175" s="82"/>
      <c r="I175" s="82"/>
      <c r="J175" s="82"/>
      <c r="K175" s="82"/>
      <c r="L175" s="82"/>
      <c r="M175" s="82"/>
      <c r="N175" s="82"/>
      <c r="O175" s="91"/>
      <c r="P175" s="82"/>
      <c r="Q175" s="82"/>
    </row>
    <row r="176" spans="1:17">
      <c r="A176" s="80"/>
      <c r="B176" s="80"/>
      <c r="C176" s="80"/>
      <c r="D176" s="81"/>
      <c r="E176" s="81"/>
      <c r="F176" s="82"/>
      <c r="G176" s="82"/>
      <c r="H176" s="82"/>
      <c r="I176" s="82"/>
      <c r="J176" s="82"/>
      <c r="K176" s="82"/>
      <c r="L176" s="82"/>
      <c r="M176" s="82"/>
      <c r="N176" s="82"/>
      <c r="O176" s="91"/>
      <c r="P176" s="82"/>
      <c r="Q176" s="82"/>
    </row>
    <row r="177" spans="1:17">
      <c r="A177" s="80"/>
      <c r="B177" s="80"/>
      <c r="C177" s="80"/>
      <c r="D177" s="81"/>
      <c r="E177" s="81"/>
      <c r="F177" s="82"/>
      <c r="G177" s="82"/>
      <c r="H177" s="82"/>
      <c r="I177" s="82"/>
      <c r="J177" s="82"/>
      <c r="K177" s="82"/>
      <c r="L177" s="82"/>
      <c r="M177" s="82"/>
      <c r="N177" s="82"/>
      <c r="O177" s="91"/>
      <c r="P177" s="82"/>
      <c r="Q177" s="82"/>
    </row>
    <row r="178" spans="1:17">
      <c r="A178" s="80"/>
      <c r="B178" s="80"/>
      <c r="C178" s="80"/>
      <c r="D178" s="81"/>
      <c r="E178" s="81"/>
      <c r="F178" s="82"/>
      <c r="G178" s="82"/>
      <c r="H178" s="82"/>
      <c r="I178" s="82"/>
      <c r="J178" s="82"/>
      <c r="K178" s="82"/>
      <c r="L178" s="82"/>
      <c r="M178" s="82"/>
      <c r="N178" s="82"/>
      <c r="O178" s="91"/>
      <c r="P178" s="82"/>
      <c r="Q178" s="82"/>
    </row>
    <row r="179" spans="1:17">
      <c r="A179" s="80"/>
      <c r="B179" s="80"/>
      <c r="C179" s="80"/>
      <c r="D179" s="81"/>
      <c r="E179" s="81"/>
      <c r="F179" s="82"/>
      <c r="G179" s="82"/>
      <c r="H179" s="82"/>
      <c r="I179" s="82"/>
      <c r="J179" s="82"/>
      <c r="K179" s="82"/>
      <c r="L179" s="82"/>
      <c r="M179" s="82"/>
      <c r="N179" s="82"/>
      <c r="O179" s="91"/>
      <c r="P179" s="82"/>
      <c r="Q179" s="82"/>
    </row>
    <row r="180" spans="1:17">
      <c r="A180" s="80"/>
      <c r="B180" s="80"/>
      <c r="C180" s="80"/>
      <c r="D180" s="81"/>
      <c r="E180" s="81"/>
      <c r="F180" s="82"/>
      <c r="G180" s="82"/>
      <c r="H180" s="82"/>
      <c r="I180" s="82"/>
      <c r="J180" s="82"/>
      <c r="K180" s="82"/>
      <c r="L180" s="82"/>
      <c r="M180" s="82"/>
      <c r="N180" s="82"/>
      <c r="O180" s="91"/>
      <c r="P180" s="82"/>
      <c r="Q180" s="82"/>
    </row>
    <row r="181" spans="1:17">
      <c r="A181" s="80"/>
      <c r="B181" s="80"/>
      <c r="C181" s="80"/>
      <c r="D181" s="81"/>
      <c r="E181" s="81"/>
      <c r="F181" s="82"/>
      <c r="G181" s="82"/>
      <c r="H181" s="82"/>
      <c r="I181" s="82"/>
      <c r="J181" s="82"/>
      <c r="K181" s="82"/>
      <c r="L181" s="82"/>
      <c r="M181" s="82"/>
      <c r="N181" s="82"/>
      <c r="O181" s="91"/>
      <c r="P181" s="82"/>
      <c r="Q181" s="82"/>
    </row>
    <row r="182" spans="1:17">
      <c r="A182" s="80"/>
      <c r="B182" s="80"/>
      <c r="C182" s="80"/>
      <c r="D182" s="81"/>
      <c r="E182" s="81"/>
      <c r="F182" s="82"/>
      <c r="G182" s="82"/>
      <c r="H182" s="82"/>
      <c r="I182" s="82"/>
      <c r="J182" s="82"/>
      <c r="K182" s="82"/>
      <c r="L182" s="82"/>
      <c r="M182" s="82"/>
      <c r="N182" s="82"/>
      <c r="O182" s="91"/>
      <c r="P182" s="82"/>
      <c r="Q182" s="82"/>
    </row>
    <row r="183" spans="1:17">
      <c r="A183" s="80"/>
      <c r="B183" s="80"/>
      <c r="C183" s="80"/>
      <c r="D183" s="81"/>
      <c r="E183" s="81"/>
      <c r="F183" s="82"/>
      <c r="G183" s="82"/>
      <c r="H183" s="82"/>
      <c r="I183" s="82"/>
      <c r="J183" s="82"/>
      <c r="K183" s="82"/>
      <c r="L183" s="82"/>
      <c r="M183" s="82"/>
      <c r="N183" s="82"/>
      <c r="O183" s="91"/>
      <c r="P183" s="82"/>
      <c r="Q183" s="82"/>
    </row>
    <row r="184" spans="1:17">
      <c r="A184" s="80"/>
      <c r="B184" s="80"/>
      <c r="C184" s="80"/>
      <c r="D184" s="81"/>
      <c r="E184" s="81"/>
      <c r="F184" s="82"/>
      <c r="G184" s="82"/>
      <c r="H184" s="82"/>
      <c r="I184" s="82"/>
      <c r="J184" s="82"/>
      <c r="K184" s="82"/>
      <c r="L184" s="82"/>
      <c r="M184" s="82"/>
      <c r="N184" s="82"/>
      <c r="O184" s="91"/>
      <c r="P184" s="82"/>
      <c r="Q184" s="82"/>
    </row>
    <row r="185" spans="1:17">
      <c r="A185" s="80"/>
      <c r="B185" s="80"/>
      <c r="C185" s="80"/>
      <c r="D185" s="81"/>
      <c r="E185" s="81"/>
      <c r="F185" s="82"/>
      <c r="G185" s="82"/>
      <c r="H185" s="82"/>
      <c r="I185" s="82"/>
      <c r="J185" s="82"/>
      <c r="K185" s="82"/>
      <c r="L185" s="82"/>
      <c r="M185" s="82"/>
      <c r="N185" s="82"/>
      <c r="O185" s="91"/>
      <c r="P185" s="82"/>
      <c r="Q185" s="82"/>
    </row>
    <row r="186" spans="1:17">
      <c r="A186" s="80"/>
      <c r="B186" s="80"/>
      <c r="C186" s="80"/>
      <c r="D186" s="81"/>
      <c r="E186" s="81"/>
      <c r="F186" s="82"/>
      <c r="G186" s="82"/>
      <c r="H186" s="82"/>
      <c r="I186" s="82"/>
      <c r="J186" s="82"/>
      <c r="K186" s="82"/>
      <c r="L186" s="82"/>
      <c r="M186" s="82"/>
      <c r="N186" s="82"/>
      <c r="O186" s="91"/>
      <c r="P186" s="82"/>
      <c r="Q186" s="82"/>
    </row>
    <row r="187" spans="1:17">
      <c r="A187" s="80"/>
      <c r="B187" s="80"/>
      <c r="C187" s="80"/>
      <c r="D187" s="81"/>
      <c r="E187" s="81"/>
      <c r="F187" s="82"/>
      <c r="G187" s="82"/>
      <c r="H187" s="82"/>
      <c r="I187" s="82"/>
      <c r="J187" s="82"/>
      <c r="K187" s="82"/>
      <c r="L187" s="82"/>
      <c r="M187" s="82"/>
      <c r="N187" s="82"/>
      <c r="O187" s="91"/>
      <c r="P187" s="82"/>
      <c r="Q187" s="82"/>
    </row>
    <row r="188" spans="1:17">
      <c r="A188" s="80"/>
      <c r="B188" s="80"/>
      <c r="C188" s="80"/>
      <c r="D188" s="81"/>
      <c r="E188" s="81"/>
      <c r="F188" s="82"/>
      <c r="G188" s="82"/>
      <c r="H188" s="82"/>
      <c r="I188" s="82"/>
      <c r="J188" s="82"/>
      <c r="K188" s="82"/>
      <c r="L188" s="82"/>
      <c r="M188" s="82"/>
      <c r="N188" s="82"/>
      <c r="O188" s="91"/>
      <c r="P188" s="82"/>
      <c r="Q188" s="82"/>
    </row>
    <row r="189" spans="1:17">
      <c r="A189" s="80"/>
      <c r="B189" s="80"/>
      <c r="C189" s="80"/>
      <c r="D189" s="81"/>
      <c r="E189" s="81"/>
      <c r="F189" s="82"/>
      <c r="G189" s="82"/>
      <c r="H189" s="82"/>
      <c r="I189" s="82"/>
      <c r="J189" s="82"/>
      <c r="K189" s="82"/>
      <c r="L189" s="82"/>
      <c r="M189" s="82"/>
      <c r="N189" s="82"/>
      <c r="O189" s="91"/>
      <c r="P189" s="82"/>
      <c r="Q189" s="82"/>
    </row>
    <row r="190" spans="1:17">
      <c r="A190" s="80"/>
      <c r="B190" s="80"/>
      <c r="C190" s="80"/>
      <c r="D190" s="81"/>
      <c r="E190" s="81"/>
      <c r="F190" s="82"/>
      <c r="G190" s="82"/>
      <c r="H190" s="82"/>
      <c r="I190" s="82"/>
      <c r="J190" s="82"/>
      <c r="K190" s="82"/>
      <c r="L190" s="82"/>
      <c r="M190" s="82"/>
      <c r="N190" s="82"/>
      <c r="O190" s="91"/>
      <c r="P190" s="82"/>
      <c r="Q190" s="82"/>
    </row>
    <row r="191" spans="1:17">
      <c r="A191" s="80"/>
      <c r="B191" s="80"/>
      <c r="C191" s="80"/>
      <c r="D191" s="81"/>
      <c r="E191" s="81"/>
      <c r="F191" s="82"/>
      <c r="G191" s="82"/>
      <c r="H191" s="82"/>
      <c r="I191" s="82"/>
      <c r="J191" s="82"/>
      <c r="K191" s="82"/>
      <c r="L191" s="82"/>
      <c r="M191" s="82"/>
      <c r="N191" s="82"/>
      <c r="O191" s="91"/>
      <c r="P191" s="82"/>
      <c r="Q191" s="82"/>
    </row>
    <row r="192" spans="1:17">
      <c r="A192" s="80"/>
      <c r="B192" s="80"/>
      <c r="C192" s="80"/>
      <c r="D192" s="81"/>
      <c r="E192" s="81"/>
      <c r="F192" s="82"/>
      <c r="G192" s="82"/>
      <c r="H192" s="82"/>
      <c r="I192" s="82"/>
      <c r="J192" s="82"/>
      <c r="K192" s="82"/>
      <c r="L192" s="82"/>
      <c r="M192" s="82"/>
      <c r="N192" s="82"/>
      <c r="O192" s="91"/>
      <c r="P192" s="82"/>
      <c r="Q192" s="82"/>
    </row>
    <row r="193" spans="1:17">
      <c r="A193" s="80"/>
      <c r="B193" s="80"/>
      <c r="C193" s="80"/>
      <c r="D193" s="81"/>
      <c r="E193" s="81"/>
      <c r="F193" s="82"/>
      <c r="G193" s="82"/>
      <c r="H193" s="82"/>
      <c r="I193" s="82"/>
      <c r="J193" s="82"/>
      <c r="K193" s="82"/>
      <c r="L193" s="82"/>
      <c r="M193" s="82"/>
      <c r="N193" s="82"/>
      <c r="O193" s="91"/>
      <c r="P193" s="82"/>
      <c r="Q193" s="82"/>
    </row>
    <row r="194" spans="1:17">
      <c r="A194" s="80"/>
      <c r="B194" s="80"/>
      <c r="C194" s="80"/>
      <c r="D194" s="81"/>
      <c r="E194" s="81"/>
      <c r="F194" s="82"/>
      <c r="G194" s="82"/>
      <c r="H194" s="82"/>
      <c r="I194" s="82"/>
      <c r="J194" s="82"/>
      <c r="K194" s="82"/>
      <c r="L194" s="82"/>
      <c r="M194" s="82"/>
      <c r="N194" s="82"/>
      <c r="O194" s="91"/>
      <c r="P194" s="82"/>
      <c r="Q194" s="82"/>
    </row>
    <row r="195" spans="1:17">
      <c r="A195" s="80"/>
      <c r="B195" s="80"/>
      <c r="C195" s="80"/>
      <c r="D195" s="81"/>
      <c r="E195" s="81"/>
      <c r="F195" s="82"/>
      <c r="G195" s="82"/>
      <c r="H195" s="82"/>
      <c r="I195" s="82"/>
      <c r="J195" s="82"/>
      <c r="K195" s="82"/>
      <c r="L195" s="82"/>
      <c r="M195" s="82"/>
      <c r="N195" s="82"/>
      <c r="O195" s="91"/>
      <c r="P195" s="82"/>
      <c r="Q195" s="82"/>
    </row>
    <row r="196" spans="1:17">
      <c r="A196" s="80"/>
      <c r="B196" s="80"/>
      <c r="C196" s="80"/>
      <c r="D196" s="81"/>
      <c r="E196" s="81"/>
      <c r="F196" s="82"/>
      <c r="G196" s="82"/>
      <c r="H196" s="82"/>
      <c r="I196" s="82"/>
      <c r="J196" s="82"/>
      <c r="K196" s="82"/>
      <c r="L196" s="82"/>
      <c r="M196" s="82"/>
      <c r="N196" s="82"/>
      <c r="O196" s="91"/>
      <c r="P196" s="82"/>
      <c r="Q196" s="82"/>
    </row>
    <row r="197" spans="1:17">
      <c r="A197" s="80"/>
      <c r="B197" s="80"/>
      <c r="C197" s="80"/>
      <c r="D197" s="81"/>
      <c r="E197" s="81"/>
      <c r="F197" s="82"/>
      <c r="G197" s="82"/>
      <c r="H197" s="82"/>
      <c r="I197" s="82"/>
      <c r="J197" s="82"/>
      <c r="K197" s="82"/>
      <c r="L197" s="82"/>
      <c r="M197" s="82"/>
      <c r="N197" s="82"/>
      <c r="O197" s="91"/>
      <c r="P197" s="82"/>
      <c r="Q197" s="82"/>
    </row>
    <row r="198" spans="1:17">
      <c r="A198" s="80"/>
      <c r="B198" s="80"/>
      <c r="C198" s="80"/>
      <c r="D198" s="81"/>
      <c r="E198" s="81"/>
      <c r="F198" s="82"/>
      <c r="G198" s="82"/>
      <c r="H198" s="82"/>
      <c r="I198" s="82"/>
      <c r="J198" s="82"/>
      <c r="K198" s="82"/>
      <c r="L198" s="82"/>
      <c r="M198" s="82"/>
      <c r="N198" s="82"/>
      <c r="O198" s="91"/>
      <c r="P198" s="82"/>
      <c r="Q198" s="82"/>
    </row>
    <row r="199" spans="1:17">
      <c r="A199" s="80"/>
      <c r="B199" s="80"/>
      <c r="C199" s="80"/>
      <c r="D199" s="81"/>
      <c r="E199" s="81"/>
      <c r="F199" s="82"/>
      <c r="G199" s="82"/>
      <c r="H199" s="82"/>
      <c r="I199" s="82"/>
      <c r="J199" s="82"/>
      <c r="K199" s="82"/>
      <c r="L199" s="82"/>
      <c r="M199" s="82"/>
      <c r="N199" s="82"/>
      <c r="O199" s="91"/>
      <c r="P199" s="82"/>
      <c r="Q199" s="82"/>
    </row>
    <row r="200" spans="1:17">
      <c r="A200" s="80"/>
      <c r="B200" s="80"/>
      <c r="C200" s="80"/>
      <c r="D200" s="81"/>
      <c r="E200" s="81"/>
      <c r="F200" s="82"/>
      <c r="G200" s="82"/>
      <c r="H200" s="82"/>
      <c r="I200" s="82"/>
      <c r="J200" s="82"/>
      <c r="K200" s="82"/>
      <c r="L200" s="82"/>
      <c r="M200" s="82"/>
      <c r="N200" s="82"/>
      <c r="O200" s="91"/>
      <c r="P200" s="82"/>
      <c r="Q200" s="82"/>
    </row>
    <row r="201" spans="1:17">
      <c r="A201" s="80"/>
      <c r="B201" s="80"/>
      <c r="C201" s="80"/>
      <c r="D201" s="81"/>
      <c r="E201" s="81"/>
      <c r="F201" s="82"/>
      <c r="G201" s="82"/>
      <c r="H201" s="82"/>
      <c r="I201" s="82"/>
      <c r="J201" s="82"/>
      <c r="K201" s="82"/>
      <c r="L201" s="82"/>
      <c r="M201" s="82"/>
      <c r="N201" s="82"/>
      <c r="O201" s="91"/>
      <c r="P201" s="82"/>
      <c r="Q201" s="82"/>
    </row>
    <row r="202" spans="1:17">
      <c r="A202" s="80"/>
      <c r="B202" s="80"/>
      <c r="C202" s="80"/>
      <c r="D202" s="81"/>
      <c r="E202" s="81"/>
      <c r="F202" s="82"/>
      <c r="G202" s="82"/>
      <c r="H202" s="82"/>
      <c r="I202" s="82"/>
      <c r="J202" s="82"/>
      <c r="K202" s="82"/>
      <c r="L202" s="82"/>
      <c r="M202" s="82"/>
      <c r="N202" s="82"/>
      <c r="O202" s="91"/>
      <c r="P202" s="82"/>
      <c r="Q202" s="82"/>
    </row>
    <row r="203" spans="1:17">
      <c r="A203" s="80"/>
      <c r="B203" s="80"/>
      <c r="C203" s="80"/>
      <c r="D203" s="81"/>
      <c r="E203" s="81"/>
      <c r="F203" s="82"/>
      <c r="G203" s="82"/>
      <c r="H203" s="82"/>
      <c r="I203" s="82"/>
      <c r="J203" s="82"/>
      <c r="K203" s="82"/>
      <c r="L203" s="82"/>
      <c r="M203" s="82"/>
      <c r="N203" s="82"/>
      <c r="O203" s="91"/>
      <c r="P203" s="82"/>
      <c r="Q203" s="82"/>
    </row>
    <row r="204" spans="1:17">
      <c r="A204" s="80"/>
      <c r="B204" s="80"/>
      <c r="C204" s="80"/>
      <c r="D204" s="81"/>
      <c r="E204" s="81"/>
      <c r="F204" s="82"/>
      <c r="G204" s="82"/>
      <c r="H204" s="82"/>
      <c r="I204" s="82"/>
      <c r="J204" s="82"/>
      <c r="K204" s="82"/>
      <c r="L204" s="82"/>
      <c r="M204" s="82"/>
      <c r="N204" s="82"/>
      <c r="O204" s="91"/>
      <c r="P204" s="82"/>
      <c r="Q204" s="82"/>
    </row>
    <row r="205" spans="1:17">
      <c r="A205" s="80"/>
      <c r="B205" s="80"/>
      <c r="C205" s="80"/>
      <c r="D205" s="81"/>
      <c r="E205" s="81"/>
      <c r="F205" s="82"/>
      <c r="G205" s="82"/>
      <c r="H205" s="82"/>
      <c r="I205" s="82"/>
      <c r="J205" s="82"/>
      <c r="K205" s="82"/>
      <c r="L205" s="82"/>
      <c r="M205" s="82"/>
      <c r="N205" s="82"/>
      <c r="O205" s="91"/>
      <c r="P205" s="82"/>
      <c r="Q205" s="82"/>
    </row>
    <row r="206" spans="1:17">
      <c r="A206" s="80"/>
      <c r="B206" s="80"/>
      <c r="C206" s="80"/>
      <c r="D206" s="81"/>
      <c r="E206" s="81"/>
      <c r="F206" s="82"/>
      <c r="G206" s="82"/>
      <c r="H206" s="82"/>
      <c r="I206" s="82"/>
      <c r="J206" s="82"/>
      <c r="K206" s="82"/>
      <c r="L206" s="82"/>
      <c r="M206" s="82"/>
      <c r="N206" s="82"/>
      <c r="O206" s="91"/>
      <c r="P206" s="82"/>
      <c r="Q206" s="82"/>
    </row>
    <row r="207" spans="1:17">
      <c r="A207" s="80"/>
      <c r="B207" s="80"/>
      <c r="C207" s="80"/>
      <c r="D207" s="81"/>
      <c r="E207" s="81"/>
      <c r="F207" s="82"/>
      <c r="G207" s="82"/>
      <c r="H207" s="82"/>
      <c r="I207" s="82"/>
      <c r="J207" s="82"/>
      <c r="K207" s="82"/>
      <c r="L207" s="82"/>
      <c r="M207" s="82"/>
      <c r="N207" s="82"/>
      <c r="O207" s="91"/>
      <c r="P207" s="82"/>
      <c r="Q207" s="82"/>
    </row>
    <row r="208" spans="1:17">
      <c r="A208" s="80"/>
      <c r="B208" s="80"/>
      <c r="C208" s="80"/>
      <c r="D208" s="81"/>
      <c r="E208" s="81"/>
      <c r="F208" s="82"/>
      <c r="G208" s="82"/>
      <c r="H208" s="82"/>
      <c r="I208" s="82"/>
      <c r="J208" s="82"/>
      <c r="K208" s="82"/>
      <c r="L208" s="82"/>
      <c r="M208" s="82"/>
      <c r="N208" s="82"/>
      <c r="O208" s="91"/>
      <c r="P208" s="82"/>
      <c r="Q208" s="82"/>
    </row>
    <row r="209" spans="1:17">
      <c r="A209" s="80"/>
      <c r="B209" s="80"/>
      <c r="C209" s="80"/>
      <c r="D209" s="81"/>
      <c r="E209" s="81"/>
      <c r="F209" s="82"/>
      <c r="G209" s="82"/>
      <c r="H209" s="82"/>
      <c r="I209" s="82"/>
      <c r="J209" s="82"/>
      <c r="K209" s="82"/>
      <c r="L209" s="82"/>
      <c r="M209" s="82"/>
      <c r="N209" s="82"/>
      <c r="O209" s="91"/>
      <c r="P209" s="82"/>
      <c r="Q209" s="82"/>
    </row>
    <row r="210" spans="1:17">
      <c r="A210" s="80"/>
      <c r="B210" s="80"/>
      <c r="C210" s="80"/>
      <c r="D210" s="81"/>
      <c r="E210" s="81"/>
      <c r="F210" s="82"/>
      <c r="G210" s="82"/>
      <c r="H210" s="82"/>
      <c r="I210" s="82"/>
      <c r="J210" s="82"/>
      <c r="K210" s="82"/>
      <c r="L210" s="82"/>
      <c r="M210" s="82"/>
      <c r="N210" s="82"/>
      <c r="O210" s="91"/>
      <c r="P210" s="82"/>
      <c r="Q210" s="82"/>
    </row>
    <row r="211" spans="1:17">
      <c r="A211" s="80"/>
      <c r="B211" s="80"/>
      <c r="C211" s="80"/>
      <c r="D211" s="81"/>
      <c r="E211" s="81"/>
      <c r="F211" s="82"/>
      <c r="G211" s="82"/>
      <c r="H211" s="82"/>
      <c r="I211" s="82"/>
      <c r="J211" s="82"/>
      <c r="K211" s="82"/>
      <c r="L211" s="82"/>
      <c r="M211" s="82"/>
      <c r="N211" s="82"/>
      <c r="O211" s="91"/>
      <c r="P211" s="82"/>
      <c r="Q211" s="82"/>
    </row>
    <row r="212" spans="1:17">
      <c r="A212" s="80"/>
      <c r="B212" s="80"/>
      <c r="C212" s="80"/>
      <c r="D212" s="81"/>
      <c r="E212" s="81"/>
      <c r="F212" s="82"/>
      <c r="G212" s="82"/>
      <c r="H212" s="82"/>
      <c r="I212" s="82"/>
      <c r="J212" s="82"/>
      <c r="K212" s="82"/>
      <c r="L212" s="82"/>
      <c r="M212" s="82"/>
      <c r="N212" s="82"/>
      <c r="O212" s="91"/>
      <c r="P212" s="82"/>
      <c r="Q212" s="82"/>
    </row>
    <row r="213" spans="1:17">
      <c r="A213" s="80"/>
      <c r="B213" s="80"/>
      <c r="C213" s="80"/>
      <c r="D213" s="81"/>
      <c r="E213" s="81"/>
      <c r="F213" s="82"/>
      <c r="G213" s="82"/>
      <c r="H213" s="82"/>
      <c r="I213" s="82"/>
      <c r="J213" s="82"/>
      <c r="K213" s="82"/>
      <c r="L213" s="82"/>
      <c r="M213" s="82"/>
      <c r="N213" s="82"/>
      <c r="O213" s="91"/>
      <c r="P213" s="82"/>
      <c r="Q213" s="82"/>
    </row>
    <row r="214" spans="1:17">
      <c r="A214" s="80"/>
      <c r="B214" s="80"/>
      <c r="C214" s="80"/>
      <c r="D214" s="81"/>
      <c r="E214" s="81"/>
      <c r="F214" s="82"/>
      <c r="G214" s="82"/>
      <c r="H214" s="82"/>
      <c r="I214" s="82"/>
      <c r="J214" s="82"/>
      <c r="K214" s="82"/>
      <c r="L214" s="82"/>
      <c r="M214" s="82"/>
      <c r="N214" s="82"/>
      <c r="O214" s="91"/>
      <c r="P214" s="82"/>
      <c r="Q214" s="82"/>
    </row>
    <row r="215" spans="1:17">
      <c r="A215" s="80"/>
      <c r="B215" s="80"/>
      <c r="C215" s="80"/>
      <c r="D215" s="81"/>
      <c r="E215" s="81"/>
      <c r="F215" s="82"/>
      <c r="G215" s="82"/>
      <c r="H215" s="82"/>
      <c r="I215" s="82"/>
      <c r="J215" s="82"/>
      <c r="K215" s="82"/>
      <c r="L215" s="82"/>
      <c r="M215" s="82"/>
      <c r="N215" s="82"/>
      <c r="O215" s="91"/>
      <c r="P215" s="82"/>
      <c r="Q215" s="82"/>
    </row>
    <row r="216" spans="1:17">
      <c r="A216" s="80"/>
      <c r="B216" s="80"/>
      <c r="C216" s="80"/>
      <c r="D216" s="81"/>
      <c r="E216" s="81"/>
      <c r="F216" s="82"/>
      <c r="G216" s="82"/>
      <c r="H216" s="82"/>
      <c r="I216" s="82"/>
      <c r="J216" s="82"/>
      <c r="K216" s="82"/>
      <c r="L216" s="82"/>
      <c r="M216" s="82"/>
      <c r="N216" s="82"/>
      <c r="O216" s="91"/>
      <c r="P216" s="82"/>
      <c r="Q216" s="82"/>
    </row>
    <row r="217" spans="1:17">
      <c r="A217" s="80"/>
      <c r="B217" s="80"/>
      <c r="C217" s="80"/>
      <c r="D217" s="81"/>
      <c r="E217" s="81"/>
      <c r="F217" s="82"/>
      <c r="G217" s="82"/>
      <c r="H217" s="82"/>
      <c r="I217" s="82"/>
      <c r="J217" s="82"/>
      <c r="K217" s="82"/>
      <c r="L217" s="82"/>
      <c r="M217" s="82"/>
      <c r="N217" s="82"/>
      <c r="O217" s="91"/>
      <c r="P217" s="82"/>
      <c r="Q217" s="82"/>
    </row>
    <row r="218" spans="1:17">
      <c r="A218" s="80"/>
      <c r="B218" s="80"/>
      <c r="C218" s="80"/>
      <c r="D218" s="81"/>
      <c r="E218" s="81"/>
      <c r="F218" s="82"/>
      <c r="G218" s="82"/>
      <c r="H218" s="82"/>
      <c r="I218" s="82"/>
      <c r="J218" s="82"/>
      <c r="K218" s="82"/>
      <c r="L218" s="82"/>
      <c r="M218" s="82"/>
      <c r="N218" s="82"/>
      <c r="O218" s="91"/>
      <c r="P218" s="82"/>
      <c r="Q218" s="82"/>
    </row>
    <row r="219" spans="1:17">
      <c r="A219" s="80"/>
      <c r="B219" s="80"/>
      <c r="C219" s="80"/>
      <c r="D219" s="81"/>
      <c r="E219" s="81"/>
      <c r="F219" s="82"/>
      <c r="G219" s="82"/>
      <c r="H219" s="82"/>
      <c r="I219" s="82"/>
      <c r="J219" s="82"/>
      <c r="K219" s="82"/>
      <c r="L219" s="82"/>
      <c r="M219" s="82"/>
      <c r="N219" s="82"/>
      <c r="O219" s="91"/>
      <c r="P219" s="82"/>
      <c r="Q219" s="82"/>
    </row>
    <row r="220" spans="1:17">
      <c r="A220" s="80"/>
      <c r="B220" s="80"/>
      <c r="C220" s="80"/>
      <c r="D220" s="81"/>
      <c r="E220" s="81"/>
      <c r="F220" s="82"/>
      <c r="G220" s="82"/>
      <c r="H220" s="82"/>
      <c r="I220" s="82"/>
      <c r="J220" s="82"/>
      <c r="K220" s="82"/>
      <c r="L220" s="82"/>
      <c r="M220" s="82"/>
      <c r="N220" s="82"/>
      <c r="O220" s="91"/>
      <c r="P220" s="82"/>
      <c r="Q220" s="82"/>
    </row>
    <row r="221" spans="1:17">
      <c r="A221" s="80"/>
      <c r="B221" s="80"/>
      <c r="C221" s="80"/>
      <c r="D221" s="81"/>
      <c r="E221" s="81"/>
      <c r="F221" s="82"/>
      <c r="G221" s="82"/>
      <c r="H221" s="82"/>
      <c r="I221" s="82"/>
      <c r="J221" s="82"/>
      <c r="K221" s="82"/>
      <c r="L221" s="82"/>
      <c r="M221" s="82"/>
      <c r="N221" s="82"/>
      <c r="O221" s="91"/>
      <c r="P221" s="82"/>
      <c r="Q221" s="82"/>
    </row>
    <row r="222" spans="1:17">
      <c r="A222" s="80"/>
      <c r="B222" s="80"/>
      <c r="C222" s="80"/>
      <c r="D222" s="81"/>
      <c r="E222" s="81"/>
      <c r="F222" s="82"/>
      <c r="G222" s="82"/>
      <c r="H222" s="82"/>
      <c r="I222" s="82"/>
      <c r="J222" s="82"/>
      <c r="K222" s="82"/>
      <c r="L222" s="82"/>
      <c r="M222" s="82"/>
      <c r="N222" s="82"/>
      <c r="O222" s="91"/>
      <c r="P222" s="82"/>
      <c r="Q222" s="82"/>
    </row>
    <row r="223" spans="1:17">
      <c r="A223" s="80"/>
      <c r="B223" s="80"/>
      <c r="C223" s="80"/>
      <c r="D223" s="81"/>
      <c r="E223" s="81"/>
      <c r="F223" s="82"/>
      <c r="G223" s="82"/>
      <c r="H223" s="82"/>
      <c r="I223" s="82"/>
      <c r="J223" s="82"/>
      <c r="K223" s="82"/>
      <c r="L223" s="82"/>
      <c r="M223" s="82"/>
      <c r="N223" s="82"/>
      <c r="O223" s="91"/>
      <c r="P223" s="82"/>
      <c r="Q223" s="82"/>
    </row>
    <row r="224" spans="1:17">
      <c r="A224" s="80"/>
      <c r="B224" s="80"/>
      <c r="C224" s="80"/>
      <c r="D224" s="81"/>
      <c r="E224" s="81"/>
      <c r="F224" s="82"/>
      <c r="G224" s="82"/>
      <c r="H224" s="82"/>
      <c r="I224" s="82"/>
      <c r="J224" s="82"/>
      <c r="K224" s="82"/>
      <c r="L224" s="82"/>
      <c r="M224" s="82"/>
      <c r="N224" s="82"/>
      <c r="O224" s="91"/>
      <c r="P224" s="82"/>
      <c r="Q224" s="82"/>
    </row>
    <row r="225" spans="1:17">
      <c r="A225" s="80"/>
      <c r="B225" s="80"/>
      <c r="C225" s="80"/>
      <c r="D225" s="81"/>
      <c r="E225" s="81"/>
      <c r="F225" s="82"/>
      <c r="G225" s="82"/>
      <c r="H225" s="82"/>
      <c r="I225" s="82"/>
      <c r="J225" s="82"/>
      <c r="K225" s="82"/>
      <c r="L225" s="82"/>
      <c r="M225" s="82"/>
      <c r="N225" s="82"/>
      <c r="O225" s="91"/>
      <c r="P225" s="82"/>
      <c r="Q225" s="82"/>
    </row>
    <row r="226" spans="1:17">
      <c r="A226" s="80"/>
      <c r="B226" s="80"/>
      <c r="C226" s="80"/>
      <c r="D226" s="81"/>
      <c r="E226" s="81"/>
      <c r="F226" s="82"/>
      <c r="G226" s="82"/>
      <c r="H226" s="82"/>
      <c r="I226" s="82"/>
      <c r="J226" s="82"/>
      <c r="K226" s="82"/>
      <c r="L226" s="82"/>
      <c r="M226" s="82"/>
      <c r="N226" s="82"/>
      <c r="O226" s="91"/>
      <c r="P226" s="82"/>
      <c r="Q226" s="82"/>
    </row>
    <row r="227" spans="1:17">
      <c r="A227" s="80"/>
      <c r="B227" s="80"/>
      <c r="C227" s="80"/>
      <c r="D227" s="81"/>
      <c r="E227" s="81"/>
      <c r="F227" s="82"/>
      <c r="G227" s="82"/>
      <c r="H227" s="82"/>
      <c r="I227" s="82"/>
      <c r="J227" s="82"/>
      <c r="K227" s="82"/>
      <c r="L227" s="82"/>
      <c r="M227" s="82"/>
      <c r="N227" s="82"/>
      <c r="O227" s="91"/>
      <c r="P227" s="82"/>
      <c r="Q227" s="82"/>
    </row>
    <row r="228" spans="1:17">
      <c r="A228" s="80"/>
      <c r="B228" s="80"/>
      <c r="C228" s="80"/>
      <c r="D228" s="81"/>
      <c r="E228" s="81"/>
      <c r="F228" s="82"/>
      <c r="G228" s="82"/>
      <c r="H228" s="82"/>
      <c r="I228" s="82"/>
      <c r="J228" s="82"/>
      <c r="K228" s="82"/>
      <c r="L228" s="82"/>
      <c r="M228" s="82"/>
      <c r="N228" s="82"/>
      <c r="O228" s="91"/>
      <c r="P228" s="82"/>
      <c r="Q228" s="82"/>
    </row>
    <row r="229" spans="1:17">
      <c r="A229" s="80"/>
      <c r="B229" s="80"/>
      <c r="C229" s="80"/>
      <c r="D229" s="81"/>
      <c r="E229" s="81"/>
      <c r="F229" s="82"/>
      <c r="G229" s="82"/>
      <c r="H229" s="82"/>
      <c r="I229" s="82"/>
      <c r="J229" s="82"/>
      <c r="K229" s="82"/>
      <c r="L229" s="82"/>
      <c r="M229" s="82"/>
      <c r="N229" s="82"/>
      <c r="O229" s="91"/>
      <c r="P229" s="82"/>
      <c r="Q229" s="82"/>
    </row>
    <row r="230" spans="1:17">
      <c r="A230" s="80"/>
      <c r="B230" s="80"/>
      <c r="C230" s="80"/>
      <c r="D230" s="81"/>
      <c r="E230" s="81"/>
      <c r="F230" s="82"/>
      <c r="G230" s="82"/>
      <c r="H230" s="82"/>
      <c r="I230" s="82"/>
      <c r="J230" s="82"/>
      <c r="K230" s="82"/>
      <c r="L230" s="82"/>
      <c r="M230" s="82"/>
      <c r="N230" s="82"/>
      <c r="O230" s="91"/>
      <c r="P230" s="82"/>
      <c r="Q230" s="82"/>
    </row>
    <row r="231" spans="1:17">
      <c r="A231" s="80"/>
      <c r="B231" s="80"/>
      <c r="C231" s="80"/>
      <c r="D231" s="81"/>
      <c r="E231" s="81"/>
      <c r="F231" s="82"/>
      <c r="G231" s="82"/>
      <c r="H231" s="82"/>
      <c r="I231" s="82"/>
      <c r="J231" s="82"/>
      <c r="K231" s="82"/>
      <c r="L231" s="82"/>
      <c r="M231" s="82"/>
      <c r="N231" s="82"/>
      <c r="O231" s="91"/>
      <c r="P231" s="82"/>
      <c r="Q231" s="82"/>
    </row>
    <row r="232" spans="1:17">
      <c r="A232" s="80"/>
      <c r="B232" s="80"/>
      <c r="C232" s="80"/>
      <c r="D232" s="81"/>
      <c r="E232" s="81"/>
      <c r="F232" s="82"/>
      <c r="G232" s="82"/>
      <c r="H232" s="82"/>
      <c r="I232" s="82"/>
      <c r="J232" s="82"/>
      <c r="K232" s="82"/>
      <c r="L232" s="82"/>
      <c r="M232" s="82"/>
      <c r="N232" s="82"/>
      <c r="O232" s="91"/>
      <c r="P232" s="82"/>
      <c r="Q232" s="82"/>
    </row>
    <row r="233" spans="1:17">
      <c r="A233" s="80"/>
      <c r="B233" s="80"/>
      <c r="C233" s="80"/>
      <c r="D233" s="81"/>
      <c r="E233" s="81"/>
      <c r="F233" s="82"/>
      <c r="G233" s="82"/>
      <c r="H233" s="82"/>
      <c r="I233" s="82"/>
      <c r="J233" s="82"/>
      <c r="K233" s="82"/>
      <c r="L233" s="82"/>
      <c r="M233" s="82"/>
      <c r="N233" s="82"/>
      <c r="O233" s="91"/>
      <c r="P233" s="82"/>
      <c r="Q233" s="82"/>
    </row>
    <row r="234" spans="1:17">
      <c r="A234" s="80"/>
      <c r="B234" s="80"/>
      <c r="C234" s="80"/>
      <c r="D234" s="81"/>
      <c r="E234" s="81"/>
      <c r="F234" s="82"/>
      <c r="G234" s="82"/>
      <c r="H234" s="82"/>
      <c r="I234" s="82"/>
      <c r="J234" s="82"/>
      <c r="K234" s="82"/>
      <c r="L234" s="82"/>
      <c r="M234" s="82"/>
      <c r="N234" s="82"/>
      <c r="O234" s="91"/>
      <c r="P234" s="82"/>
      <c r="Q234" s="82"/>
    </row>
    <row r="235" spans="1:17">
      <c r="A235" s="80"/>
      <c r="B235" s="80"/>
      <c r="C235" s="80"/>
      <c r="D235" s="81"/>
      <c r="E235" s="81"/>
      <c r="F235" s="82"/>
      <c r="G235" s="82"/>
      <c r="H235" s="82"/>
      <c r="I235" s="82"/>
      <c r="J235" s="82"/>
      <c r="K235" s="82"/>
      <c r="L235" s="82"/>
      <c r="M235" s="82"/>
      <c r="N235" s="82"/>
      <c r="O235" s="91"/>
      <c r="P235" s="82"/>
      <c r="Q235" s="82"/>
    </row>
    <row r="236" spans="1:17">
      <c r="A236" s="80"/>
      <c r="B236" s="80"/>
      <c r="C236" s="80"/>
      <c r="D236" s="81"/>
      <c r="E236" s="81"/>
      <c r="F236" s="82"/>
      <c r="G236" s="82"/>
      <c r="H236" s="82"/>
      <c r="I236" s="82"/>
      <c r="J236" s="82"/>
      <c r="K236" s="82"/>
      <c r="L236" s="82"/>
      <c r="M236" s="82"/>
      <c r="N236" s="82"/>
      <c r="O236" s="91"/>
      <c r="P236" s="82"/>
      <c r="Q236" s="82"/>
    </row>
    <row r="237" spans="1:17">
      <c r="A237" s="80"/>
      <c r="B237" s="80"/>
      <c r="C237" s="80"/>
      <c r="D237" s="81"/>
      <c r="E237" s="81"/>
      <c r="F237" s="82"/>
      <c r="G237" s="82"/>
      <c r="H237" s="82"/>
      <c r="I237" s="82"/>
      <c r="J237" s="82"/>
      <c r="K237" s="82"/>
      <c r="L237" s="82"/>
      <c r="M237" s="82"/>
      <c r="N237" s="82"/>
      <c r="O237" s="91"/>
      <c r="P237" s="82"/>
      <c r="Q237" s="82"/>
    </row>
    <row r="238" spans="1:17">
      <c r="A238" s="80"/>
      <c r="B238" s="80"/>
      <c r="C238" s="80"/>
      <c r="D238" s="81"/>
      <c r="E238" s="81"/>
      <c r="F238" s="82"/>
      <c r="G238" s="82"/>
      <c r="H238" s="82"/>
      <c r="I238" s="82"/>
      <c r="J238" s="82"/>
      <c r="K238" s="82"/>
      <c r="L238" s="82"/>
      <c r="M238" s="82"/>
      <c r="N238" s="82"/>
      <c r="O238" s="91"/>
      <c r="P238" s="82"/>
      <c r="Q238" s="82"/>
    </row>
    <row r="239" spans="1:17">
      <c r="A239" s="80"/>
      <c r="B239" s="80"/>
      <c r="C239" s="80"/>
      <c r="D239" s="81"/>
      <c r="E239" s="81"/>
      <c r="F239" s="82"/>
      <c r="G239" s="82"/>
      <c r="H239" s="82"/>
      <c r="I239" s="82"/>
      <c r="J239" s="82"/>
      <c r="K239" s="82"/>
      <c r="L239" s="82"/>
      <c r="M239" s="82"/>
      <c r="N239" s="82"/>
      <c r="O239" s="91"/>
      <c r="P239" s="82"/>
      <c r="Q239" s="82"/>
    </row>
    <row r="240" spans="1:17">
      <c r="A240" s="80"/>
      <c r="B240" s="80"/>
      <c r="C240" s="80"/>
      <c r="D240" s="81"/>
      <c r="E240" s="81"/>
      <c r="F240" s="82"/>
      <c r="G240" s="82"/>
      <c r="H240" s="82"/>
      <c r="I240" s="82"/>
      <c r="J240" s="82"/>
      <c r="K240" s="82"/>
      <c r="L240" s="82"/>
      <c r="M240" s="82"/>
      <c r="N240" s="82"/>
      <c r="O240" s="91"/>
      <c r="P240" s="82"/>
      <c r="Q240" s="82"/>
    </row>
    <row r="241" spans="1:17">
      <c r="A241" s="80"/>
      <c r="B241" s="80"/>
      <c r="C241" s="80"/>
      <c r="D241" s="81"/>
      <c r="E241" s="81"/>
      <c r="F241" s="82"/>
      <c r="G241" s="82"/>
      <c r="H241" s="82"/>
      <c r="I241" s="82"/>
      <c r="J241" s="82"/>
      <c r="K241" s="82"/>
      <c r="L241" s="82"/>
      <c r="M241" s="82"/>
      <c r="N241" s="82"/>
      <c r="O241" s="91"/>
      <c r="P241" s="82"/>
      <c r="Q241" s="82"/>
    </row>
    <row r="242" spans="1:17">
      <c r="A242" s="80"/>
      <c r="B242" s="80"/>
      <c r="C242" s="80"/>
      <c r="D242" s="81"/>
      <c r="E242" s="81"/>
      <c r="F242" s="82"/>
      <c r="G242" s="82"/>
      <c r="H242" s="82"/>
      <c r="I242" s="82"/>
      <c r="J242" s="82"/>
      <c r="K242" s="82"/>
      <c r="L242" s="82"/>
      <c r="M242" s="82"/>
      <c r="N242" s="82"/>
      <c r="O242" s="91"/>
      <c r="P242" s="82"/>
      <c r="Q242" s="82"/>
    </row>
    <row r="243" spans="1:17">
      <c r="A243" s="80"/>
      <c r="B243" s="80"/>
      <c r="C243" s="80"/>
      <c r="D243" s="81"/>
      <c r="E243" s="81"/>
      <c r="F243" s="82"/>
      <c r="G243" s="82"/>
      <c r="H243" s="82"/>
      <c r="I243" s="82"/>
      <c r="J243" s="82"/>
      <c r="K243" s="82"/>
      <c r="L243" s="82"/>
      <c r="M243" s="82"/>
      <c r="N243" s="82"/>
      <c r="O243" s="91"/>
      <c r="P243" s="82"/>
      <c r="Q243" s="82"/>
    </row>
    <row r="244" spans="1:17">
      <c r="A244" s="80"/>
      <c r="B244" s="80"/>
      <c r="C244" s="80"/>
      <c r="D244" s="81"/>
      <c r="E244" s="81"/>
      <c r="F244" s="82"/>
      <c r="G244" s="82"/>
      <c r="H244" s="82"/>
      <c r="I244" s="82"/>
      <c r="J244" s="82"/>
      <c r="K244" s="82"/>
      <c r="L244" s="82"/>
      <c r="M244" s="82"/>
      <c r="N244" s="82"/>
      <c r="O244" s="91"/>
      <c r="P244" s="82"/>
      <c r="Q244" s="82"/>
    </row>
    <row r="245" spans="1:17">
      <c r="A245" s="80"/>
      <c r="B245" s="80"/>
      <c r="C245" s="80"/>
      <c r="D245" s="81"/>
      <c r="E245" s="81"/>
      <c r="F245" s="82"/>
      <c r="G245" s="82"/>
      <c r="H245" s="82"/>
      <c r="I245" s="82"/>
      <c r="J245" s="82"/>
      <c r="K245" s="82"/>
      <c r="L245" s="82"/>
      <c r="M245" s="82"/>
      <c r="N245" s="82"/>
      <c r="O245" s="91"/>
      <c r="P245" s="82"/>
      <c r="Q245" s="82"/>
    </row>
    <row r="246" spans="1:17">
      <c r="A246" s="80"/>
      <c r="B246" s="80"/>
      <c r="C246" s="80"/>
      <c r="D246" s="81"/>
      <c r="E246" s="81"/>
      <c r="F246" s="82"/>
      <c r="G246" s="82"/>
      <c r="H246" s="82"/>
      <c r="I246" s="82"/>
      <c r="J246" s="82"/>
      <c r="K246" s="82"/>
      <c r="L246" s="82"/>
      <c r="M246" s="82"/>
      <c r="N246" s="82"/>
      <c r="O246" s="91"/>
      <c r="P246" s="82"/>
      <c r="Q246" s="82"/>
    </row>
    <row r="247" spans="1:17">
      <c r="A247" s="80"/>
      <c r="B247" s="80"/>
      <c r="C247" s="80"/>
      <c r="D247" s="81"/>
      <c r="E247" s="81"/>
      <c r="F247" s="82"/>
      <c r="G247" s="82"/>
      <c r="H247" s="82"/>
      <c r="I247" s="82"/>
      <c r="J247" s="82"/>
      <c r="K247" s="82"/>
      <c r="L247" s="82"/>
      <c r="M247" s="82"/>
      <c r="N247" s="82"/>
      <c r="O247" s="91"/>
      <c r="P247" s="82"/>
      <c r="Q247" s="82"/>
    </row>
    <row r="248" spans="1:17">
      <c r="A248" s="80"/>
      <c r="B248" s="80"/>
      <c r="C248" s="80"/>
      <c r="D248" s="81"/>
      <c r="E248" s="81"/>
      <c r="F248" s="82"/>
      <c r="G248" s="82"/>
      <c r="H248" s="82"/>
      <c r="I248" s="82"/>
      <c r="J248" s="82"/>
      <c r="K248" s="82"/>
      <c r="L248" s="82"/>
      <c r="M248" s="82"/>
      <c r="N248" s="82"/>
      <c r="O248" s="91"/>
      <c r="P248" s="82"/>
      <c r="Q248" s="82"/>
    </row>
    <row r="249" spans="1:17">
      <c r="A249" s="80"/>
      <c r="B249" s="80"/>
      <c r="C249" s="80"/>
      <c r="D249" s="81"/>
      <c r="E249" s="81"/>
      <c r="F249" s="82"/>
      <c r="G249" s="82"/>
      <c r="H249" s="82"/>
      <c r="I249" s="82"/>
      <c r="J249" s="82"/>
      <c r="K249" s="82"/>
      <c r="L249" s="82"/>
      <c r="M249" s="82"/>
      <c r="N249" s="82"/>
      <c r="O249" s="91"/>
      <c r="P249" s="82"/>
      <c r="Q249" s="82"/>
    </row>
    <row r="250" spans="1:17">
      <c r="A250" s="80"/>
      <c r="B250" s="80"/>
      <c r="C250" s="80"/>
      <c r="D250" s="81"/>
      <c r="E250" s="81"/>
      <c r="F250" s="82"/>
      <c r="G250" s="82"/>
      <c r="H250" s="82"/>
      <c r="I250" s="82"/>
      <c r="J250" s="82"/>
      <c r="K250" s="82"/>
      <c r="L250" s="82"/>
      <c r="M250" s="82"/>
      <c r="N250" s="82"/>
      <c r="O250" s="91"/>
      <c r="P250" s="82"/>
      <c r="Q250" s="82"/>
    </row>
    <row r="251" spans="1:17">
      <c r="A251" s="80"/>
      <c r="B251" s="80"/>
      <c r="C251" s="80"/>
      <c r="D251" s="81"/>
      <c r="E251" s="81"/>
      <c r="F251" s="82"/>
      <c r="G251" s="82"/>
      <c r="H251" s="82"/>
      <c r="I251" s="82"/>
      <c r="J251" s="82"/>
      <c r="K251" s="82"/>
      <c r="L251" s="82"/>
      <c r="M251" s="82"/>
      <c r="N251" s="82"/>
      <c r="O251" s="91"/>
      <c r="P251" s="82"/>
      <c r="Q251" s="82"/>
    </row>
    <row r="252" spans="1:17">
      <c r="A252" s="80"/>
      <c r="B252" s="80"/>
      <c r="C252" s="80"/>
      <c r="D252" s="81"/>
      <c r="E252" s="81"/>
      <c r="F252" s="82"/>
      <c r="G252" s="82"/>
      <c r="H252" s="82"/>
      <c r="I252" s="82"/>
      <c r="J252" s="82"/>
      <c r="K252" s="82"/>
      <c r="L252" s="82"/>
      <c r="M252" s="82"/>
      <c r="N252" s="82"/>
      <c r="O252" s="91"/>
      <c r="P252" s="82"/>
      <c r="Q252" s="82"/>
    </row>
    <row r="253" spans="1:17">
      <c r="A253" s="80"/>
      <c r="B253" s="80"/>
      <c r="C253" s="80"/>
      <c r="D253" s="81"/>
      <c r="E253" s="81"/>
      <c r="F253" s="82"/>
      <c r="G253" s="82"/>
      <c r="H253" s="82"/>
      <c r="I253" s="82"/>
      <c r="J253" s="82"/>
      <c r="K253" s="82"/>
      <c r="L253" s="82"/>
      <c r="M253" s="82"/>
      <c r="N253" s="82"/>
      <c r="O253" s="91"/>
      <c r="P253" s="82"/>
      <c r="Q253" s="82"/>
    </row>
    <row r="254" spans="1:17">
      <c r="A254" s="80"/>
      <c r="B254" s="80"/>
      <c r="C254" s="80"/>
      <c r="D254" s="81"/>
      <c r="E254" s="81"/>
      <c r="F254" s="82"/>
      <c r="G254" s="82"/>
      <c r="H254" s="82"/>
      <c r="I254" s="82"/>
      <c r="J254" s="82"/>
      <c r="K254" s="82"/>
      <c r="L254" s="82"/>
      <c r="M254" s="82"/>
      <c r="N254" s="82"/>
      <c r="O254" s="91"/>
      <c r="P254" s="82"/>
      <c r="Q254" s="82"/>
    </row>
    <row r="255" spans="1:17">
      <c r="A255" s="80"/>
      <c r="B255" s="80"/>
      <c r="C255" s="80"/>
      <c r="D255" s="81"/>
      <c r="E255" s="81"/>
      <c r="F255" s="82"/>
      <c r="G255" s="82"/>
      <c r="H255" s="82"/>
      <c r="I255" s="82"/>
      <c r="J255" s="82"/>
      <c r="K255" s="82"/>
      <c r="L255" s="82"/>
      <c r="M255" s="82"/>
      <c r="N255" s="82"/>
      <c r="O255" s="91"/>
      <c r="P255" s="82"/>
      <c r="Q255" s="82"/>
    </row>
    <row r="256" spans="1:17">
      <c r="A256" s="80"/>
      <c r="B256" s="80"/>
      <c r="C256" s="80"/>
      <c r="D256" s="81"/>
      <c r="E256" s="81"/>
      <c r="F256" s="82"/>
      <c r="G256" s="82"/>
      <c r="H256" s="82"/>
      <c r="I256" s="82"/>
      <c r="J256" s="82"/>
      <c r="K256" s="82"/>
      <c r="L256" s="82"/>
      <c r="M256" s="82"/>
      <c r="N256" s="82"/>
      <c r="O256" s="91"/>
      <c r="P256" s="82"/>
      <c r="Q256" s="82"/>
    </row>
    <row r="257" spans="1:17">
      <c r="A257" s="80"/>
      <c r="B257" s="80"/>
      <c r="C257" s="80"/>
      <c r="D257" s="81"/>
      <c r="E257" s="81"/>
      <c r="F257" s="82"/>
      <c r="G257" s="82"/>
      <c r="H257" s="82"/>
      <c r="I257" s="82"/>
      <c r="J257" s="82"/>
      <c r="K257" s="82"/>
      <c r="L257" s="82"/>
      <c r="M257" s="82"/>
      <c r="N257" s="82"/>
      <c r="O257" s="91"/>
      <c r="P257" s="82"/>
      <c r="Q257" s="82"/>
    </row>
    <row r="258" spans="1:17">
      <c r="A258" s="80"/>
      <c r="B258" s="80"/>
      <c r="C258" s="80"/>
      <c r="D258" s="81"/>
      <c r="E258" s="81"/>
      <c r="F258" s="82"/>
      <c r="G258" s="82"/>
      <c r="H258" s="82"/>
      <c r="I258" s="82"/>
      <c r="J258" s="82"/>
      <c r="K258" s="82"/>
      <c r="L258" s="82"/>
      <c r="M258" s="82"/>
      <c r="N258" s="82"/>
      <c r="O258" s="91"/>
      <c r="P258" s="82"/>
      <c r="Q258" s="82"/>
    </row>
    <row r="259" spans="1:17">
      <c r="A259" s="80"/>
      <c r="B259" s="80"/>
      <c r="C259" s="80"/>
      <c r="D259" s="81"/>
      <c r="E259" s="81"/>
      <c r="F259" s="82"/>
      <c r="G259" s="82"/>
      <c r="H259" s="82"/>
      <c r="I259" s="82"/>
      <c r="J259" s="82"/>
      <c r="K259" s="82"/>
      <c r="L259" s="82"/>
      <c r="M259" s="82"/>
      <c r="N259" s="82"/>
      <c r="O259" s="91"/>
      <c r="P259" s="82"/>
      <c r="Q259" s="82"/>
    </row>
    <row r="260" spans="1:17">
      <c r="A260" s="80"/>
      <c r="B260" s="80"/>
      <c r="C260" s="80"/>
      <c r="D260" s="81"/>
      <c r="E260" s="81"/>
      <c r="F260" s="82"/>
      <c r="G260" s="82"/>
      <c r="H260" s="82"/>
      <c r="I260" s="82"/>
      <c r="J260" s="82"/>
      <c r="K260" s="82"/>
      <c r="L260" s="82"/>
      <c r="M260" s="82"/>
      <c r="N260" s="82"/>
      <c r="O260" s="91"/>
      <c r="P260" s="82"/>
      <c r="Q260" s="82"/>
    </row>
    <row r="261" spans="1:17">
      <c r="A261" s="80"/>
      <c r="B261" s="80"/>
      <c r="C261" s="80"/>
      <c r="D261" s="81"/>
      <c r="E261" s="81"/>
      <c r="F261" s="82"/>
      <c r="G261" s="82"/>
      <c r="H261" s="82"/>
      <c r="I261" s="82"/>
      <c r="J261" s="82"/>
      <c r="K261" s="82"/>
      <c r="L261" s="82"/>
      <c r="M261" s="82"/>
      <c r="N261" s="82"/>
      <c r="O261" s="91"/>
      <c r="P261" s="82"/>
      <c r="Q261" s="82"/>
    </row>
    <row r="262" spans="1:17">
      <c r="A262" s="80"/>
      <c r="B262" s="80"/>
      <c r="C262" s="80"/>
      <c r="D262" s="81"/>
      <c r="E262" s="81"/>
      <c r="F262" s="82"/>
      <c r="G262" s="82"/>
      <c r="H262" s="82"/>
      <c r="I262" s="82"/>
      <c r="J262" s="82"/>
      <c r="K262" s="82"/>
      <c r="L262" s="82"/>
      <c r="M262" s="82"/>
      <c r="N262" s="82"/>
      <c r="O262" s="91"/>
      <c r="P262" s="82"/>
      <c r="Q262" s="82"/>
    </row>
    <row r="263" spans="1:17">
      <c r="A263" s="80"/>
      <c r="B263" s="80"/>
      <c r="C263" s="80"/>
      <c r="D263" s="81"/>
      <c r="E263" s="81"/>
      <c r="F263" s="82"/>
      <c r="G263" s="82"/>
      <c r="H263" s="82"/>
      <c r="I263" s="82"/>
      <c r="J263" s="82"/>
      <c r="K263" s="82"/>
      <c r="L263" s="82"/>
      <c r="M263" s="82"/>
      <c r="N263" s="82"/>
      <c r="O263" s="91"/>
      <c r="P263" s="82"/>
      <c r="Q263" s="82"/>
    </row>
    <row r="264" spans="1:17">
      <c r="A264" s="80"/>
      <c r="B264" s="80"/>
      <c r="C264" s="80"/>
      <c r="D264" s="81"/>
      <c r="E264" s="81"/>
      <c r="F264" s="82"/>
      <c r="G264" s="82"/>
      <c r="H264" s="82"/>
      <c r="I264" s="82"/>
      <c r="J264" s="82"/>
      <c r="K264" s="82"/>
      <c r="L264" s="82"/>
      <c r="M264" s="82"/>
      <c r="N264" s="82"/>
      <c r="O264" s="91"/>
      <c r="P264" s="82"/>
      <c r="Q264" s="82"/>
    </row>
    <row r="265" spans="1:17">
      <c r="A265" s="80"/>
      <c r="B265" s="80"/>
      <c r="C265" s="80"/>
      <c r="D265" s="81"/>
      <c r="E265" s="81"/>
      <c r="F265" s="82"/>
      <c r="G265" s="82"/>
      <c r="H265" s="82"/>
      <c r="I265" s="82"/>
      <c r="J265" s="82"/>
      <c r="K265" s="82"/>
      <c r="L265" s="82"/>
      <c r="M265" s="82"/>
      <c r="N265" s="82"/>
      <c r="O265" s="91"/>
      <c r="P265" s="82"/>
      <c r="Q265" s="82"/>
    </row>
    <row r="266" spans="1:17">
      <c r="A266" s="80"/>
      <c r="B266" s="80"/>
      <c r="C266" s="80"/>
      <c r="D266" s="81"/>
      <c r="E266" s="81"/>
      <c r="F266" s="82"/>
      <c r="G266" s="82"/>
      <c r="H266" s="82"/>
      <c r="I266" s="82"/>
      <c r="J266" s="82"/>
      <c r="K266" s="82"/>
      <c r="L266" s="82"/>
      <c r="M266" s="82"/>
      <c r="N266" s="82"/>
      <c r="O266" s="91"/>
      <c r="P266" s="82"/>
      <c r="Q266" s="82"/>
    </row>
    <row r="267" spans="1:17">
      <c r="A267" s="80"/>
      <c r="B267" s="80"/>
      <c r="C267" s="80"/>
      <c r="D267" s="81"/>
      <c r="E267" s="81"/>
      <c r="F267" s="82"/>
      <c r="G267" s="82"/>
      <c r="H267" s="82"/>
      <c r="I267" s="82"/>
      <c r="J267" s="82"/>
      <c r="K267" s="82"/>
      <c r="L267" s="82"/>
      <c r="M267" s="82"/>
      <c r="N267" s="82"/>
      <c r="O267" s="91"/>
      <c r="P267" s="82"/>
      <c r="Q267" s="82"/>
    </row>
    <row r="268" spans="1:17">
      <c r="A268" s="80"/>
      <c r="B268" s="80"/>
      <c r="C268" s="80"/>
      <c r="D268" s="81"/>
      <c r="E268" s="81"/>
      <c r="F268" s="82"/>
      <c r="G268" s="82"/>
      <c r="H268" s="82"/>
      <c r="I268" s="82"/>
      <c r="J268" s="82"/>
      <c r="K268" s="82"/>
      <c r="L268" s="82"/>
      <c r="M268" s="82"/>
      <c r="N268" s="82"/>
      <c r="O268" s="91"/>
      <c r="P268" s="82"/>
      <c r="Q268" s="82"/>
    </row>
    <row r="269" spans="1:17">
      <c r="A269" s="80"/>
      <c r="B269" s="80"/>
      <c r="C269" s="80"/>
      <c r="D269" s="81"/>
      <c r="E269" s="81"/>
      <c r="F269" s="82"/>
      <c r="G269" s="82"/>
      <c r="H269" s="82"/>
      <c r="I269" s="82"/>
      <c r="J269" s="82"/>
      <c r="K269" s="82"/>
      <c r="L269" s="82"/>
      <c r="M269" s="82"/>
      <c r="N269" s="82"/>
      <c r="O269" s="91"/>
      <c r="P269" s="82"/>
      <c r="Q269" s="82"/>
    </row>
    <row r="270" spans="1:17">
      <c r="A270" s="80"/>
      <c r="B270" s="80"/>
      <c r="C270" s="80"/>
      <c r="D270" s="81"/>
      <c r="E270" s="81"/>
      <c r="F270" s="82"/>
      <c r="G270" s="82"/>
      <c r="H270" s="82"/>
      <c r="I270" s="82"/>
      <c r="J270" s="82"/>
      <c r="K270" s="82"/>
      <c r="L270" s="82"/>
      <c r="M270" s="82"/>
      <c r="N270" s="82"/>
      <c r="O270" s="91"/>
      <c r="P270" s="82"/>
      <c r="Q270" s="82"/>
    </row>
    <row r="271" spans="1:17">
      <c r="A271" s="80"/>
      <c r="B271" s="80"/>
      <c r="C271" s="80"/>
      <c r="D271" s="81"/>
      <c r="E271" s="81"/>
      <c r="F271" s="82"/>
      <c r="G271" s="82"/>
      <c r="H271" s="82"/>
      <c r="I271" s="82"/>
      <c r="J271" s="82"/>
      <c r="K271" s="82"/>
      <c r="L271" s="82"/>
      <c r="M271" s="82"/>
      <c r="N271" s="82"/>
      <c r="O271" s="91"/>
      <c r="P271" s="82"/>
      <c r="Q271" s="82"/>
    </row>
    <row r="272" spans="1:17">
      <c r="A272" s="80"/>
      <c r="B272" s="80"/>
      <c r="C272" s="80"/>
      <c r="D272" s="81"/>
      <c r="E272" s="81"/>
      <c r="F272" s="82"/>
      <c r="G272" s="82"/>
      <c r="H272" s="82"/>
      <c r="I272" s="82"/>
      <c r="J272" s="82"/>
      <c r="K272" s="82"/>
      <c r="L272" s="82"/>
      <c r="M272" s="82"/>
      <c r="N272" s="82"/>
      <c r="O272" s="91"/>
      <c r="P272" s="82"/>
      <c r="Q272" s="82"/>
    </row>
    <row r="273" spans="1:17">
      <c r="A273" s="80"/>
      <c r="B273" s="80"/>
      <c r="C273" s="80"/>
      <c r="D273" s="81"/>
      <c r="E273" s="81"/>
      <c r="F273" s="82"/>
      <c r="G273" s="82"/>
      <c r="H273" s="82"/>
      <c r="I273" s="82"/>
      <c r="J273" s="82"/>
      <c r="K273" s="82"/>
      <c r="L273" s="82"/>
      <c r="M273" s="82"/>
      <c r="N273" s="82"/>
      <c r="O273" s="91"/>
      <c r="P273" s="82"/>
      <c r="Q273" s="82"/>
    </row>
    <row r="274" spans="1:17">
      <c r="A274" s="80"/>
      <c r="B274" s="80"/>
      <c r="C274" s="80"/>
      <c r="D274" s="81"/>
      <c r="E274" s="81"/>
      <c r="F274" s="82"/>
      <c r="G274" s="82"/>
      <c r="H274" s="82"/>
      <c r="I274" s="82"/>
      <c r="J274" s="82"/>
      <c r="K274" s="82"/>
      <c r="L274" s="82"/>
      <c r="M274" s="82"/>
      <c r="N274" s="82"/>
      <c r="O274" s="91"/>
      <c r="P274" s="82"/>
      <c r="Q274" s="82"/>
    </row>
    <row r="275" spans="1:17">
      <c r="A275" s="80"/>
      <c r="B275" s="80"/>
      <c r="C275" s="80"/>
      <c r="D275" s="81"/>
      <c r="E275" s="81"/>
      <c r="F275" s="82"/>
      <c r="G275" s="82"/>
      <c r="H275" s="82"/>
      <c r="I275" s="82"/>
      <c r="J275" s="82"/>
      <c r="K275" s="82"/>
      <c r="L275" s="82"/>
      <c r="M275" s="82"/>
      <c r="N275" s="82"/>
      <c r="O275" s="91"/>
      <c r="P275" s="82"/>
      <c r="Q275" s="82"/>
    </row>
    <row r="276" spans="1:17">
      <c r="A276" s="80"/>
      <c r="B276" s="80"/>
      <c r="C276" s="80"/>
      <c r="D276" s="81"/>
      <c r="E276" s="81"/>
      <c r="F276" s="82"/>
      <c r="G276" s="82"/>
      <c r="H276" s="82"/>
      <c r="I276" s="82"/>
      <c r="J276" s="82"/>
      <c r="K276" s="82"/>
      <c r="L276" s="82"/>
      <c r="M276" s="82"/>
      <c r="N276" s="82"/>
      <c r="O276" s="91"/>
      <c r="P276" s="82"/>
      <c r="Q276" s="82"/>
    </row>
    <row r="277" spans="1:17">
      <c r="A277" s="80"/>
      <c r="B277" s="80"/>
      <c r="C277" s="80"/>
      <c r="D277" s="81"/>
      <c r="E277" s="81"/>
      <c r="F277" s="82"/>
      <c r="G277" s="82"/>
      <c r="H277" s="82"/>
      <c r="I277" s="82"/>
      <c r="J277" s="82"/>
      <c r="K277" s="82"/>
      <c r="L277" s="82"/>
      <c r="M277" s="82"/>
      <c r="N277" s="82"/>
      <c r="O277" s="91"/>
      <c r="P277" s="82"/>
      <c r="Q277" s="82"/>
    </row>
    <row r="278" spans="1:17">
      <c r="A278" s="80"/>
      <c r="B278" s="80"/>
      <c r="C278" s="80"/>
      <c r="D278" s="81"/>
      <c r="E278" s="81"/>
      <c r="F278" s="82"/>
      <c r="G278" s="82"/>
      <c r="H278" s="82"/>
      <c r="I278" s="82"/>
      <c r="J278" s="82"/>
      <c r="K278" s="82"/>
      <c r="L278" s="82"/>
      <c r="M278" s="82"/>
      <c r="N278" s="82"/>
      <c r="O278" s="91"/>
      <c r="P278" s="82"/>
      <c r="Q278" s="82"/>
    </row>
    <row r="279" spans="1:17">
      <c r="A279" s="80"/>
      <c r="B279" s="80"/>
      <c r="C279" s="80"/>
      <c r="D279" s="81"/>
      <c r="E279" s="81"/>
      <c r="F279" s="82"/>
      <c r="G279" s="82"/>
      <c r="H279" s="82"/>
      <c r="I279" s="82"/>
      <c r="J279" s="82"/>
      <c r="K279" s="82"/>
      <c r="L279" s="82"/>
      <c r="M279" s="82"/>
      <c r="N279" s="82"/>
      <c r="O279" s="91"/>
      <c r="P279" s="82"/>
      <c r="Q279" s="82"/>
    </row>
    <row r="280" spans="1:17">
      <c r="A280" s="80"/>
      <c r="B280" s="80"/>
      <c r="C280" s="80"/>
      <c r="D280" s="81"/>
      <c r="E280" s="81"/>
      <c r="F280" s="82"/>
      <c r="G280" s="82"/>
      <c r="H280" s="82"/>
      <c r="I280" s="82"/>
      <c r="J280" s="82"/>
      <c r="K280" s="82"/>
      <c r="L280" s="82"/>
      <c r="M280" s="82"/>
      <c r="N280" s="82"/>
      <c r="O280" s="91"/>
      <c r="P280" s="82"/>
      <c r="Q280" s="82"/>
    </row>
    <row r="281" spans="1:17">
      <c r="A281" s="80"/>
      <c r="B281" s="80"/>
      <c r="C281" s="80"/>
      <c r="D281" s="81"/>
      <c r="E281" s="81"/>
      <c r="F281" s="82"/>
      <c r="G281" s="82"/>
      <c r="H281" s="82"/>
      <c r="I281" s="82"/>
      <c r="J281" s="82"/>
      <c r="K281" s="82"/>
      <c r="L281" s="82"/>
      <c r="M281" s="82"/>
      <c r="N281" s="82"/>
      <c r="O281" s="91"/>
      <c r="P281" s="82"/>
      <c r="Q281" s="82"/>
    </row>
    <row r="282" spans="1:17">
      <c r="A282" s="80"/>
      <c r="B282" s="80"/>
      <c r="C282" s="80"/>
      <c r="D282" s="81"/>
      <c r="E282" s="81"/>
      <c r="F282" s="82"/>
      <c r="G282" s="82"/>
      <c r="H282" s="82"/>
      <c r="I282" s="82"/>
      <c r="J282" s="82"/>
      <c r="K282" s="82"/>
      <c r="L282" s="82"/>
      <c r="M282" s="82"/>
      <c r="N282" s="82"/>
      <c r="O282" s="91"/>
      <c r="P282" s="82"/>
      <c r="Q282" s="82"/>
    </row>
    <row r="283" spans="1:17">
      <c r="A283" s="80"/>
      <c r="B283" s="80"/>
      <c r="C283" s="80"/>
      <c r="D283" s="81"/>
      <c r="E283" s="81"/>
      <c r="F283" s="82"/>
      <c r="G283" s="82"/>
      <c r="H283" s="82"/>
      <c r="I283" s="82"/>
      <c r="J283" s="82"/>
      <c r="K283" s="82"/>
      <c r="L283" s="82"/>
      <c r="M283" s="82"/>
      <c r="N283" s="82"/>
      <c r="O283" s="91"/>
      <c r="P283" s="82"/>
      <c r="Q283" s="82"/>
    </row>
    <row r="284" spans="1:17">
      <c r="A284" s="80"/>
      <c r="B284" s="80"/>
      <c r="C284" s="80"/>
      <c r="D284" s="81"/>
      <c r="E284" s="81"/>
      <c r="F284" s="82"/>
      <c r="G284" s="82"/>
      <c r="H284" s="82"/>
      <c r="I284" s="82"/>
      <c r="J284" s="82"/>
      <c r="K284" s="82"/>
      <c r="L284" s="82"/>
      <c r="M284" s="82"/>
      <c r="N284" s="82"/>
      <c r="O284" s="91"/>
      <c r="P284" s="82"/>
      <c r="Q284" s="82"/>
    </row>
    <row r="285" spans="1:17">
      <c r="A285" s="80"/>
      <c r="B285" s="80"/>
      <c r="C285" s="80"/>
      <c r="D285" s="81"/>
      <c r="E285" s="81"/>
      <c r="F285" s="82"/>
      <c r="G285" s="82"/>
      <c r="H285" s="82"/>
      <c r="I285" s="82"/>
      <c r="J285" s="82"/>
      <c r="K285" s="82"/>
      <c r="L285" s="82"/>
      <c r="M285" s="82"/>
      <c r="N285" s="82"/>
      <c r="O285" s="91"/>
      <c r="P285" s="82"/>
      <c r="Q285" s="82"/>
    </row>
    <row r="286" spans="1:17">
      <c r="A286" s="80"/>
      <c r="B286" s="80"/>
      <c r="C286" s="80"/>
      <c r="D286" s="81"/>
      <c r="E286" s="81"/>
      <c r="F286" s="82"/>
      <c r="G286" s="82"/>
      <c r="H286" s="82"/>
      <c r="I286" s="82"/>
      <c r="J286" s="82"/>
      <c r="K286" s="82"/>
      <c r="L286" s="82"/>
      <c r="M286" s="82"/>
      <c r="N286" s="82"/>
      <c r="O286" s="91"/>
      <c r="P286" s="82"/>
      <c r="Q286" s="82"/>
    </row>
    <row r="287" spans="1:17">
      <c r="A287" s="80"/>
      <c r="B287" s="80"/>
      <c r="C287" s="80"/>
      <c r="D287" s="81"/>
      <c r="E287" s="81"/>
      <c r="F287" s="82"/>
      <c r="G287" s="82"/>
      <c r="H287" s="82"/>
      <c r="I287" s="82"/>
      <c r="J287" s="82"/>
      <c r="K287" s="82"/>
      <c r="L287" s="82"/>
      <c r="M287" s="82"/>
      <c r="N287" s="82"/>
      <c r="O287" s="91"/>
      <c r="P287" s="82"/>
      <c r="Q287" s="82"/>
    </row>
    <row r="288" spans="1:17">
      <c r="A288" s="80"/>
      <c r="B288" s="80"/>
      <c r="C288" s="80"/>
      <c r="D288" s="81"/>
      <c r="E288" s="81"/>
      <c r="F288" s="82"/>
      <c r="G288" s="82"/>
      <c r="H288" s="82"/>
      <c r="I288" s="82"/>
      <c r="J288" s="82"/>
      <c r="K288" s="82"/>
      <c r="L288" s="82"/>
      <c r="M288" s="82"/>
      <c r="N288" s="82"/>
      <c r="O288" s="91"/>
      <c r="P288" s="82"/>
      <c r="Q288" s="82"/>
    </row>
    <row r="289" spans="1:17">
      <c r="A289" s="80"/>
      <c r="B289" s="80"/>
      <c r="C289" s="80"/>
      <c r="D289" s="81"/>
      <c r="E289" s="81"/>
      <c r="F289" s="82"/>
      <c r="G289" s="82"/>
      <c r="H289" s="82"/>
      <c r="I289" s="82"/>
      <c r="J289" s="82"/>
      <c r="K289" s="82"/>
      <c r="L289" s="82"/>
      <c r="M289" s="82"/>
      <c r="N289" s="82"/>
      <c r="O289" s="91"/>
      <c r="P289" s="82"/>
      <c r="Q289" s="82"/>
    </row>
    <row r="290" spans="1:17">
      <c r="A290" s="80"/>
      <c r="B290" s="80"/>
      <c r="C290" s="80"/>
      <c r="D290" s="81"/>
      <c r="E290" s="81"/>
      <c r="F290" s="82"/>
      <c r="G290" s="82"/>
      <c r="H290" s="82"/>
      <c r="I290" s="82"/>
      <c r="J290" s="82"/>
      <c r="K290" s="82"/>
      <c r="L290" s="82"/>
      <c r="M290" s="82"/>
      <c r="N290" s="82"/>
      <c r="O290" s="91"/>
      <c r="P290" s="82"/>
      <c r="Q290" s="82"/>
    </row>
    <row r="291" spans="1:17">
      <c r="A291" s="80"/>
      <c r="B291" s="80"/>
      <c r="C291" s="80"/>
      <c r="D291" s="81"/>
      <c r="E291" s="81"/>
      <c r="F291" s="82"/>
      <c r="G291" s="82"/>
      <c r="H291" s="82"/>
      <c r="I291" s="82"/>
      <c r="J291" s="82"/>
      <c r="K291" s="82"/>
      <c r="L291" s="82"/>
      <c r="M291" s="82"/>
      <c r="N291" s="82"/>
      <c r="O291" s="91"/>
      <c r="P291" s="82"/>
      <c r="Q291" s="82"/>
    </row>
    <row r="292" spans="1:17">
      <c r="A292" s="80"/>
      <c r="B292" s="80"/>
      <c r="C292" s="80"/>
      <c r="D292" s="81"/>
      <c r="E292" s="81"/>
      <c r="F292" s="82"/>
      <c r="G292" s="82"/>
      <c r="H292" s="82"/>
      <c r="I292" s="82"/>
      <c r="J292" s="82"/>
      <c r="K292" s="82"/>
      <c r="L292" s="82"/>
      <c r="M292" s="82"/>
      <c r="N292" s="82"/>
      <c r="O292" s="91"/>
      <c r="P292" s="82"/>
      <c r="Q292" s="82"/>
    </row>
    <row r="293" spans="1:17">
      <c r="A293" s="80"/>
      <c r="B293" s="80"/>
      <c r="C293" s="80"/>
      <c r="D293" s="81"/>
      <c r="E293" s="81"/>
      <c r="F293" s="82"/>
      <c r="G293" s="82"/>
      <c r="H293" s="82"/>
      <c r="I293" s="82"/>
      <c r="J293" s="82"/>
      <c r="K293" s="82"/>
      <c r="L293" s="82"/>
      <c r="M293" s="82"/>
      <c r="N293" s="82"/>
      <c r="O293" s="91"/>
      <c r="P293" s="82"/>
      <c r="Q293" s="82"/>
    </row>
    <row r="294" spans="1:17">
      <c r="A294" s="80"/>
      <c r="B294" s="80"/>
      <c r="C294" s="80"/>
      <c r="D294" s="81"/>
      <c r="E294" s="81"/>
      <c r="F294" s="82"/>
      <c r="G294" s="82"/>
      <c r="H294" s="82"/>
      <c r="I294" s="82"/>
      <c r="J294" s="82"/>
      <c r="K294" s="82"/>
      <c r="L294" s="82"/>
      <c r="M294" s="82"/>
      <c r="N294" s="82"/>
      <c r="O294" s="91"/>
      <c r="P294" s="82"/>
      <c r="Q294" s="82"/>
    </row>
    <row r="295" spans="1:17">
      <c r="A295" s="80"/>
      <c r="B295" s="80"/>
      <c r="C295" s="80"/>
      <c r="D295" s="81"/>
      <c r="E295" s="81"/>
      <c r="F295" s="82"/>
      <c r="G295" s="82"/>
      <c r="H295" s="82"/>
      <c r="I295" s="82"/>
      <c r="J295" s="82"/>
      <c r="K295" s="82"/>
      <c r="L295" s="82"/>
      <c r="M295" s="82"/>
      <c r="N295" s="82"/>
      <c r="O295" s="91"/>
      <c r="P295" s="82"/>
      <c r="Q295" s="82"/>
    </row>
    <row r="296" spans="1:17">
      <c r="A296" s="80"/>
      <c r="B296" s="80"/>
      <c r="C296" s="80"/>
      <c r="D296" s="81"/>
      <c r="E296" s="81"/>
      <c r="F296" s="82"/>
      <c r="G296" s="82"/>
      <c r="H296" s="82"/>
      <c r="I296" s="82"/>
      <c r="J296" s="82"/>
      <c r="K296" s="82"/>
      <c r="L296" s="82"/>
      <c r="M296" s="82"/>
      <c r="N296" s="82"/>
      <c r="O296" s="91"/>
      <c r="P296" s="82"/>
      <c r="Q296" s="82"/>
    </row>
    <row r="297" spans="1:17">
      <c r="A297" s="80"/>
      <c r="B297" s="80"/>
      <c r="C297" s="80"/>
      <c r="D297" s="81"/>
      <c r="E297" s="81"/>
      <c r="F297" s="82"/>
      <c r="G297" s="82"/>
      <c r="H297" s="82"/>
      <c r="I297" s="82"/>
      <c r="J297" s="82"/>
      <c r="K297" s="82"/>
      <c r="L297" s="82"/>
      <c r="M297" s="82"/>
      <c r="N297" s="82"/>
      <c r="O297" s="91"/>
      <c r="P297" s="82"/>
      <c r="Q297" s="82"/>
    </row>
    <row r="298" spans="1:17">
      <c r="A298" s="80"/>
      <c r="B298" s="80"/>
      <c r="C298" s="80"/>
      <c r="D298" s="81"/>
      <c r="E298" s="81"/>
      <c r="F298" s="82"/>
      <c r="G298" s="82"/>
      <c r="H298" s="82"/>
      <c r="I298" s="82"/>
      <c r="J298" s="82"/>
      <c r="K298" s="82"/>
      <c r="L298" s="82"/>
      <c r="M298" s="82"/>
      <c r="N298" s="82"/>
      <c r="O298" s="91"/>
      <c r="P298" s="82"/>
      <c r="Q298" s="82"/>
    </row>
    <row r="299" spans="1:17">
      <c r="A299" s="80"/>
      <c r="B299" s="80"/>
      <c r="C299" s="80"/>
      <c r="D299" s="81"/>
      <c r="E299" s="81"/>
      <c r="F299" s="82"/>
      <c r="G299" s="82"/>
      <c r="H299" s="82"/>
      <c r="I299" s="82"/>
      <c r="J299" s="82"/>
      <c r="K299" s="82"/>
      <c r="L299" s="82"/>
      <c r="M299" s="82"/>
      <c r="N299" s="82"/>
      <c r="O299" s="91"/>
      <c r="P299" s="82"/>
      <c r="Q299" s="82"/>
    </row>
    <row r="300" spans="1:17">
      <c r="A300" s="80"/>
      <c r="B300" s="80"/>
      <c r="C300" s="80"/>
      <c r="D300" s="81"/>
      <c r="E300" s="81"/>
      <c r="F300" s="82"/>
      <c r="G300" s="82"/>
      <c r="H300" s="82"/>
      <c r="I300" s="82"/>
      <c r="J300" s="82"/>
      <c r="K300" s="82"/>
      <c r="L300" s="82"/>
      <c r="M300" s="82"/>
      <c r="N300" s="82"/>
      <c r="O300" s="91"/>
      <c r="P300" s="82"/>
      <c r="Q300" s="82"/>
    </row>
    <row r="301" spans="1:17">
      <c r="A301" s="80"/>
      <c r="B301" s="80"/>
      <c r="C301" s="80"/>
      <c r="D301" s="81"/>
      <c r="E301" s="81"/>
      <c r="F301" s="82"/>
      <c r="G301" s="82"/>
      <c r="H301" s="82"/>
      <c r="I301" s="82"/>
      <c r="J301" s="82"/>
      <c r="K301" s="82"/>
      <c r="L301" s="82"/>
      <c r="M301" s="82"/>
      <c r="N301" s="82"/>
      <c r="O301" s="91"/>
      <c r="P301" s="82"/>
      <c r="Q301" s="82"/>
    </row>
    <row r="302" spans="1:17">
      <c r="A302" s="80"/>
      <c r="B302" s="80"/>
      <c r="C302" s="80"/>
      <c r="D302" s="81"/>
      <c r="E302" s="81"/>
      <c r="F302" s="82"/>
      <c r="G302" s="82"/>
      <c r="H302" s="82"/>
      <c r="I302" s="82"/>
      <c r="J302" s="82"/>
      <c r="K302" s="82"/>
      <c r="L302" s="82"/>
      <c r="M302" s="82"/>
      <c r="N302" s="82"/>
      <c r="O302" s="91"/>
      <c r="P302" s="82"/>
      <c r="Q302" s="82"/>
    </row>
    <row r="303" spans="1:17">
      <c r="A303" s="80"/>
      <c r="B303" s="80"/>
      <c r="C303" s="80"/>
      <c r="D303" s="81"/>
      <c r="E303" s="81"/>
      <c r="F303" s="82"/>
      <c r="G303" s="82"/>
      <c r="H303" s="82"/>
      <c r="I303" s="82"/>
      <c r="J303" s="82"/>
      <c r="K303" s="82"/>
      <c r="L303" s="82"/>
      <c r="M303" s="82"/>
      <c r="N303" s="82"/>
      <c r="O303" s="91"/>
      <c r="P303" s="82"/>
      <c r="Q303" s="82"/>
    </row>
    <row r="304" spans="1:17">
      <c r="A304" s="80"/>
      <c r="B304" s="80"/>
      <c r="C304" s="80"/>
      <c r="D304" s="81"/>
      <c r="E304" s="81"/>
      <c r="F304" s="82"/>
      <c r="G304" s="82"/>
      <c r="H304" s="82"/>
      <c r="I304" s="82"/>
      <c r="J304" s="82"/>
      <c r="K304" s="82"/>
      <c r="L304" s="82"/>
      <c r="M304" s="82"/>
      <c r="N304" s="82"/>
      <c r="O304" s="91"/>
      <c r="P304" s="82"/>
      <c r="Q304" s="82"/>
    </row>
    <row r="305" spans="1:17">
      <c r="A305" s="80"/>
      <c r="B305" s="80"/>
      <c r="C305" s="80"/>
      <c r="D305" s="81"/>
      <c r="E305" s="81"/>
      <c r="F305" s="82"/>
      <c r="G305" s="82"/>
      <c r="H305" s="82"/>
      <c r="I305" s="82"/>
      <c r="J305" s="82"/>
      <c r="K305" s="82"/>
      <c r="L305" s="82"/>
      <c r="M305" s="82"/>
      <c r="N305" s="82"/>
      <c r="O305" s="91"/>
      <c r="P305" s="82"/>
      <c r="Q305" s="82"/>
    </row>
    <row r="306" spans="1:17">
      <c r="A306" s="80"/>
      <c r="B306" s="80"/>
      <c r="C306" s="80"/>
      <c r="D306" s="81"/>
      <c r="E306" s="81"/>
      <c r="F306" s="82"/>
      <c r="G306" s="82"/>
      <c r="H306" s="82"/>
      <c r="I306" s="82"/>
      <c r="J306" s="82"/>
      <c r="K306" s="82"/>
      <c r="L306" s="82"/>
      <c r="M306" s="82"/>
      <c r="N306" s="82"/>
      <c r="O306" s="91"/>
      <c r="P306" s="82"/>
      <c r="Q306" s="82"/>
    </row>
    <row r="307" spans="1:17">
      <c r="A307" s="80"/>
      <c r="B307" s="80"/>
      <c r="C307" s="80"/>
      <c r="D307" s="81"/>
      <c r="E307" s="81"/>
      <c r="F307" s="82"/>
      <c r="G307" s="82"/>
      <c r="H307" s="82"/>
      <c r="I307" s="82"/>
      <c r="J307" s="82"/>
      <c r="K307" s="82"/>
      <c r="L307" s="82"/>
      <c r="M307" s="82"/>
      <c r="N307" s="82"/>
      <c r="O307" s="91"/>
      <c r="P307" s="82"/>
      <c r="Q307" s="82"/>
    </row>
    <row r="308" spans="1:17">
      <c r="A308" s="80"/>
      <c r="B308" s="80"/>
      <c r="C308" s="80"/>
      <c r="D308" s="81"/>
      <c r="E308" s="81"/>
      <c r="F308" s="82"/>
      <c r="G308" s="82"/>
      <c r="H308" s="82"/>
      <c r="I308" s="82"/>
      <c r="J308" s="82"/>
      <c r="K308" s="82"/>
      <c r="L308" s="82"/>
      <c r="M308" s="82"/>
      <c r="N308" s="82"/>
      <c r="O308" s="91"/>
      <c r="P308" s="82"/>
      <c r="Q308" s="82"/>
    </row>
    <row r="309" spans="1:17">
      <c r="A309" s="80"/>
      <c r="B309" s="80"/>
      <c r="C309" s="80"/>
      <c r="D309" s="81"/>
      <c r="E309" s="81"/>
      <c r="F309" s="82"/>
      <c r="G309" s="82"/>
      <c r="H309" s="82"/>
      <c r="I309" s="82"/>
      <c r="J309" s="82"/>
      <c r="K309" s="82"/>
      <c r="L309" s="82"/>
      <c r="M309" s="82"/>
      <c r="N309" s="82"/>
      <c r="O309" s="91"/>
      <c r="P309" s="82"/>
      <c r="Q309" s="82"/>
    </row>
    <row r="310" spans="1:17">
      <c r="A310" s="80"/>
      <c r="B310" s="80"/>
      <c r="C310" s="80"/>
      <c r="D310" s="81"/>
      <c r="E310" s="81"/>
      <c r="F310" s="82"/>
      <c r="G310" s="82"/>
      <c r="H310" s="82"/>
      <c r="I310" s="82"/>
      <c r="J310" s="82"/>
      <c r="K310" s="82"/>
      <c r="L310" s="82"/>
      <c r="M310" s="82"/>
      <c r="N310" s="82"/>
      <c r="O310" s="91"/>
      <c r="P310" s="82"/>
      <c r="Q310" s="82"/>
    </row>
    <row r="311" spans="1:17">
      <c r="A311" s="80"/>
      <c r="B311" s="80"/>
      <c r="C311" s="80"/>
      <c r="D311" s="81"/>
      <c r="E311" s="81"/>
      <c r="F311" s="82"/>
      <c r="G311" s="82"/>
      <c r="H311" s="82"/>
      <c r="I311" s="82"/>
      <c r="J311" s="82"/>
      <c r="K311" s="82"/>
      <c r="L311" s="82"/>
      <c r="M311" s="82"/>
      <c r="N311" s="82"/>
      <c r="O311" s="91"/>
      <c r="P311" s="82"/>
      <c r="Q311" s="82"/>
    </row>
    <row r="312" spans="1:17">
      <c r="A312" s="80"/>
      <c r="B312" s="80"/>
      <c r="C312" s="80"/>
      <c r="D312" s="81"/>
      <c r="E312" s="81"/>
      <c r="F312" s="82"/>
      <c r="G312" s="82"/>
      <c r="H312" s="82"/>
      <c r="I312" s="82"/>
      <c r="J312" s="82"/>
      <c r="K312" s="82"/>
      <c r="L312" s="82"/>
      <c r="M312" s="82"/>
      <c r="N312" s="82"/>
      <c r="O312" s="91"/>
      <c r="P312" s="82"/>
      <c r="Q312" s="82"/>
    </row>
    <row r="313" spans="1:17">
      <c r="A313" s="80"/>
      <c r="B313" s="80"/>
      <c r="C313" s="80"/>
      <c r="D313" s="81"/>
      <c r="E313" s="81"/>
      <c r="F313" s="82"/>
      <c r="G313" s="82"/>
      <c r="H313" s="82"/>
      <c r="I313" s="82"/>
      <c r="J313" s="82"/>
      <c r="K313" s="82"/>
      <c r="L313" s="82"/>
      <c r="M313" s="82"/>
      <c r="N313" s="82"/>
      <c r="O313" s="91"/>
      <c r="P313" s="82"/>
      <c r="Q313" s="82"/>
    </row>
    <row r="314" spans="1:17">
      <c r="A314" s="80"/>
      <c r="B314" s="80"/>
      <c r="C314" s="80"/>
      <c r="D314" s="81"/>
      <c r="E314" s="81"/>
      <c r="F314" s="82"/>
      <c r="G314" s="82"/>
      <c r="H314" s="82"/>
      <c r="I314" s="82"/>
      <c r="J314" s="82"/>
      <c r="K314" s="82"/>
      <c r="L314" s="82"/>
      <c r="M314" s="82"/>
      <c r="N314" s="82"/>
      <c r="O314" s="91"/>
      <c r="P314" s="82"/>
      <c r="Q314" s="82"/>
    </row>
    <row r="315" spans="1:17">
      <c r="A315" s="80"/>
      <c r="B315" s="80"/>
      <c r="C315" s="80"/>
      <c r="D315" s="81"/>
      <c r="E315" s="81"/>
      <c r="F315" s="82"/>
      <c r="G315" s="82"/>
      <c r="H315" s="82"/>
      <c r="I315" s="82"/>
      <c r="J315" s="82"/>
      <c r="K315" s="82"/>
      <c r="L315" s="82"/>
      <c r="M315" s="82"/>
      <c r="N315" s="82"/>
      <c r="O315" s="91"/>
      <c r="P315" s="82"/>
      <c r="Q315" s="82"/>
    </row>
    <row r="316" spans="1:17">
      <c r="A316" s="80"/>
      <c r="B316" s="80"/>
      <c r="C316" s="80"/>
      <c r="D316" s="81"/>
      <c r="E316" s="81"/>
      <c r="F316" s="82"/>
      <c r="G316" s="82"/>
      <c r="H316" s="82"/>
      <c r="I316" s="82"/>
      <c r="J316" s="82"/>
      <c r="K316" s="82"/>
      <c r="L316" s="82"/>
      <c r="M316" s="82"/>
      <c r="N316" s="82"/>
      <c r="O316" s="91"/>
      <c r="P316" s="82"/>
      <c r="Q316" s="82"/>
    </row>
    <row r="317" spans="1:17">
      <c r="A317" s="80"/>
      <c r="B317" s="80"/>
      <c r="C317" s="80"/>
      <c r="D317" s="81"/>
      <c r="E317" s="81"/>
      <c r="F317" s="82"/>
      <c r="G317" s="82"/>
      <c r="H317" s="82"/>
      <c r="I317" s="82"/>
      <c r="J317" s="82"/>
      <c r="K317" s="82"/>
      <c r="L317" s="82"/>
      <c r="M317" s="82"/>
      <c r="N317" s="82"/>
      <c r="O317" s="91"/>
      <c r="P317" s="82"/>
      <c r="Q317" s="82"/>
    </row>
    <row r="318" spans="1:17">
      <c r="A318" s="80"/>
      <c r="B318" s="80"/>
      <c r="C318" s="80"/>
      <c r="D318" s="81"/>
      <c r="E318" s="81"/>
      <c r="F318" s="82"/>
      <c r="G318" s="82"/>
      <c r="H318" s="82"/>
      <c r="I318" s="82"/>
      <c r="J318" s="82"/>
      <c r="K318" s="82"/>
      <c r="L318" s="82"/>
      <c r="M318" s="82"/>
      <c r="N318" s="82"/>
      <c r="O318" s="91"/>
      <c r="P318" s="82"/>
      <c r="Q318" s="82"/>
    </row>
    <row r="319" spans="1:17">
      <c r="A319" s="80"/>
      <c r="B319" s="80"/>
      <c r="C319" s="80"/>
      <c r="D319" s="81"/>
      <c r="E319" s="81"/>
      <c r="F319" s="82"/>
      <c r="G319" s="82"/>
      <c r="H319" s="82"/>
      <c r="I319" s="82"/>
      <c r="J319" s="82"/>
      <c r="K319" s="82"/>
      <c r="L319" s="82"/>
      <c r="M319" s="82"/>
      <c r="N319" s="82"/>
      <c r="O319" s="91"/>
      <c r="P319" s="82"/>
      <c r="Q319" s="82"/>
    </row>
    <row r="320" spans="1:17">
      <c r="A320" s="80"/>
      <c r="B320" s="80"/>
      <c r="C320" s="80"/>
      <c r="D320" s="81"/>
      <c r="E320" s="81"/>
      <c r="F320" s="82"/>
      <c r="G320" s="82"/>
      <c r="H320" s="82"/>
      <c r="I320" s="82"/>
      <c r="J320" s="82"/>
      <c r="K320" s="82"/>
      <c r="L320" s="82"/>
      <c r="M320" s="82"/>
      <c r="N320" s="82"/>
      <c r="O320" s="91"/>
      <c r="P320" s="82"/>
      <c r="Q320" s="82"/>
    </row>
    <row r="321" spans="1:17">
      <c r="A321" s="80"/>
      <c r="B321" s="80"/>
      <c r="C321" s="80"/>
      <c r="D321" s="81"/>
      <c r="E321" s="81"/>
      <c r="F321" s="82"/>
      <c r="G321" s="82"/>
      <c r="H321" s="82"/>
      <c r="I321" s="82"/>
      <c r="J321" s="82"/>
      <c r="K321" s="82"/>
      <c r="L321" s="82"/>
      <c r="M321" s="82"/>
      <c r="N321" s="82"/>
      <c r="O321" s="91"/>
      <c r="P321" s="82"/>
      <c r="Q321" s="82"/>
    </row>
    <row r="322" spans="1:17">
      <c r="A322" s="80"/>
      <c r="B322" s="80"/>
      <c r="C322" s="80"/>
      <c r="D322" s="81"/>
      <c r="E322" s="81"/>
      <c r="F322" s="82"/>
      <c r="G322" s="82"/>
      <c r="H322" s="82"/>
      <c r="I322" s="82"/>
      <c r="J322" s="82"/>
      <c r="K322" s="82"/>
      <c r="L322" s="82"/>
      <c r="M322" s="82"/>
      <c r="N322" s="82"/>
      <c r="O322" s="91"/>
      <c r="P322" s="82"/>
      <c r="Q322" s="82"/>
    </row>
    <row r="323" spans="1:17">
      <c r="A323" s="80"/>
      <c r="B323" s="80"/>
      <c r="C323" s="80"/>
      <c r="D323" s="81"/>
      <c r="E323" s="81"/>
      <c r="F323" s="82"/>
      <c r="G323" s="82"/>
      <c r="H323" s="82"/>
      <c r="I323" s="82"/>
      <c r="J323" s="82"/>
      <c r="K323" s="82"/>
      <c r="L323" s="82"/>
      <c r="M323" s="82"/>
      <c r="N323" s="82"/>
      <c r="O323" s="91"/>
      <c r="P323" s="82"/>
      <c r="Q323" s="82"/>
    </row>
    <row r="324" spans="1:17">
      <c r="A324" s="80"/>
      <c r="B324" s="80"/>
      <c r="C324" s="80"/>
      <c r="D324" s="81"/>
      <c r="E324" s="81"/>
      <c r="F324" s="82"/>
      <c r="G324" s="82"/>
      <c r="H324" s="82"/>
      <c r="I324" s="82"/>
      <c r="J324" s="82"/>
      <c r="K324" s="82"/>
      <c r="L324" s="82"/>
      <c r="M324" s="82"/>
      <c r="N324" s="82"/>
      <c r="O324" s="91"/>
      <c r="P324" s="82"/>
      <c r="Q324" s="82"/>
    </row>
    <row r="325" spans="1:17">
      <c r="A325" s="80"/>
      <c r="B325" s="80"/>
      <c r="C325" s="80"/>
      <c r="D325" s="81"/>
      <c r="E325" s="81"/>
      <c r="F325" s="82"/>
      <c r="G325" s="82"/>
      <c r="H325" s="82"/>
      <c r="I325" s="82"/>
      <c r="J325" s="82"/>
      <c r="K325" s="82"/>
      <c r="L325" s="82"/>
      <c r="M325" s="82"/>
      <c r="N325" s="82"/>
      <c r="O325" s="91"/>
      <c r="P325" s="82"/>
      <c r="Q325" s="82"/>
    </row>
    <row r="326" spans="1:17">
      <c r="A326" s="80"/>
      <c r="B326" s="80"/>
      <c r="C326" s="80"/>
      <c r="D326" s="81"/>
      <c r="E326" s="81"/>
      <c r="F326" s="82"/>
      <c r="G326" s="82"/>
      <c r="H326" s="82"/>
      <c r="I326" s="82"/>
      <c r="J326" s="82"/>
      <c r="K326" s="82"/>
      <c r="L326" s="82"/>
      <c r="M326" s="82"/>
      <c r="N326" s="82"/>
      <c r="O326" s="91"/>
      <c r="P326" s="82"/>
      <c r="Q326" s="82"/>
    </row>
    <row r="327" spans="1:17">
      <c r="A327" s="80"/>
      <c r="B327" s="80"/>
      <c r="C327" s="80"/>
      <c r="D327" s="81"/>
      <c r="E327" s="81"/>
      <c r="F327" s="82"/>
      <c r="G327" s="82"/>
      <c r="H327" s="82"/>
      <c r="I327" s="82"/>
      <c r="J327" s="82"/>
      <c r="K327" s="82"/>
      <c r="L327" s="82"/>
      <c r="M327" s="82"/>
      <c r="N327" s="82"/>
      <c r="O327" s="91"/>
      <c r="P327" s="82"/>
      <c r="Q327" s="82"/>
    </row>
    <row r="328" spans="1:17">
      <c r="A328" s="80"/>
      <c r="B328" s="80"/>
      <c r="C328" s="80"/>
      <c r="D328" s="81"/>
      <c r="E328" s="81"/>
      <c r="F328" s="82"/>
      <c r="G328" s="82"/>
      <c r="H328" s="82"/>
      <c r="I328" s="82"/>
      <c r="J328" s="82"/>
      <c r="K328" s="82"/>
      <c r="L328" s="82"/>
      <c r="M328" s="82"/>
      <c r="N328" s="82"/>
      <c r="O328" s="91"/>
      <c r="P328" s="82"/>
      <c r="Q328" s="82"/>
    </row>
    <row r="329" spans="1:17">
      <c r="A329" s="80"/>
      <c r="B329" s="80"/>
      <c r="C329" s="80"/>
      <c r="D329" s="81"/>
      <c r="E329" s="81"/>
      <c r="F329" s="82"/>
      <c r="G329" s="82"/>
      <c r="H329" s="82"/>
      <c r="I329" s="82"/>
      <c r="J329" s="82"/>
      <c r="K329" s="82"/>
      <c r="L329" s="82"/>
      <c r="M329" s="82"/>
      <c r="N329" s="82"/>
      <c r="O329" s="91"/>
      <c r="P329" s="82"/>
      <c r="Q329" s="82"/>
    </row>
    <row r="330" spans="1:17">
      <c r="A330" s="80"/>
      <c r="B330" s="80"/>
      <c r="C330" s="80"/>
      <c r="D330" s="81"/>
      <c r="E330" s="81"/>
      <c r="F330" s="82"/>
      <c r="G330" s="82"/>
      <c r="H330" s="82"/>
      <c r="I330" s="82"/>
      <c r="J330" s="82"/>
      <c r="K330" s="82"/>
      <c r="L330" s="82"/>
      <c r="M330" s="82"/>
      <c r="N330" s="82"/>
      <c r="O330" s="91"/>
      <c r="P330" s="82"/>
      <c r="Q330" s="82"/>
    </row>
    <row r="331" spans="1:17">
      <c r="A331" s="80"/>
      <c r="B331" s="80"/>
      <c r="C331" s="80"/>
      <c r="D331" s="81"/>
      <c r="E331" s="81"/>
      <c r="F331" s="82"/>
      <c r="G331" s="82"/>
      <c r="H331" s="82"/>
      <c r="I331" s="82"/>
      <c r="J331" s="82"/>
      <c r="K331" s="82"/>
      <c r="L331" s="82"/>
      <c r="M331" s="82"/>
      <c r="N331" s="82"/>
      <c r="O331" s="91"/>
      <c r="P331" s="82"/>
      <c r="Q331" s="82"/>
    </row>
    <row r="332" spans="1:17">
      <c r="A332" s="80"/>
      <c r="B332" s="80"/>
      <c r="C332" s="80"/>
      <c r="D332" s="81"/>
      <c r="E332" s="81"/>
      <c r="F332" s="82"/>
      <c r="G332" s="82"/>
      <c r="H332" s="82"/>
      <c r="I332" s="82"/>
      <c r="J332" s="82"/>
      <c r="K332" s="82"/>
      <c r="L332" s="82"/>
      <c r="M332" s="82"/>
      <c r="N332" s="82"/>
      <c r="O332" s="91"/>
      <c r="P332" s="82"/>
      <c r="Q332" s="82"/>
    </row>
    <row r="333" spans="1:17">
      <c r="A333" s="80"/>
      <c r="B333" s="80"/>
      <c r="C333" s="80"/>
      <c r="D333" s="81"/>
      <c r="E333" s="81"/>
      <c r="F333" s="82"/>
      <c r="G333" s="82"/>
      <c r="H333" s="82"/>
      <c r="I333" s="82"/>
      <c r="J333" s="82"/>
      <c r="K333" s="82"/>
      <c r="L333" s="82"/>
      <c r="M333" s="82"/>
      <c r="N333" s="82"/>
      <c r="O333" s="91"/>
      <c r="P333" s="82"/>
      <c r="Q333" s="82"/>
    </row>
    <row r="334" spans="1:17">
      <c r="A334" s="80"/>
      <c r="B334" s="80"/>
      <c r="C334" s="80"/>
      <c r="D334" s="81"/>
      <c r="E334" s="81"/>
      <c r="F334" s="82"/>
      <c r="G334" s="82"/>
      <c r="H334" s="82"/>
      <c r="I334" s="82"/>
      <c r="J334" s="82"/>
      <c r="K334" s="82"/>
      <c r="L334" s="82"/>
      <c r="M334" s="82"/>
      <c r="N334" s="82"/>
      <c r="O334" s="91"/>
      <c r="P334" s="82"/>
      <c r="Q334" s="82"/>
    </row>
    <row r="335" spans="1:17">
      <c r="A335" s="80"/>
      <c r="B335" s="80"/>
      <c r="C335" s="80"/>
      <c r="D335" s="81"/>
      <c r="E335" s="81"/>
      <c r="F335" s="82"/>
      <c r="G335" s="82"/>
      <c r="H335" s="82"/>
      <c r="I335" s="82"/>
      <c r="J335" s="82"/>
      <c r="K335" s="82"/>
      <c r="L335" s="82"/>
      <c r="M335" s="82"/>
      <c r="N335" s="82"/>
      <c r="O335" s="91"/>
      <c r="P335" s="82"/>
      <c r="Q335" s="82"/>
    </row>
    <row r="336" spans="1:17">
      <c r="A336" s="80"/>
      <c r="B336" s="80"/>
      <c r="C336" s="80"/>
      <c r="D336" s="81"/>
      <c r="E336" s="81"/>
      <c r="F336" s="82"/>
      <c r="G336" s="82"/>
      <c r="H336" s="82"/>
      <c r="I336" s="82"/>
      <c r="J336" s="82"/>
      <c r="K336" s="82"/>
      <c r="L336" s="82"/>
      <c r="M336" s="82"/>
      <c r="N336" s="82"/>
      <c r="O336" s="91"/>
      <c r="P336" s="82"/>
      <c r="Q336" s="82"/>
    </row>
    <row r="337" spans="1:17">
      <c r="A337" s="80"/>
      <c r="B337" s="80"/>
      <c r="C337" s="80"/>
      <c r="D337" s="81"/>
      <c r="E337" s="81"/>
      <c r="F337" s="82"/>
      <c r="G337" s="82"/>
      <c r="H337" s="82"/>
      <c r="I337" s="82"/>
      <c r="J337" s="82"/>
      <c r="K337" s="82"/>
      <c r="L337" s="82"/>
      <c r="M337" s="82"/>
      <c r="N337" s="82"/>
      <c r="O337" s="91"/>
      <c r="P337" s="82"/>
      <c r="Q337" s="82"/>
    </row>
    <row r="338" spans="1:17">
      <c r="A338" s="80"/>
      <c r="B338" s="80"/>
      <c r="C338" s="80"/>
      <c r="D338" s="81"/>
      <c r="E338" s="81"/>
      <c r="F338" s="82"/>
      <c r="G338" s="82"/>
      <c r="H338" s="82"/>
      <c r="I338" s="82"/>
      <c r="J338" s="82"/>
      <c r="K338" s="82"/>
      <c r="L338" s="82"/>
      <c r="M338" s="82"/>
      <c r="N338" s="82"/>
      <c r="O338" s="91"/>
      <c r="P338" s="82"/>
      <c r="Q338" s="8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3382"/>
  <sheetViews>
    <sheetView workbookViewId="0">
      <pane xSplit="15" ySplit="21" topLeftCell="P82" activePane="bottomRight" state="frozen"/>
      <selection pane="topRight" activeCell="P1" sqref="P1"/>
      <selection pane="bottomLeft" activeCell="A22" sqref="A22"/>
      <selection pane="bottomRight" activeCell="E98" sqref="E98:T101"/>
    </sheetView>
  </sheetViews>
  <sheetFormatPr defaultColWidth="10.28515625" defaultRowHeight="12.75"/>
  <cols>
    <col min="1" max="1" width="14.42578125" customWidth="1"/>
    <col min="2" max="2" width="5.140625" style="4" customWidth="1"/>
    <col min="3" max="3" width="11.85546875" customWidth="1"/>
    <col min="4" max="4" width="9.42578125" style="9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0.28515625" style="4" customWidth="1"/>
  </cols>
  <sheetData>
    <row r="1" spans="1:24" ht="21" thickBot="1">
      <c r="A1" s="1" t="s">
        <v>39</v>
      </c>
      <c r="W1" s="7" t="s">
        <v>9</v>
      </c>
      <c r="X1" s="7" t="s">
        <v>128</v>
      </c>
    </row>
    <row r="2" spans="1:24">
      <c r="A2" t="s">
        <v>23</v>
      </c>
      <c r="B2" s="18" t="s">
        <v>40</v>
      </c>
      <c r="C2" s="12" t="s">
        <v>133</v>
      </c>
      <c r="D2" s="91" t="s">
        <v>134</v>
      </c>
      <c r="W2">
        <v>-70000</v>
      </c>
      <c r="X2">
        <f t="shared" ref="X2:X20" si="0">+D$11+D$12*W2+D$13*W2^2</f>
        <v>-6.6964205545395727E-2</v>
      </c>
    </row>
    <row r="3" spans="1:24" ht="13.5" thickBot="1">
      <c r="C3" s="22" t="s">
        <v>135</v>
      </c>
      <c r="W3">
        <v>-65000</v>
      </c>
      <c r="X3">
        <f t="shared" si="0"/>
        <v>-3.8398988283421476E-2</v>
      </c>
    </row>
    <row r="4" spans="1:24" ht="13.5" thickBot="1">
      <c r="A4" s="6" t="s">
        <v>27</v>
      </c>
      <c r="C4" s="10">
        <v>49800.428999999996</v>
      </c>
      <c r="D4" s="88">
        <v>0.4163</v>
      </c>
      <c r="W4">
        <v>-60000</v>
      </c>
      <c r="X4">
        <f t="shared" si="0"/>
        <v>-1.3364846225401183E-2</v>
      </c>
    </row>
    <row r="5" spans="1:24">
      <c r="W5">
        <v>-55000</v>
      </c>
      <c r="X5">
        <f t="shared" si="0"/>
        <v>8.1382206286652048E-3</v>
      </c>
    </row>
    <row r="6" spans="1:24">
      <c r="A6" s="6" t="s">
        <v>0</v>
      </c>
      <c r="W6">
        <v>-50000</v>
      </c>
      <c r="X6">
        <f t="shared" si="0"/>
        <v>2.6110212278777689E-2</v>
      </c>
    </row>
    <row r="7" spans="1:24">
      <c r="A7" t="s">
        <v>1</v>
      </c>
      <c r="C7" s="9">
        <v>50081.353900000002</v>
      </c>
      <c r="D7" s="13" t="s">
        <v>132</v>
      </c>
      <c r="W7">
        <v>-45000</v>
      </c>
      <c r="X7">
        <f t="shared" si="0"/>
        <v>4.0551128724936242E-2</v>
      </c>
    </row>
    <row r="8" spans="1:24">
      <c r="A8" t="s">
        <v>2</v>
      </c>
      <c r="C8" s="9">
        <v>0.34451387</v>
      </c>
      <c r="D8" s="13" t="s">
        <v>132</v>
      </c>
      <c r="W8">
        <v>-40000</v>
      </c>
      <c r="X8">
        <f t="shared" si="0"/>
        <v>5.146096996714089E-2</v>
      </c>
    </row>
    <row r="9" spans="1:24">
      <c r="A9" s="25" t="s">
        <v>48</v>
      </c>
      <c r="B9" s="25"/>
      <c r="C9" s="25">
        <v>57</v>
      </c>
      <c r="D9" s="89" t="str">
        <f>"F"&amp;C9</f>
        <v>F57</v>
      </c>
      <c r="E9" s="25" t="str">
        <f>"G"&amp;C9</f>
        <v>G57</v>
      </c>
      <c r="W9">
        <v>-35000</v>
      </c>
      <c r="X9">
        <f t="shared" si="0"/>
        <v>5.8839736005391621E-2</v>
      </c>
    </row>
    <row r="10" spans="1:24" ht="13.5" thickBot="1">
      <c r="C10" s="5" t="s">
        <v>18</v>
      </c>
      <c r="D10" s="90" t="s">
        <v>19</v>
      </c>
      <c r="W10">
        <v>-30000</v>
      </c>
      <c r="X10">
        <f t="shared" si="0"/>
        <v>6.2687426839688434E-2</v>
      </c>
    </row>
    <row r="11" spans="1:24">
      <c r="A11" t="s">
        <v>14</v>
      </c>
      <c r="C11" s="17">
        <f ca="1">INTERCEPT(INDIRECT(E9):G932,INDIRECT(D9):$F932)</f>
        <v>1.7670466535095929E-2</v>
      </c>
      <c r="D11" s="9">
        <f>+E11*F11</f>
        <v>1.162099256243705E-2</v>
      </c>
      <c r="E11" s="19">
        <v>11620.99256243705</v>
      </c>
      <c r="F11">
        <v>9.9999999999999995E-7</v>
      </c>
      <c r="W11">
        <v>-25000</v>
      </c>
      <c r="X11">
        <f t="shared" si="0"/>
        <v>6.300404247003133E-2</v>
      </c>
    </row>
    <row r="12" spans="1:24">
      <c r="A12" t="s">
        <v>15</v>
      </c>
      <c r="C12" s="17">
        <f ca="1">SLOPE(INDIRECT(E9):G932,INDIRECT(D9):$F932)</f>
        <v>-6.0574292902661572E-6</v>
      </c>
      <c r="D12" s="9">
        <f>+E12*F12</f>
        <v>-3.8208595982807299E-6</v>
      </c>
      <c r="E12" s="20">
        <v>-3.8208595982807303</v>
      </c>
      <c r="F12">
        <v>9.9999999999999995E-7</v>
      </c>
      <c r="W12">
        <v>-20000</v>
      </c>
      <c r="X12">
        <f t="shared" si="0"/>
        <v>5.9789582896420314E-2</v>
      </c>
    </row>
    <row r="13" spans="1:24" ht="13.5" thickBot="1">
      <c r="A13" t="s">
        <v>17</v>
      </c>
      <c r="C13" s="4" t="s">
        <v>12</v>
      </c>
      <c r="D13" s="9">
        <f>+E13*F13</f>
        <v>-7.0621504079078337E-11</v>
      </c>
      <c r="E13" s="21">
        <v>-0.70621504079078334</v>
      </c>
      <c r="F13">
        <v>1E-10</v>
      </c>
      <c r="W13">
        <v>-15000</v>
      </c>
      <c r="X13">
        <f t="shared" si="0"/>
        <v>5.304404811885538E-2</v>
      </c>
    </row>
    <row r="14" spans="1:24">
      <c r="A14" t="s">
        <v>22</v>
      </c>
      <c r="C14" s="124" t="s">
        <v>170</v>
      </c>
      <c r="D14" s="9">
        <f>2*D13*365.24/C8</f>
        <v>-1.4974025951316602E-7</v>
      </c>
      <c r="E14">
        <f>SUM(U21:U9924)</f>
        <v>1.0399454494069899E-2</v>
      </c>
      <c r="W14">
        <v>-10000</v>
      </c>
      <c r="X14">
        <f t="shared" si="0"/>
        <v>4.2767438137336515E-2</v>
      </c>
    </row>
    <row r="15" spans="1:24">
      <c r="A15" s="3" t="s">
        <v>16</v>
      </c>
      <c r="B15"/>
      <c r="C15" s="15">
        <f ca="1">(C7+C11)+(C8+C12)*INT(MAX(F21:F9924))</f>
        <v>57069.368040650814</v>
      </c>
      <c r="D15" s="91">
        <f>+C7+INT(MAX(F21:F9924))*C8+D11+D12*INT(MAX(F21:F9924))+D13*INT(MAX(F21:F9924)^2)</f>
        <v>57069.378301198514</v>
      </c>
      <c r="W15">
        <v>-5000</v>
      </c>
      <c r="X15">
        <f t="shared" si="0"/>
        <v>2.8959752951863739E-2</v>
      </c>
    </row>
    <row r="16" spans="1:24">
      <c r="A16" s="6" t="s">
        <v>3</v>
      </c>
      <c r="B16"/>
      <c r="C16" s="16">
        <f ca="1">+C8+C12</f>
        <v>0.34450781257070973</v>
      </c>
      <c r="D16" s="91">
        <f>+C8+D12+2*D13*MAX(F21:F68)</f>
        <v>0.34450989165444762</v>
      </c>
      <c r="W16">
        <v>0</v>
      </c>
      <c r="X16">
        <f t="shared" si="0"/>
        <v>1.162099256243705E-2</v>
      </c>
    </row>
    <row r="17" spans="1:24" ht="13.5" thickBot="1">
      <c r="A17" s="17" t="s">
        <v>38</v>
      </c>
      <c r="B17"/>
      <c r="C17" s="17">
        <f>COUNT(C21:C9847)</f>
        <v>81</v>
      </c>
      <c r="G17" t="s">
        <v>168</v>
      </c>
      <c r="H17">
        <v>26</v>
      </c>
      <c r="W17">
        <v>5000</v>
      </c>
      <c r="X17">
        <f t="shared" si="0"/>
        <v>-9.2488430309435581E-3</v>
      </c>
    </row>
    <row r="18" spans="1:24" ht="14.25" thickTop="1" thickBot="1">
      <c r="A18" s="6" t="s">
        <v>4</v>
      </c>
      <c r="B18"/>
      <c r="C18" s="23">
        <f ca="1">+C15</f>
        <v>57069.368040650814</v>
      </c>
      <c r="D18" s="92">
        <f ca="1">C16</f>
        <v>0.34450781257070973</v>
      </c>
      <c r="E18" s="26" t="s">
        <v>18</v>
      </c>
      <c r="G18" t="s">
        <v>130</v>
      </c>
      <c r="H18" s="140">
        <v>33</v>
      </c>
      <c r="W18">
        <v>10000</v>
      </c>
      <c r="X18">
        <f t="shared" si="0"/>
        <v>-3.3649753828278083E-2</v>
      </c>
    </row>
    <row r="19" spans="1:24" ht="13.5" thickBot="1">
      <c r="A19" s="6" t="s">
        <v>42</v>
      </c>
      <c r="B19"/>
      <c r="C19" s="41">
        <f>D15</f>
        <v>57069.378301198514</v>
      </c>
      <c r="D19" s="93">
        <f>+D16</f>
        <v>0.34450989165444762</v>
      </c>
      <c r="E19" s="25" t="s">
        <v>43</v>
      </c>
      <c r="H19">
        <f>COUNT(H21:H210)</f>
        <v>59</v>
      </c>
      <c r="T19" s="4" t="s">
        <v>179</v>
      </c>
      <c r="W19">
        <v>15000</v>
      </c>
      <c r="X19">
        <f t="shared" si="0"/>
        <v>-6.1581739829566523E-2</v>
      </c>
    </row>
    <row r="20" spans="1:24" ht="15" thickBot="1">
      <c r="A20" s="5" t="s">
        <v>5</v>
      </c>
      <c r="B20" s="5" t="s">
        <v>6</v>
      </c>
      <c r="C20" s="5" t="s">
        <v>7</v>
      </c>
      <c r="D20" s="90" t="s">
        <v>11</v>
      </c>
      <c r="E20" s="5" t="s">
        <v>8</v>
      </c>
      <c r="F20" s="5" t="s">
        <v>9</v>
      </c>
      <c r="G20" s="5" t="s">
        <v>10</v>
      </c>
      <c r="H20" s="8" t="s">
        <v>171</v>
      </c>
      <c r="I20" s="8" t="s">
        <v>172</v>
      </c>
      <c r="J20" s="8" t="s">
        <v>173</v>
      </c>
      <c r="K20" s="8" t="s">
        <v>24</v>
      </c>
      <c r="L20" s="8" t="s">
        <v>25</v>
      </c>
      <c r="M20" s="8" t="s">
        <v>174</v>
      </c>
      <c r="N20" s="8" t="s">
        <v>175</v>
      </c>
      <c r="O20" s="8" t="s">
        <v>21</v>
      </c>
      <c r="P20" s="7" t="s">
        <v>20</v>
      </c>
      <c r="Q20" s="5" t="s">
        <v>13</v>
      </c>
      <c r="R20" s="122" t="s">
        <v>136</v>
      </c>
      <c r="S20" s="77" t="s">
        <v>177</v>
      </c>
      <c r="T20" s="7" t="s">
        <v>176</v>
      </c>
      <c r="U20" s="77" t="s">
        <v>178</v>
      </c>
      <c r="W20">
        <v>20000</v>
      </c>
      <c r="X20">
        <f t="shared" si="0"/>
        <v>-9.3044801034808888E-2</v>
      </c>
    </row>
    <row r="21" spans="1:24">
      <c r="A21" s="95" t="s">
        <v>131</v>
      </c>
      <c r="B21" s="97" t="s">
        <v>30</v>
      </c>
      <c r="C21" s="98">
        <v>25981.529299999998</v>
      </c>
      <c r="D21" s="100" t="s">
        <v>168</v>
      </c>
      <c r="E21" s="27">
        <f t="shared" ref="E21:E52" si="1">+(C21-C$7)/C$8</f>
        <v>-69953.133091564654</v>
      </c>
      <c r="F21" s="27">
        <f t="shared" ref="F21:F52" si="2">ROUND(2*E21,0)/2</f>
        <v>-69953</v>
      </c>
      <c r="G21" s="27">
        <f t="shared" ref="G21:G52" si="3">+C21-(C$7+F21*C$8)</f>
        <v>-4.5851890004996676E-2</v>
      </c>
      <c r="H21" s="28">
        <f t="shared" ref="H21:H46" si="4">G21</f>
        <v>-4.5851890004996676E-2</v>
      </c>
      <c r="I21" s="28"/>
      <c r="K21" s="27"/>
      <c r="L21" s="27"/>
      <c r="M21" s="27"/>
      <c r="O21" s="27">
        <f t="shared" ref="O21:O52" ca="1" si="5">+C$11+C$12*F21</f>
        <v>0.44140581767708442</v>
      </c>
      <c r="P21" s="27">
        <f t="shared" ref="P21:P52" si="6">+D$11+D$12*F21+D$13*F21^2</f>
        <v>-6.6679252452577109E-2</v>
      </c>
      <c r="Q21" s="29">
        <f t="shared" ref="Q21:Q52" si="7">+C21-15018.5</f>
        <v>10963.029299999998</v>
      </c>
      <c r="R21" s="29"/>
      <c r="S21" s="27">
        <f t="shared" ref="S21:S52" si="8">+(P21-G21)^2</f>
        <v>4.3377902652288363E-4</v>
      </c>
      <c r="T21" s="4">
        <v>1</v>
      </c>
      <c r="U21">
        <f t="shared" ref="U21:U46" si="9">T21*S21</f>
        <v>4.3377902652288363E-4</v>
      </c>
    </row>
    <row r="22" spans="1:24">
      <c r="A22" s="95" t="s">
        <v>131</v>
      </c>
      <c r="B22" s="97" t="s">
        <v>29</v>
      </c>
      <c r="C22" s="98">
        <v>27344.593799999999</v>
      </c>
      <c r="D22" s="100" t="s">
        <v>168</v>
      </c>
      <c r="E22" s="27">
        <f t="shared" si="1"/>
        <v>-65996.646521082017</v>
      </c>
      <c r="F22" s="27">
        <f t="shared" si="2"/>
        <v>-65996.5</v>
      </c>
      <c r="G22" s="27">
        <f t="shared" si="3"/>
        <v>-5.047854500298854E-2</v>
      </c>
      <c r="H22" s="28">
        <f t="shared" si="4"/>
        <v>-5.047854500298854E-2</v>
      </c>
      <c r="I22" s="28"/>
      <c r="K22" s="27"/>
      <c r="L22" s="27"/>
      <c r="M22" s="27"/>
      <c r="O22" s="27">
        <f t="shared" ca="1" si="5"/>
        <v>0.41743959869014635</v>
      </c>
      <c r="P22" s="27">
        <f t="shared" si="6"/>
        <v>-4.3810292458322908E-2</v>
      </c>
      <c r="Q22" s="29">
        <f t="shared" si="7"/>
        <v>12326.093799999999</v>
      </c>
      <c r="R22" s="29"/>
      <c r="S22" s="27">
        <f t="shared" si="8"/>
        <v>4.4465591999439672E-5</v>
      </c>
      <c r="T22" s="4">
        <v>1</v>
      </c>
      <c r="U22">
        <f t="shared" si="9"/>
        <v>4.4465591999439672E-5</v>
      </c>
    </row>
    <row r="23" spans="1:24">
      <c r="A23" s="95" t="s">
        <v>131</v>
      </c>
      <c r="B23" s="97" t="s">
        <v>30</v>
      </c>
      <c r="C23" s="98">
        <v>27479.4689</v>
      </c>
      <c r="D23" s="100" t="s">
        <v>168</v>
      </c>
      <c r="E23" s="27">
        <f t="shared" si="1"/>
        <v>-65605.152558879563</v>
      </c>
      <c r="F23" s="27">
        <f t="shared" si="2"/>
        <v>-65605</v>
      </c>
      <c r="G23" s="27">
        <f t="shared" si="3"/>
        <v>-5.2558650000719354E-2</v>
      </c>
      <c r="H23" s="28">
        <f t="shared" si="4"/>
        <v>-5.2558650000719354E-2</v>
      </c>
      <c r="I23" s="28"/>
      <c r="K23" s="27"/>
      <c r="L23" s="27"/>
      <c r="M23" s="27"/>
      <c r="O23" s="27">
        <f t="shared" ca="1" si="5"/>
        <v>0.41506811512300718</v>
      </c>
      <c r="P23" s="27">
        <f t="shared" si="6"/>
        <v>-4.1667598758311719E-2</v>
      </c>
      <c r="Q23" s="29">
        <f t="shared" si="7"/>
        <v>12460.9689</v>
      </c>
      <c r="R23" s="29"/>
      <c r="S23" s="27">
        <f t="shared" si="8"/>
        <v>1.1861499716474888E-4</v>
      </c>
      <c r="T23" s="4">
        <v>1</v>
      </c>
      <c r="U23">
        <f t="shared" si="9"/>
        <v>1.1861499716474888E-4</v>
      </c>
    </row>
    <row r="24" spans="1:24">
      <c r="A24" s="95" t="s">
        <v>131</v>
      </c>
      <c r="B24" s="97" t="s">
        <v>30</v>
      </c>
      <c r="C24" s="98">
        <v>27718.562600000001</v>
      </c>
      <c r="D24" s="100" t="s">
        <v>168</v>
      </c>
      <c r="E24" s="27">
        <f t="shared" si="1"/>
        <v>-64911.149440804809</v>
      </c>
      <c r="F24" s="27">
        <f t="shared" si="2"/>
        <v>-64911</v>
      </c>
      <c r="G24" s="27">
        <f t="shared" si="3"/>
        <v>-5.1484430001437431E-2</v>
      </c>
      <c r="H24" s="28">
        <f t="shared" si="4"/>
        <v>-5.1484430001437431E-2</v>
      </c>
      <c r="I24" s="28"/>
      <c r="K24" s="27"/>
      <c r="L24" s="27"/>
      <c r="M24" s="27"/>
      <c r="O24" s="27">
        <f t="shared" ca="1" si="5"/>
        <v>0.41086425919556246</v>
      </c>
      <c r="P24" s="27">
        <f t="shared" si="6"/>
        <v>-3.7922513378407352E-2</v>
      </c>
      <c r="Q24" s="29">
        <f t="shared" si="7"/>
        <v>12700.062600000001</v>
      </c>
      <c r="R24" s="29"/>
      <c r="S24" s="27">
        <f t="shared" si="8"/>
        <v>1.8392558249001958E-4</v>
      </c>
      <c r="T24" s="4">
        <v>1</v>
      </c>
      <c r="U24">
        <f t="shared" si="9"/>
        <v>1.8392558249001958E-4</v>
      </c>
    </row>
    <row r="25" spans="1:24">
      <c r="A25" s="95" t="s">
        <v>131</v>
      </c>
      <c r="B25" s="97" t="s">
        <v>30</v>
      </c>
      <c r="C25" s="98">
        <v>28126.4781</v>
      </c>
      <c r="D25" s="100" t="s">
        <v>168</v>
      </c>
      <c r="E25" s="27">
        <f t="shared" si="1"/>
        <v>-63727.117285582732</v>
      </c>
      <c r="F25" s="27">
        <f t="shared" si="2"/>
        <v>-63727</v>
      </c>
      <c r="G25" s="27">
        <f t="shared" si="3"/>
        <v>-4.0406510001048446E-2</v>
      </c>
      <c r="H25" s="28">
        <f t="shared" si="4"/>
        <v>-4.0406510001048446E-2</v>
      </c>
      <c r="I25" s="28"/>
      <c r="K25" s="27"/>
      <c r="L25" s="27"/>
      <c r="M25" s="27"/>
      <c r="O25" s="27">
        <f t="shared" ca="1" si="5"/>
        <v>0.40369226291588733</v>
      </c>
      <c r="P25" s="27">
        <f t="shared" si="6"/>
        <v>-3.169023403736998E-2</v>
      </c>
      <c r="Q25" s="29">
        <f t="shared" si="7"/>
        <v>13107.9781</v>
      </c>
      <c r="R25" s="29"/>
      <c r="S25" s="27">
        <f t="shared" si="8"/>
        <v>7.5973466674998964E-5</v>
      </c>
      <c r="T25" s="4">
        <v>1</v>
      </c>
      <c r="U25">
        <f t="shared" si="9"/>
        <v>7.5973466674998964E-5</v>
      </c>
    </row>
    <row r="26" spans="1:24">
      <c r="A26" s="95" t="s">
        <v>131</v>
      </c>
      <c r="B26" s="97" t="s">
        <v>30</v>
      </c>
      <c r="C26" s="98">
        <v>28249.330600000001</v>
      </c>
      <c r="D26" s="100" t="s">
        <v>168</v>
      </c>
      <c r="E26" s="27">
        <f t="shared" si="1"/>
        <v>-63370.520612130946</v>
      </c>
      <c r="F26" s="27">
        <f t="shared" si="2"/>
        <v>-63370.5</v>
      </c>
      <c r="G26" s="27">
        <f t="shared" si="3"/>
        <v>-7.1011649997672066E-3</v>
      </c>
      <c r="H26" s="28">
        <f t="shared" si="4"/>
        <v>-7.1011649997672066E-3</v>
      </c>
      <c r="I26" s="28"/>
      <c r="K26" s="27"/>
      <c r="L26" s="27"/>
      <c r="M26" s="27"/>
      <c r="O26" s="27">
        <f t="shared" ca="1" si="5"/>
        <v>0.40153278937390741</v>
      </c>
      <c r="P26" s="27">
        <f t="shared" si="6"/>
        <v>-2.9852491861019792E-2</v>
      </c>
      <c r="Q26" s="29">
        <f t="shared" si="7"/>
        <v>13230.830600000001</v>
      </c>
      <c r="R26" s="29"/>
      <c r="S26" s="27">
        <f t="shared" si="8"/>
        <v>5.1762287394755346E-4</v>
      </c>
      <c r="T26" s="4">
        <v>1</v>
      </c>
      <c r="U26">
        <f t="shared" si="9"/>
        <v>5.1762287394755346E-4</v>
      </c>
    </row>
    <row r="27" spans="1:24">
      <c r="A27" s="95" t="s">
        <v>131</v>
      </c>
      <c r="B27" s="97" t="s">
        <v>30</v>
      </c>
      <c r="C27" s="98">
        <v>28428.609700000001</v>
      </c>
      <c r="D27" s="100" t="s">
        <v>168</v>
      </c>
      <c r="E27" s="27">
        <f t="shared" si="1"/>
        <v>-62850.137789808003</v>
      </c>
      <c r="F27" s="27">
        <f t="shared" si="2"/>
        <v>-62850</v>
      </c>
      <c r="G27" s="27">
        <f t="shared" si="3"/>
        <v>-4.7470500001509208E-2</v>
      </c>
      <c r="H27" s="28">
        <f t="shared" si="4"/>
        <v>-4.7470500001509208E-2</v>
      </c>
      <c r="I27" s="28"/>
      <c r="K27" s="27"/>
      <c r="L27" s="27"/>
      <c r="M27" s="27"/>
      <c r="O27" s="27">
        <f t="shared" ca="1" si="5"/>
        <v>0.39837989742832391</v>
      </c>
      <c r="P27" s="27">
        <f t="shared" si="6"/>
        <v>-2.7201573932228162E-2</v>
      </c>
      <c r="Q27" s="29">
        <f t="shared" si="7"/>
        <v>13410.109700000001</v>
      </c>
      <c r="R27" s="29"/>
      <c r="S27" s="27">
        <f t="shared" si="8"/>
        <v>4.1082936400198077E-4</v>
      </c>
      <c r="T27" s="4">
        <v>1</v>
      </c>
      <c r="U27">
        <f t="shared" si="9"/>
        <v>4.1082936400198077E-4</v>
      </c>
    </row>
    <row r="28" spans="1:24">
      <c r="A28" s="95" t="s">
        <v>131</v>
      </c>
      <c r="B28" s="97" t="s">
        <v>30</v>
      </c>
      <c r="C28" s="98">
        <v>28496.509399999999</v>
      </c>
      <c r="D28" s="100" t="s">
        <v>168</v>
      </c>
      <c r="E28" s="27">
        <f t="shared" si="1"/>
        <v>-62653.049353281487</v>
      </c>
      <c r="F28" s="27">
        <f t="shared" si="2"/>
        <v>-62653</v>
      </c>
      <c r="G28" s="27">
        <f t="shared" si="3"/>
        <v>-1.7002890002913773E-2</v>
      </c>
      <c r="H28" s="28">
        <f t="shared" si="4"/>
        <v>-1.7002890002913773E-2</v>
      </c>
      <c r="I28" s="28"/>
      <c r="K28" s="27"/>
      <c r="L28" s="27"/>
      <c r="M28" s="27"/>
      <c r="O28" s="27">
        <f t="shared" ca="1" si="5"/>
        <v>0.39718658385814143</v>
      </c>
      <c r="P28" s="27">
        <f t="shared" si="6"/>
        <v>-2.6208230779681485E-2</v>
      </c>
      <c r="Q28" s="29">
        <f t="shared" si="7"/>
        <v>13478.009399999999</v>
      </c>
      <c r="R28" s="29"/>
      <c r="S28" s="27">
        <f t="shared" si="8"/>
        <v>8.4738298816422385E-5</v>
      </c>
      <c r="T28" s="4">
        <v>1</v>
      </c>
      <c r="U28">
        <f t="shared" si="9"/>
        <v>8.4738298816422385E-5</v>
      </c>
    </row>
    <row r="29" spans="1:24">
      <c r="A29" s="95" t="s">
        <v>131</v>
      </c>
      <c r="B29" s="97" t="s">
        <v>29</v>
      </c>
      <c r="C29" s="98">
        <v>28609.3341</v>
      </c>
      <c r="D29" s="100" t="s">
        <v>168</v>
      </c>
      <c r="E29" s="27">
        <f t="shared" si="1"/>
        <v>-62325.559780800701</v>
      </c>
      <c r="F29" s="27">
        <f t="shared" si="2"/>
        <v>-62325.5</v>
      </c>
      <c r="G29" s="27">
        <f t="shared" si="3"/>
        <v>-2.0595315003447467E-2</v>
      </c>
      <c r="H29" s="28">
        <f t="shared" si="4"/>
        <v>-2.0595315003447467E-2</v>
      </c>
      <c r="I29" s="28"/>
      <c r="K29" s="27"/>
      <c r="L29" s="27"/>
      <c r="M29" s="27"/>
      <c r="O29" s="27">
        <f t="shared" ca="1" si="5"/>
        <v>0.39520277576557927</v>
      </c>
      <c r="P29" s="27">
        <f t="shared" si="6"/>
        <v>-2.4568991738546764E-2</v>
      </c>
      <c r="Q29" s="29">
        <f t="shared" si="7"/>
        <v>13590.8341</v>
      </c>
      <c r="R29" s="29"/>
      <c r="S29" s="27">
        <f t="shared" si="8"/>
        <v>1.5790106795069403E-5</v>
      </c>
      <c r="T29" s="4">
        <v>1</v>
      </c>
      <c r="U29">
        <f t="shared" si="9"/>
        <v>1.5790106795069403E-5</v>
      </c>
    </row>
    <row r="30" spans="1:24">
      <c r="A30" s="95" t="s">
        <v>131</v>
      </c>
      <c r="B30" s="97" t="s">
        <v>29</v>
      </c>
      <c r="C30" s="98">
        <v>28629.339199999999</v>
      </c>
      <c r="D30" s="100" t="s">
        <v>168</v>
      </c>
      <c r="E30" s="27">
        <f t="shared" si="1"/>
        <v>-62267.492162216877</v>
      </c>
      <c r="F30" s="27">
        <f t="shared" si="2"/>
        <v>-62267.5</v>
      </c>
      <c r="G30" s="27">
        <f t="shared" si="3"/>
        <v>2.7002249953511637E-3</v>
      </c>
      <c r="H30" s="28">
        <f t="shared" si="4"/>
        <v>2.7002249953511637E-3</v>
      </c>
      <c r="I30" s="28"/>
      <c r="K30" s="27"/>
      <c r="L30" s="27"/>
      <c r="M30" s="27"/>
      <c r="O30" s="27">
        <f t="shared" ca="1" si="5"/>
        <v>0.39485144486674384</v>
      </c>
      <c r="P30" s="27">
        <f t="shared" si="6"/>
        <v>-2.4280262781899042E-2</v>
      </c>
      <c r="Q30" s="29">
        <f t="shared" si="7"/>
        <v>13610.839199999999</v>
      </c>
      <c r="R30" s="29"/>
      <c r="S30" s="27">
        <f t="shared" si="8"/>
        <v>7.2794672069834772E-4</v>
      </c>
      <c r="T30" s="4">
        <v>1</v>
      </c>
      <c r="U30">
        <f t="shared" si="9"/>
        <v>7.2794672069834772E-4</v>
      </c>
    </row>
    <row r="31" spans="1:24">
      <c r="A31" s="95" t="s">
        <v>131</v>
      </c>
      <c r="B31" s="97" t="s">
        <v>30</v>
      </c>
      <c r="C31" s="98">
        <v>28963.337100000001</v>
      </c>
      <c r="D31" s="100" t="s">
        <v>168</v>
      </c>
      <c r="E31" s="27">
        <f t="shared" si="1"/>
        <v>-61298.016245325627</v>
      </c>
      <c r="F31" s="27">
        <f t="shared" si="2"/>
        <v>-61298</v>
      </c>
      <c r="G31" s="27">
        <f t="shared" si="3"/>
        <v>-5.5967400003282819E-3</v>
      </c>
      <c r="H31" s="28">
        <f t="shared" si="4"/>
        <v>-5.5967400003282819E-3</v>
      </c>
      <c r="I31" s="28"/>
      <c r="K31" s="27"/>
      <c r="L31" s="27"/>
      <c r="M31" s="27"/>
      <c r="O31" s="27">
        <f t="shared" ca="1" si="5"/>
        <v>0.38897876716983082</v>
      </c>
      <c r="P31" s="27">
        <f t="shared" si="6"/>
        <v>-1.9524359334748498E-2</v>
      </c>
      <c r="Q31" s="29">
        <f t="shared" si="7"/>
        <v>13944.837100000001</v>
      </c>
      <c r="R31" s="29"/>
      <c r="S31" s="27">
        <f t="shared" si="8"/>
        <v>1.9397858032451582E-4</v>
      </c>
      <c r="T31" s="4">
        <v>1</v>
      </c>
      <c r="U31">
        <f t="shared" si="9"/>
        <v>1.9397858032451582E-4</v>
      </c>
    </row>
    <row r="32" spans="1:24">
      <c r="A32" s="95" t="s">
        <v>131</v>
      </c>
      <c r="B32" s="97" t="s">
        <v>30</v>
      </c>
      <c r="C32" s="98">
        <v>29302.348099999999</v>
      </c>
      <c r="D32" s="100" t="s">
        <v>168</v>
      </c>
      <c r="E32" s="27">
        <f t="shared" si="1"/>
        <v>-60313.989100061495</v>
      </c>
      <c r="F32" s="27">
        <f t="shared" si="2"/>
        <v>-60314</v>
      </c>
      <c r="G32" s="27">
        <f t="shared" si="3"/>
        <v>3.7551799978245981E-3</v>
      </c>
      <c r="H32" s="28">
        <f t="shared" si="4"/>
        <v>3.7551799978245981E-3</v>
      </c>
      <c r="I32" s="28"/>
      <c r="K32" s="27"/>
      <c r="L32" s="27"/>
      <c r="M32" s="27"/>
      <c r="O32" s="27">
        <f t="shared" ca="1" si="5"/>
        <v>0.38301825674820894</v>
      </c>
      <c r="P32" s="27">
        <f t="shared" si="6"/>
        <v>-1.4833077583056908E-2</v>
      </c>
      <c r="Q32" s="29">
        <f t="shared" si="7"/>
        <v>14283.848099999999</v>
      </c>
      <c r="R32" s="29"/>
      <c r="S32" s="27">
        <f t="shared" si="8"/>
        <v>3.4552331989319882E-4</v>
      </c>
      <c r="T32" s="4">
        <v>1</v>
      </c>
      <c r="U32">
        <f t="shared" si="9"/>
        <v>3.4552331989319882E-4</v>
      </c>
    </row>
    <row r="33" spans="1:21">
      <c r="A33" s="95" t="s">
        <v>131</v>
      </c>
      <c r="B33" s="97" t="s">
        <v>30</v>
      </c>
      <c r="C33" s="98">
        <v>34391.498200000002</v>
      </c>
      <c r="D33" s="100" t="s">
        <v>168</v>
      </c>
      <c r="E33" s="27">
        <f t="shared" si="1"/>
        <v>-45542.014607423502</v>
      </c>
      <c r="F33" s="27">
        <f t="shared" si="2"/>
        <v>-45542</v>
      </c>
      <c r="G33" s="27">
        <f t="shared" si="3"/>
        <v>-5.0324600015301257E-3</v>
      </c>
      <c r="H33" s="28">
        <f t="shared" si="4"/>
        <v>-5.0324600015301257E-3</v>
      </c>
      <c r="I33" s="28"/>
      <c r="K33" s="27"/>
      <c r="L33" s="27"/>
      <c r="M33" s="27"/>
      <c r="O33" s="27">
        <f t="shared" ca="1" si="5"/>
        <v>0.29353791127239726</v>
      </c>
      <c r="P33" s="27">
        <f t="shared" si="6"/>
        <v>3.9156371602702689E-2</v>
      </c>
      <c r="Q33" s="29">
        <f t="shared" si="7"/>
        <v>19372.998200000002</v>
      </c>
      <c r="R33" s="29"/>
      <c r="S33" s="27">
        <f t="shared" si="8"/>
        <v>1.9526528385472449E-3</v>
      </c>
      <c r="T33" s="4">
        <v>1</v>
      </c>
      <c r="U33">
        <f t="shared" si="9"/>
        <v>1.9526528385472449E-3</v>
      </c>
    </row>
    <row r="34" spans="1:21">
      <c r="A34" s="95" t="s">
        <v>131</v>
      </c>
      <c r="B34" s="97" t="s">
        <v>29</v>
      </c>
      <c r="C34" s="98">
        <v>34451.327299999997</v>
      </c>
      <c r="D34" s="100" t="s">
        <v>168</v>
      </c>
      <c r="E34" s="27">
        <f t="shared" si="1"/>
        <v>-45368.352223380745</v>
      </c>
      <c r="F34" s="27">
        <f t="shared" si="2"/>
        <v>-45368.5</v>
      </c>
      <c r="G34" s="27">
        <f t="shared" si="3"/>
        <v>5.091109499335289E-2</v>
      </c>
      <c r="H34" s="28">
        <f t="shared" si="4"/>
        <v>5.091109499335289E-2</v>
      </c>
      <c r="I34" s="28"/>
      <c r="K34" s="27"/>
      <c r="L34" s="27"/>
      <c r="M34" s="27"/>
      <c r="O34" s="27">
        <f t="shared" ca="1" si="5"/>
        <v>0.29248694729053604</v>
      </c>
      <c r="P34" s="27">
        <f t="shared" si="6"/>
        <v>3.9607363451182792E-2</v>
      </c>
      <c r="Q34" s="29">
        <f t="shared" si="7"/>
        <v>19432.827299999997</v>
      </c>
      <c r="R34" s="29"/>
      <c r="S34" s="27">
        <f t="shared" si="8"/>
        <v>1.2777434677745117E-4</v>
      </c>
      <c r="T34" s="4">
        <v>1</v>
      </c>
      <c r="U34">
        <f t="shared" si="9"/>
        <v>1.2777434677745117E-4</v>
      </c>
    </row>
    <row r="35" spans="1:21">
      <c r="A35" s="95" t="s">
        <v>131</v>
      </c>
      <c r="B35" s="97" t="s">
        <v>30</v>
      </c>
      <c r="C35" s="98">
        <v>34809.423900000002</v>
      </c>
      <c r="D35" s="100" t="s">
        <v>168</v>
      </c>
      <c r="E35" s="27">
        <f t="shared" si="1"/>
        <v>-44328.92643770772</v>
      </c>
      <c r="F35" s="27">
        <f t="shared" si="2"/>
        <v>-44329</v>
      </c>
      <c r="G35" s="27">
        <f t="shared" si="3"/>
        <v>2.5343230001453776E-2</v>
      </c>
      <c r="H35" s="28">
        <f t="shared" si="4"/>
        <v>2.5343230001453776E-2</v>
      </c>
      <c r="I35" s="28"/>
      <c r="K35" s="27"/>
      <c r="L35" s="27"/>
      <c r="M35" s="27"/>
      <c r="O35" s="27">
        <f t="shared" ca="1" si="5"/>
        <v>0.28619024954330441</v>
      </c>
      <c r="P35" s="27">
        <f t="shared" si="6"/>
        <v>4.2220367869207354E-2</v>
      </c>
      <c r="Q35" s="29">
        <f t="shared" si="7"/>
        <v>19790.923900000002</v>
      </c>
      <c r="R35" s="29"/>
      <c r="S35" s="27">
        <f t="shared" si="8"/>
        <v>2.8483778260716177E-4</v>
      </c>
      <c r="T35" s="4">
        <v>1</v>
      </c>
      <c r="U35">
        <f t="shared" si="9"/>
        <v>2.8483778260716177E-4</v>
      </c>
    </row>
    <row r="36" spans="1:21">
      <c r="A36" s="95" t="s">
        <v>131</v>
      </c>
      <c r="B36" s="97" t="s">
        <v>29</v>
      </c>
      <c r="C36" s="98">
        <v>35192.3223</v>
      </c>
      <c r="D36" s="100" t="s">
        <v>168</v>
      </c>
      <c r="E36" s="27">
        <f t="shared" si="1"/>
        <v>-43217.509936537543</v>
      </c>
      <c r="F36" s="27">
        <f t="shared" si="2"/>
        <v>-43217.5</v>
      </c>
      <c r="G36" s="27">
        <f t="shared" si="3"/>
        <v>-3.4232750040246174E-3</v>
      </c>
      <c r="H36" s="28">
        <f t="shared" si="4"/>
        <v>-3.4232750040246174E-3</v>
      </c>
      <c r="I36" s="28"/>
      <c r="K36" s="27"/>
      <c r="L36" s="27"/>
      <c r="M36" s="27"/>
      <c r="O36" s="27">
        <f t="shared" ca="1" si="5"/>
        <v>0.27945741688717357</v>
      </c>
      <c r="P36" s="27">
        <f t="shared" si="6"/>
        <v>4.4845515136592157E-2</v>
      </c>
      <c r="Q36" s="29">
        <f t="shared" si="7"/>
        <v>20173.8223</v>
      </c>
      <c r="R36" s="29"/>
      <c r="S36" s="27">
        <f t="shared" si="8"/>
        <v>2.3298761016389033E-3</v>
      </c>
      <c r="T36" s="4">
        <v>1</v>
      </c>
      <c r="U36">
        <f t="shared" si="9"/>
        <v>2.3298761016389033E-3</v>
      </c>
    </row>
    <row r="37" spans="1:21">
      <c r="A37" s="95" t="s">
        <v>131</v>
      </c>
      <c r="B37" s="97" t="s">
        <v>30</v>
      </c>
      <c r="C37" s="98">
        <v>39500.338300000003</v>
      </c>
      <c r="D37" s="100" t="s">
        <v>168</v>
      </c>
      <c r="E37" s="27">
        <f t="shared" si="1"/>
        <v>-30712.887118303825</v>
      </c>
      <c r="F37" s="27">
        <f t="shared" si="2"/>
        <v>-30713</v>
      </c>
      <c r="G37" s="27">
        <f t="shared" si="3"/>
        <v>3.8889310002559796E-2</v>
      </c>
      <c r="H37" s="28">
        <f t="shared" si="4"/>
        <v>3.8889310002559796E-2</v>
      </c>
      <c r="I37" s="28"/>
      <c r="K37" s="27"/>
      <c r="L37" s="27"/>
      <c r="M37" s="27"/>
      <c r="O37" s="27">
        <f t="shared" ca="1" si="5"/>
        <v>0.20371229232704041</v>
      </c>
      <c r="P37" s="27">
        <f t="shared" si="6"/>
        <v>6.2354610005352445E-2</v>
      </c>
      <c r="Q37" s="29">
        <f t="shared" si="7"/>
        <v>24481.838300000003</v>
      </c>
      <c r="R37" s="29"/>
      <c r="S37" s="27">
        <f t="shared" si="8"/>
        <v>5.5062030422106071E-4</v>
      </c>
      <c r="T37" s="4">
        <v>1</v>
      </c>
      <c r="U37">
        <f t="shared" si="9"/>
        <v>5.5062030422106071E-4</v>
      </c>
    </row>
    <row r="38" spans="1:21">
      <c r="A38" s="95" t="s">
        <v>131</v>
      </c>
      <c r="B38" s="97" t="s">
        <v>30</v>
      </c>
      <c r="C38" s="98">
        <v>45397.393300000003</v>
      </c>
      <c r="D38" s="100" t="s">
        <v>168</v>
      </c>
      <c r="E38" s="27">
        <f t="shared" si="1"/>
        <v>-13595.854936116211</v>
      </c>
      <c r="F38" s="27">
        <f t="shared" si="2"/>
        <v>-13596</v>
      </c>
      <c r="G38" s="27">
        <f t="shared" si="3"/>
        <v>4.9976520000200253E-2</v>
      </c>
      <c r="H38" s="28">
        <f t="shared" si="4"/>
        <v>4.9976520000200253E-2</v>
      </c>
      <c r="I38" s="28"/>
      <c r="K38" s="27"/>
      <c r="L38" s="27"/>
      <c r="M38" s="27"/>
      <c r="O38" s="27">
        <f t="shared" ca="1" si="5"/>
        <v>0.1000272751655546</v>
      </c>
      <c r="P38" s="27">
        <f t="shared" si="6"/>
        <v>5.0514928755895264E-2</v>
      </c>
      <c r="Q38" s="29">
        <f t="shared" si="7"/>
        <v>30378.893300000003</v>
      </c>
      <c r="R38" s="29"/>
      <c r="S38" s="27">
        <f t="shared" si="8"/>
        <v>2.898839882090497E-7</v>
      </c>
      <c r="T38" s="4">
        <v>1</v>
      </c>
      <c r="U38">
        <f t="shared" si="9"/>
        <v>2.898839882090497E-7</v>
      </c>
    </row>
    <row r="39" spans="1:21">
      <c r="A39" s="95" t="s">
        <v>131</v>
      </c>
      <c r="B39" s="97" t="s">
        <v>29</v>
      </c>
      <c r="C39" s="98">
        <v>45672.4948</v>
      </c>
      <c r="D39" s="100" t="s">
        <v>168</v>
      </c>
      <c r="E39" s="27">
        <f t="shared" si="1"/>
        <v>-12797.334110234811</v>
      </c>
      <c r="F39" s="27">
        <f t="shared" si="2"/>
        <v>-12797.5</v>
      </c>
      <c r="G39" s="27">
        <f t="shared" si="3"/>
        <v>5.715132499608444E-2</v>
      </c>
      <c r="H39" s="28">
        <f t="shared" si="4"/>
        <v>5.715132499608444E-2</v>
      </c>
      <c r="I39" s="28"/>
      <c r="K39" s="27"/>
      <c r="L39" s="27"/>
      <c r="M39" s="27"/>
      <c r="O39" s="27">
        <f t="shared" ca="1" si="5"/>
        <v>9.5190417877277084E-2</v>
      </c>
      <c r="P39" s="27">
        <f t="shared" si="6"/>
        <v>4.8952335377995156E-2</v>
      </c>
      <c r="Q39" s="29">
        <f t="shared" si="7"/>
        <v>30653.9948</v>
      </c>
      <c r="R39" s="29"/>
      <c r="S39" s="27">
        <f t="shared" si="8"/>
        <v>6.7223430757535872E-5</v>
      </c>
      <c r="T39" s="4">
        <v>1</v>
      </c>
      <c r="U39">
        <f t="shared" si="9"/>
        <v>6.7223430757535872E-5</v>
      </c>
    </row>
    <row r="40" spans="1:21">
      <c r="A40" s="95" t="s">
        <v>131</v>
      </c>
      <c r="B40" s="97" t="s">
        <v>29</v>
      </c>
      <c r="C40" s="98">
        <v>46850.383000000002</v>
      </c>
      <c r="D40" s="100" t="s">
        <v>168</v>
      </c>
      <c r="E40" s="27">
        <f t="shared" si="1"/>
        <v>-9378.347815140216</v>
      </c>
      <c r="F40" s="27">
        <f t="shared" si="2"/>
        <v>-9378.5</v>
      </c>
      <c r="G40" s="27">
        <f t="shared" si="3"/>
        <v>5.242979500326328E-2</v>
      </c>
      <c r="H40" s="28">
        <f t="shared" si="4"/>
        <v>5.242979500326328E-2</v>
      </c>
      <c r="I40" s="28"/>
      <c r="K40" s="27"/>
      <c r="L40" s="27"/>
      <c r="M40" s="27"/>
      <c r="O40" s="27">
        <f t="shared" ca="1" si="5"/>
        <v>7.4480067133857075E-2</v>
      </c>
      <c r="P40" s="27">
        <f t="shared" si="6"/>
        <v>4.1243320771644013E-2</v>
      </c>
      <c r="Q40" s="29">
        <f t="shared" si="7"/>
        <v>31831.883000000002</v>
      </c>
      <c r="R40" s="29"/>
      <c r="S40" s="27">
        <f t="shared" si="8"/>
        <v>1.2513720573468189E-4</v>
      </c>
      <c r="T40" s="4">
        <v>1</v>
      </c>
      <c r="U40">
        <f t="shared" si="9"/>
        <v>1.2513720573468189E-4</v>
      </c>
    </row>
    <row r="41" spans="1:21">
      <c r="A41" s="95" t="s">
        <v>131</v>
      </c>
      <c r="B41" s="97" t="s">
        <v>30</v>
      </c>
      <c r="C41" s="98">
        <v>47088.584699999999</v>
      </c>
      <c r="D41" s="100" t="s">
        <v>168</v>
      </c>
      <c r="E41" s="27">
        <f t="shared" si="1"/>
        <v>-8686.9338526196425</v>
      </c>
      <c r="F41" s="27">
        <f t="shared" si="2"/>
        <v>-8687</v>
      </c>
      <c r="G41" s="27">
        <f t="shared" si="3"/>
        <v>2.2788689995650202E-2</v>
      </c>
      <c r="H41" s="28">
        <f t="shared" si="4"/>
        <v>2.2788689995650202E-2</v>
      </c>
      <c r="I41" s="28"/>
      <c r="K41" s="27"/>
      <c r="L41" s="27"/>
      <c r="M41" s="27"/>
      <c r="O41" s="27">
        <f t="shared" ca="1" si="5"/>
        <v>7.0291354779638035E-2</v>
      </c>
      <c r="P41" s="27">
        <f t="shared" si="6"/>
        <v>3.9483420898144814E-2</v>
      </c>
      <c r="Q41" s="29">
        <f t="shared" si="7"/>
        <v>32070.084699999999</v>
      </c>
      <c r="R41" s="29"/>
      <c r="S41" s="27">
        <f t="shared" si="8"/>
        <v>2.7871403990670853E-4</v>
      </c>
      <c r="T41" s="4">
        <v>1</v>
      </c>
      <c r="U41">
        <f t="shared" si="9"/>
        <v>2.7871403990670853E-4</v>
      </c>
    </row>
    <row r="42" spans="1:21">
      <c r="A42" s="95" t="s">
        <v>131</v>
      </c>
      <c r="B42" s="97" t="s">
        <v>30</v>
      </c>
      <c r="C42" s="98">
        <v>47099.626600000003</v>
      </c>
      <c r="D42" s="100" t="s">
        <v>168</v>
      </c>
      <c r="E42" s="27">
        <f t="shared" si="1"/>
        <v>-8654.8831836581758</v>
      </c>
      <c r="F42" s="27">
        <f t="shared" si="2"/>
        <v>-8655</v>
      </c>
      <c r="G42" s="27">
        <f t="shared" si="3"/>
        <v>4.0244850002636667E-2</v>
      </c>
      <c r="H42" s="28">
        <f t="shared" si="4"/>
        <v>4.0244850002636667E-2</v>
      </c>
      <c r="I42" s="28"/>
      <c r="K42" s="27"/>
      <c r="L42" s="27"/>
      <c r="M42" s="27"/>
      <c r="O42" s="27">
        <f t="shared" ca="1" si="5"/>
        <v>7.0097517042349511E-2</v>
      </c>
      <c r="P42" s="27">
        <f t="shared" si="6"/>
        <v>3.9400344370959489E-2</v>
      </c>
      <c r="Q42" s="29">
        <f t="shared" si="7"/>
        <v>32081.126600000003</v>
      </c>
      <c r="R42" s="29"/>
      <c r="S42" s="27">
        <f t="shared" si="8"/>
        <v>7.1318976193446975E-7</v>
      </c>
      <c r="T42" s="4">
        <v>1</v>
      </c>
      <c r="U42">
        <f t="shared" si="9"/>
        <v>7.1318976193446975E-7</v>
      </c>
    </row>
    <row r="43" spans="1:21">
      <c r="A43" s="95" t="s">
        <v>131</v>
      </c>
      <c r="B43" s="97" t="s">
        <v>30</v>
      </c>
      <c r="C43" s="98">
        <v>47558.516499999998</v>
      </c>
      <c r="D43" s="100" t="s">
        <v>168</v>
      </c>
      <c r="E43" s="27">
        <f t="shared" si="1"/>
        <v>-7322.8906574937146</v>
      </c>
      <c r="F43" s="27">
        <f t="shared" si="2"/>
        <v>-7323</v>
      </c>
      <c r="G43" s="27">
        <f t="shared" si="3"/>
        <v>3.7670009995053988E-2</v>
      </c>
      <c r="H43" s="28">
        <f t="shared" si="4"/>
        <v>3.7670009995053988E-2</v>
      </c>
      <c r="I43" s="28"/>
      <c r="K43" s="27"/>
      <c r="L43" s="27"/>
      <c r="M43" s="27"/>
      <c r="O43" s="27">
        <f t="shared" ca="1" si="5"/>
        <v>6.2029021227714996E-2</v>
      </c>
      <c r="P43" s="27">
        <f t="shared" si="6"/>
        <v>3.5813975388427344E-2</v>
      </c>
      <c r="Q43" s="29">
        <f t="shared" si="7"/>
        <v>32540.016499999998</v>
      </c>
      <c r="R43" s="29"/>
      <c r="S43" s="27">
        <f t="shared" si="8"/>
        <v>3.444864460995722E-6</v>
      </c>
      <c r="T43" s="4">
        <v>1</v>
      </c>
      <c r="U43">
        <f t="shared" si="9"/>
        <v>3.444864460995722E-6</v>
      </c>
    </row>
    <row r="44" spans="1:21">
      <c r="A44" s="95" t="s">
        <v>131</v>
      </c>
      <c r="B44" s="97" t="s">
        <v>30</v>
      </c>
      <c r="C44" s="98">
        <v>47566.45</v>
      </c>
      <c r="D44" s="100" t="s">
        <v>168</v>
      </c>
      <c r="E44" s="27">
        <f t="shared" si="1"/>
        <v>-7299.8625570575859</v>
      </c>
      <c r="F44" s="27">
        <f t="shared" si="2"/>
        <v>-7300</v>
      </c>
      <c r="G44" s="27">
        <f t="shared" si="3"/>
        <v>4.7350999993795995E-2</v>
      </c>
      <c r="H44" s="28">
        <f t="shared" si="4"/>
        <v>4.7350999993795995E-2</v>
      </c>
      <c r="I44" s="28"/>
      <c r="K44" s="27"/>
      <c r="L44" s="27"/>
      <c r="M44" s="27"/>
      <c r="O44" s="27">
        <f t="shared" ca="1" si="5"/>
        <v>6.1889700354038873E-2</v>
      </c>
      <c r="P44" s="27">
        <f t="shared" si="6"/>
        <v>3.5749847677512291E-2</v>
      </c>
      <c r="Q44" s="29">
        <f t="shared" si="7"/>
        <v>32547.949999999997</v>
      </c>
      <c r="R44" s="29"/>
      <c r="S44" s="27">
        <f t="shared" si="8"/>
        <v>1.3458673506561476E-4</v>
      </c>
      <c r="T44" s="4">
        <v>1</v>
      </c>
      <c r="U44">
        <f t="shared" si="9"/>
        <v>1.3458673506561476E-4</v>
      </c>
    </row>
    <row r="45" spans="1:21">
      <c r="A45" s="95" t="s">
        <v>131</v>
      </c>
      <c r="B45" s="97" t="s">
        <v>30</v>
      </c>
      <c r="C45" s="98">
        <v>48271.495199999998</v>
      </c>
      <c r="D45" s="100" t="s">
        <v>168</v>
      </c>
      <c r="E45" s="27">
        <f t="shared" si="1"/>
        <v>-5253.369624857206</v>
      </c>
      <c r="F45" s="27">
        <f t="shared" si="2"/>
        <v>-5253.5</v>
      </c>
      <c r="G45" s="27">
        <f t="shared" si="3"/>
        <v>4.4916044993442483E-2</v>
      </c>
      <c r="H45" s="28">
        <f t="shared" si="4"/>
        <v>4.4916044993442483E-2</v>
      </c>
      <c r="I45" s="28"/>
      <c r="K45" s="27"/>
      <c r="L45" s="27"/>
      <c r="M45" s="27"/>
      <c r="O45" s="27">
        <f t="shared" ca="1" si="5"/>
        <v>4.9493171311509182E-2</v>
      </c>
      <c r="P45" s="27">
        <f t="shared" si="6"/>
        <v>2.9744777050436939E-2</v>
      </c>
      <c r="Q45" s="29">
        <f t="shared" si="7"/>
        <v>33252.995199999998</v>
      </c>
      <c r="R45" s="29"/>
      <c r="S45" s="27">
        <f t="shared" si="8"/>
        <v>2.3016737099846766E-4</v>
      </c>
      <c r="T45" s="4">
        <v>1</v>
      </c>
      <c r="U45">
        <f t="shared" si="9"/>
        <v>2.3016737099846766E-4</v>
      </c>
    </row>
    <row r="46" spans="1:21">
      <c r="A46" s="95" t="s">
        <v>131</v>
      </c>
      <c r="B46" s="97" t="s">
        <v>30</v>
      </c>
      <c r="C46" s="98">
        <v>48273.5671</v>
      </c>
      <c r="D46" s="100" t="s">
        <v>168</v>
      </c>
      <c r="E46" s="27">
        <f t="shared" si="1"/>
        <v>-5247.3556434752591</v>
      </c>
      <c r="F46" s="27">
        <f t="shared" si="2"/>
        <v>-5247.5</v>
      </c>
      <c r="G46" s="27">
        <f t="shared" si="3"/>
        <v>4.9732824998500291E-2</v>
      </c>
      <c r="H46" s="28">
        <f t="shared" si="4"/>
        <v>4.9732824998500291E-2</v>
      </c>
      <c r="I46" s="28"/>
      <c r="K46" s="27"/>
      <c r="L46" s="27"/>
      <c r="M46" s="27"/>
      <c r="O46" s="27">
        <f t="shared" ca="1" si="5"/>
        <v>4.9456826735767588E-2</v>
      </c>
      <c r="P46" s="27">
        <f t="shared" si="6"/>
        <v>2.9726301471333261E-2</v>
      </c>
      <c r="Q46" s="29">
        <f t="shared" si="7"/>
        <v>33255.0671</v>
      </c>
      <c r="R46" s="29"/>
      <c r="S46" s="27">
        <f t="shared" si="8"/>
        <v>4.0026098364308793E-4</v>
      </c>
      <c r="T46" s="4">
        <v>1</v>
      </c>
      <c r="U46">
        <f t="shared" si="9"/>
        <v>4.0026098364308793E-4</v>
      </c>
    </row>
    <row r="47" spans="1:21">
      <c r="A47" s="34" t="s">
        <v>28</v>
      </c>
      <c r="B47" s="119"/>
      <c r="C47" s="120">
        <v>49800.428999999996</v>
      </c>
      <c r="D47" s="101" t="s">
        <v>12</v>
      </c>
      <c r="E47" s="27">
        <f t="shared" si="1"/>
        <v>-815.42406405874294</v>
      </c>
      <c r="F47" s="27">
        <f t="shared" si="2"/>
        <v>-815.5</v>
      </c>
      <c r="G47" s="27">
        <f t="shared" si="3"/>
        <v>2.6160984991292935E-2</v>
      </c>
      <c r="H47" s="31"/>
      <c r="I47" s="28">
        <f>G47</f>
        <v>2.6160984991292935E-2</v>
      </c>
      <c r="J47" s="27"/>
      <c r="K47" s="27"/>
      <c r="L47" s="27"/>
      <c r="M47" s="27"/>
      <c r="O47" s="27">
        <f t="shared" ca="1" si="5"/>
        <v>2.2610300121307981E-2</v>
      </c>
      <c r="P47" s="27">
        <f t="shared" si="6"/>
        <v>1.4689937422106858E-2</v>
      </c>
      <c r="Q47" s="29">
        <f t="shared" si="7"/>
        <v>34781.928999999996</v>
      </c>
      <c r="R47" s="29"/>
      <c r="S47" s="27">
        <f t="shared" si="8"/>
        <v>1.315849323345298E-4</v>
      </c>
      <c r="U47">
        <f t="shared" ref="U47:U83" si="10">T47*S47</f>
        <v>0</v>
      </c>
    </row>
    <row r="48" spans="1:21">
      <c r="A48" s="34" t="s">
        <v>31</v>
      </c>
      <c r="B48" s="119" t="s">
        <v>29</v>
      </c>
      <c r="C48" s="130">
        <v>50081.539400000125</v>
      </c>
      <c r="D48" s="100"/>
      <c r="E48" s="27">
        <f t="shared" si="1"/>
        <v>0.53843986055854243</v>
      </c>
      <c r="F48" s="27">
        <f t="shared" si="2"/>
        <v>0.5</v>
      </c>
      <c r="G48" s="27">
        <f t="shared" si="3"/>
        <v>1.3243065121059772E-2</v>
      </c>
      <c r="H48" s="28">
        <f t="shared" ref="H48:H70" si="11">G48</f>
        <v>1.3243065121059772E-2</v>
      </c>
      <c r="J48" s="27"/>
      <c r="K48" s="27"/>
      <c r="L48" s="27"/>
      <c r="M48" s="27"/>
      <c r="O48" s="27">
        <f t="shared" ca="1" si="5"/>
        <v>1.7667437820450795E-2</v>
      </c>
      <c r="P48" s="27">
        <f t="shared" si="6"/>
        <v>1.1619082114982535E-2</v>
      </c>
      <c r="Q48" s="29">
        <f t="shared" si="7"/>
        <v>35063.039400000125</v>
      </c>
      <c r="R48" s="29"/>
      <c r="S48" s="27">
        <f t="shared" si="8"/>
        <v>2.637320804027658E-6</v>
      </c>
      <c r="T48" s="4">
        <v>8</v>
      </c>
      <c r="U48">
        <f t="shared" si="10"/>
        <v>2.1098566432221264E-5</v>
      </c>
    </row>
    <row r="49" spans="1:21">
      <c r="A49" s="34" t="s">
        <v>31</v>
      </c>
      <c r="B49" s="119" t="s">
        <v>29</v>
      </c>
      <c r="C49" s="130">
        <v>50086.361599999946</v>
      </c>
      <c r="D49" s="100"/>
      <c r="E49" s="27">
        <f t="shared" si="1"/>
        <v>14.535554112650747</v>
      </c>
      <c r="F49" s="27">
        <f t="shared" si="2"/>
        <v>14.5</v>
      </c>
      <c r="G49" s="27">
        <f t="shared" si="3"/>
        <v>1.2248884944710881E-2</v>
      </c>
      <c r="H49" s="28">
        <f t="shared" si="11"/>
        <v>1.2248884944710881E-2</v>
      </c>
      <c r="J49" s="27"/>
      <c r="K49" s="27"/>
      <c r="L49" s="27"/>
      <c r="M49" s="27"/>
      <c r="O49" s="27">
        <f t="shared" ca="1" si="5"/>
        <v>1.758263381038707E-2</v>
      </c>
      <c r="P49" s="27">
        <f t="shared" si="6"/>
        <v>1.1565575250090747E-2</v>
      </c>
      <c r="Q49" s="29">
        <f t="shared" si="7"/>
        <v>35067.861599999946</v>
      </c>
      <c r="R49" s="29"/>
      <c r="S49" s="27">
        <f t="shared" si="8"/>
        <v>4.6691213876186078E-7</v>
      </c>
      <c r="T49" s="4">
        <v>8</v>
      </c>
      <c r="U49">
        <f t="shared" si="10"/>
        <v>3.7352971100948863E-6</v>
      </c>
    </row>
    <row r="50" spans="1:21">
      <c r="A50" s="34" t="s">
        <v>31</v>
      </c>
      <c r="B50" s="119" t="s">
        <v>30</v>
      </c>
      <c r="C50" s="130">
        <v>50086.533100000117</v>
      </c>
      <c r="D50" s="100"/>
      <c r="E50" s="27">
        <f t="shared" si="1"/>
        <v>15.033357002767662</v>
      </c>
      <c r="F50" s="27">
        <f t="shared" si="2"/>
        <v>15</v>
      </c>
      <c r="G50" s="27">
        <f t="shared" si="3"/>
        <v>1.149195011385018E-2</v>
      </c>
      <c r="H50" s="28">
        <f t="shared" si="11"/>
        <v>1.149195011385018E-2</v>
      </c>
      <c r="J50" s="27"/>
      <c r="K50" s="27"/>
      <c r="L50" s="27"/>
      <c r="M50" s="27"/>
      <c r="O50" s="27">
        <f t="shared" ca="1" si="5"/>
        <v>1.7579605095741937E-2</v>
      </c>
      <c r="P50" s="27">
        <f t="shared" si="6"/>
        <v>1.1563663778624422E-2</v>
      </c>
      <c r="Q50" s="29">
        <f t="shared" si="7"/>
        <v>35068.033100000117</v>
      </c>
      <c r="R50" s="29"/>
      <c r="S50" s="27">
        <f t="shared" si="8"/>
        <v>5.1428497153523417E-9</v>
      </c>
      <c r="T50" s="4">
        <v>8</v>
      </c>
      <c r="U50">
        <f t="shared" si="10"/>
        <v>4.1142797722818733E-8</v>
      </c>
    </row>
    <row r="51" spans="1:21">
      <c r="A51" s="34" t="s">
        <v>31</v>
      </c>
      <c r="B51" s="119" t="s">
        <v>29</v>
      </c>
      <c r="C51" s="130">
        <v>50088.428700000048</v>
      </c>
      <c r="D51" s="100"/>
      <c r="E51" s="27">
        <f t="shared" si="1"/>
        <v>20.535602819258912</v>
      </c>
      <c r="F51" s="27">
        <f t="shared" si="2"/>
        <v>20.5</v>
      </c>
      <c r="G51" s="27">
        <f t="shared" si="3"/>
        <v>1.2265665049199015E-2</v>
      </c>
      <c r="H51" s="28">
        <f t="shared" si="11"/>
        <v>1.2265665049199015E-2</v>
      </c>
      <c r="J51" s="27"/>
      <c r="K51" s="27"/>
      <c r="L51" s="27"/>
      <c r="M51" s="27"/>
      <c r="O51" s="27">
        <f t="shared" ca="1" si="5"/>
        <v>1.7546289234645473E-2</v>
      </c>
      <c r="P51" s="27">
        <f t="shared" si="6"/>
        <v>1.1542635261985205E-2</v>
      </c>
      <c r="Q51" s="29">
        <f t="shared" si="7"/>
        <v>35069.928700000048</v>
      </c>
      <c r="R51" s="29"/>
      <c r="S51" s="27">
        <f t="shared" si="8"/>
        <v>5.2277207319844703E-7</v>
      </c>
      <c r="T51" s="4">
        <v>8</v>
      </c>
      <c r="U51">
        <f t="shared" si="10"/>
        <v>4.1821765855875762E-6</v>
      </c>
    </row>
    <row r="52" spans="1:21">
      <c r="A52" s="121" t="s">
        <v>31</v>
      </c>
      <c r="B52" s="37" t="s">
        <v>30</v>
      </c>
      <c r="C52" s="131">
        <v>50096.524300000165</v>
      </c>
      <c r="E52" s="27">
        <f t="shared" si="1"/>
        <v>44.034221322243923</v>
      </c>
      <c r="F52" s="27">
        <f t="shared" si="2"/>
        <v>44</v>
      </c>
      <c r="G52" s="27">
        <f t="shared" si="3"/>
        <v>1.178972016350599E-2</v>
      </c>
      <c r="H52" s="28">
        <f t="shared" si="11"/>
        <v>1.178972016350599E-2</v>
      </c>
      <c r="J52" s="27"/>
      <c r="K52" s="27"/>
      <c r="L52" s="27"/>
      <c r="M52" s="27"/>
      <c r="O52" s="27">
        <f t="shared" ca="1" si="5"/>
        <v>1.7403939646324217E-2</v>
      </c>
      <c r="P52" s="27">
        <f t="shared" si="6"/>
        <v>1.1452738016880801E-2</v>
      </c>
      <c r="Q52" s="29">
        <f t="shared" si="7"/>
        <v>35078.024300000165</v>
      </c>
      <c r="R52" s="29"/>
      <c r="S52" s="27">
        <f t="shared" si="8"/>
        <v>1.1355696714412037E-7</v>
      </c>
      <c r="T52" s="4">
        <v>8</v>
      </c>
      <c r="U52">
        <f t="shared" si="10"/>
        <v>9.0845573715296294E-7</v>
      </c>
    </row>
    <row r="53" spans="1:21">
      <c r="A53" t="s">
        <v>31</v>
      </c>
      <c r="B53" s="4" t="s">
        <v>29</v>
      </c>
      <c r="C53" s="132">
        <v>50102.55420000013</v>
      </c>
      <c r="E53" s="27">
        <f t="shared" ref="E53:E81" si="12">+(C53-C$7)/C$8</f>
        <v>61.536854815533999</v>
      </c>
      <c r="F53" s="27">
        <f t="shared" ref="F53:F81" si="13">ROUND(2*E53,0)/2</f>
        <v>61.5</v>
      </c>
      <c r="G53" s="27">
        <f t="shared" ref="G53:G81" si="14">+C53-(C$7+F53*C$8)</f>
        <v>1.2696995130681898E-2</v>
      </c>
      <c r="H53" s="28">
        <f t="shared" si="11"/>
        <v>1.2696995130681898E-2</v>
      </c>
      <c r="J53" s="27"/>
      <c r="K53" s="27"/>
      <c r="L53" s="27"/>
      <c r="M53" s="27"/>
      <c r="O53" s="27">
        <f t="shared" ref="O53:O81" ca="1" si="15">+C$11+C$12*F53</f>
        <v>1.7297934633744561E-2</v>
      </c>
      <c r="P53" s="27">
        <f t="shared" ref="P53:P81" si="16">+D$11+D$12*F53+D$13*F53^2</f>
        <v>1.1385742588958981E-2</v>
      </c>
      <c r="Q53" s="29">
        <f t="shared" ref="Q53:Q81" si="17">+C53-15018.5</f>
        <v>35084.05420000013</v>
      </c>
      <c r="R53" s="29"/>
      <c r="S53" s="27">
        <f t="shared" ref="S53:S81" si="18">+(P53-G53)^2</f>
        <v>1.7193832281748106E-6</v>
      </c>
      <c r="T53" s="4">
        <v>8</v>
      </c>
      <c r="U53">
        <f t="shared" si="10"/>
        <v>1.3755065825398485E-5</v>
      </c>
    </row>
    <row r="54" spans="1:21">
      <c r="A54" t="s">
        <v>31</v>
      </c>
      <c r="B54" s="4" t="s">
        <v>30</v>
      </c>
      <c r="C54" s="132">
        <v>50116.505700000096</v>
      </c>
      <c r="E54" s="27">
        <f t="shared" si="12"/>
        <v>102.03304731996488</v>
      </c>
      <c r="F54" s="27">
        <f t="shared" si="13"/>
        <v>102</v>
      </c>
      <c r="G54" s="27">
        <f t="shared" si="14"/>
        <v>1.1385260091628879E-2</v>
      </c>
      <c r="H54" s="28">
        <f t="shared" si="11"/>
        <v>1.1385260091628879E-2</v>
      </c>
      <c r="J54" s="27"/>
      <c r="K54" s="27"/>
      <c r="L54" s="27"/>
      <c r="M54" s="27"/>
      <c r="O54" s="27">
        <f t="shared" ca="1" si="15"/>
        <v>1.705260874748878E-2</v>
      </c>
      <c r="P54" s="27">
        <f t="shared" si="16"/>
        <v>1.1230530137283977E-2</v>
      </c>
      <c r="Q54" s="29">
        <f t="shared" si="17"/>
        <v>35098.005700000096</v>
      </c>
      <c r="R54" s="29"/>
      <c r="S54" s="27">
        <f t="shared" si="18"/>
        <v>2.3941358771575683E-8</v>
      </c>
      <c r="T54" s="4">
        <v>8</v>
      </c>
      <c r="U54">
        <f t="shared" si="10"/>
        <v>1.9153087017260546E-7</v>
      </c>
    </row>
    <row r="55" spans="1:21">
      <c r="A55" t="s">
        <v>31</v>
      </c>
      <c r="B55" s="4" t="s">
        <v>29</v>
      </c>
      <c r="C55" s="132">
        <v>50120.470199999865</v>
      </c>
      <c r="E55" s="27">
        <f t="shared" si="12"/>
        <v>113.54056659565914</v>
      </c>
      <c r="F55" s="27">
        <f t="shared" si="13"/>
        <v>113.5</v>
      </c>
      <c r="G55" s="27">
        <f t="shared" si="14"/>
        <v>1.3975754860439338E-2</v>
      </c>
      <c r="H55" s="28">
        <f t="shared" si="11"/>
        <v>1.3975754860439338E-2</v>
      </c>
      <c r="J55" s="27"/>
      <c r="K55" s="27"/>
      <c r="L55" s="27"/>
      <c r="M55" s="27"/>
      <c r="O55" s="27">
        <f t="shared" ca="1" si="15"/>
        <v>1.6982948310650718E-2</v>
      </c>
      <c r="P55" s="27">
        <f t="shared" si="16"/>
        <v>1.1186415234161263E-2</v>
      </c>
      <c r="Q55" s="29">
        <f t="shared" si="17"/>
        <v>35101.970199999865</v>
      </c>
      <c r="R55" s="29"/>
      <c r="S55" s="27">
        <f t="shared" si="18"/>
        <v>7.7804155507251084E-6</v>
      </c>
      <c r="T55" s="4">
        <v>8</v>
      </c>
      <c r="U55">
        <f t="shared" si="10"/>
        <v>6.2243324405800867E-5</v>
      </c>
    </row>
    <row r="56" spans="1:21">
      <c r="A56" t="s">
        <v>31</v>
      </c>
      <c r="B56" s="4" t="s">
        <v>29</v>
      </c>
      <c r="C56" s="132">
        <v>50122.536299999803</v>
      </c>
      <c r="E56" s="27">
        <f t="shared" si="12"/>
        <v>119.53771266103573</v>
      </c>
      <c r="F56" s="27">
        <f t="shared" si="13"/>
        <v>119.5</v>
      </c>
      <c r="G56" s="27">
        <f t="shared" si="14"/>
        <v>1.2992534801014699E-2</v>
      </c>
      <c r="H56" s="28">
        <f t="shared" si="11"/>
        <v>1.2992534801014699E-2</v>
      </c>
      <c r="J56" s="27"/>
      <c r="K56" s="27"/>
      <c r="L56" s="27"/>
      <c r="M56" s="27"/>
      <c r="O56" s="27">
        <f t="shared" ca="1" si="15"/>
        <v>1.6946603734909124E-2</v>
      </c>
      <c r="P56" s="27">
        <f t="shared" si="16"/>
        <v>1.1163391347708877E-2</v>
      </c>
      <c r="Q56" s="29">
        <f t="shared" si="17"/>
        <v>35104.036299999803</v>
      </c>
      <c r="R56" s="29"/>
      <c r="S56" s="27">
        <f t="shared" si="18"/>
        <v>3.3457657727715472E-6</v>
      </c>
      <c r="T56" s="4">
        <v>8</v>
      </c>
      <c r="U56">
        <f t="shared" si="10"/>
        <v>2.6766126182172378E-5</v>
      </c>
    </row>
    <row r="57" spans="1:21">
      <c r="A57" t="s">
        <v>31</v>
      </c>
      <c r="B57" s="4" t="s">
        <v>30</v>
      </c>
      <c r="C57" s="132">
        <v>50125.462100000121</v>
      </c>
      <c r="E57" s="27">
        <f t="shared" si="12"/>
        <v>128.03025898527341</v>
      </c>
      <c r="F57" s="27">
        <f t="shared" si="13"/>
        <v>128</v>
      </c>
      <c r="G57" s="27">
        <f t="shared" si="14"/>
        <v>1.0424640116980299E-2</v>
      </c>
      <c r="H57" s="28">
        <f t="shared" si="11"/>
        <v>1.0424640116980299E-2</v>
      </c>
      <c r="J57" s="27"/>
      <c r="K57" s="27"/>
      <c r="L57" s="27"/>
      <c r="M57" s="27"/>
      <c r="O57" s="27">
        <f t="shared" ca="1" si="15"/>
        <v>1.689511558594186E-2</v>
      </c>
      <c r="P57" s="27">
        <f t="shared" si="16"/>
        <v>1.1130765471134285E-2</v>
      </c>
      <c r="Q57" s="29">
        <f t="shared" si="17"/>
        <v>35106.962100000121</v>
      </c>
      <c r="R57" s="29"/>
      <c r="S57" s="27">
        <f t="shared" si="18"/>
        <v>4.9861301577909187E-7</v>
      </c>
      <c r="T57" s="4">
        <v>8</v>
      </c>
      <c r="U57">
        <f t="shared" si="10"/>
        <v>3.988904126232735E-6</v>
      </c>
    </row>
    <row r="58" spans="1:21">
      <c r="A58" t="s">
        <v>31</v>
      </c>
      <c r="B58" s="4" t="s">
        <v>29</v>
      </c>
      <c r="C58" s="132">
        <v>50129.426899999846</v>
      </c>
      <c r="E58" s="27">
        <f t="shared" si="12"/>
        <v>139.53864905306682</v>
      </c>
      <c r="F58" s="27">
        <f t="shared" si="13"/>
        <v>139.5</v>
      </c>
      <c r="G58" s="27">
        <f t="shared" si="14"/>
        <v>1.3315134841832332E-2</v>
      </c>
      <c r="H58" s="28">
        <f t="shared" si="11"/>
        <v>1.3315134841832332E-2</v>
      </c>
      <c r="J58" s="27"/>
      <c r="K58" s="27"/>
      <c r="L58" s="27"/>
      <c r="M58" s="27"/>
      <c r="O58" s="27">
        <f t="shared" ca="1" si="15"/>
        <v>1.6825455149103798E-2</v>
      </c>
      <c r="P58" s="27">
        <f t="shared" si="16"/>
        <v>1.1086608336352133E-2</v>
      </c>
      <c r="Q58" s="29">
        <f t="shared" si="17"/>
        <v>35110.926899999846</v>
      </c>
      <c r="R58" s="29"/>
      <c r="S58" s="27">
        <f t="shared" si="18"/>
        <v>4.9663303856277884E-6</v>
      </c>
      <c r="T58" s="4">
        <v>8</v>
      </c>
      <c r="U58">
        <f t="shared" si="10"/>
        <v>3.9730643085022307E-5</v>
      </c>
    </row>
    <row r="59" spans="1:21">
      <c r="A59" t="s">
        <v>31</v>
      </c>
      <c r="B59" s="4" t="s">
        <v>29</v>
      </c>
      <c r="C59" s="132">
        <v>50130.460500000045</v>
      </c>
      <c r="E59" s="27">
        <f t="shared" si="12"/>
        <v>142.53881853883797</v>
      </c>
      <c r="F59" s="27">
        <f t="shared" si="13"/>
        <v>142.5</v>
      </c>
      <c r="G59" s="27">
        <f t="shared" si="14"/>
        <v>1.3373525041970424E-2</v>
      </c>
      <c r="H59" s="28">
        <f t="shared" si="11"/>
        <v>1.3373525041970424E-2</v>
      </c>
      <c r="J59" s="27"/>
      <c r="K59" s="27"/>
      <c r="L59" s="27"/>
      <c r="M59" s="27"/>
      <c r="O59" s="27">
        <f t="shared" ca="1" si="15"/>
        <v>1.6807282861233001E-2</v>
      </c>
      <c r="P59" s="27">
        <f t="shared" si="16"/>
        <v>1.107508601176484E-2</v>
      </c>
      <c r="Q59" s="29">
        <f t="shared" si="17"/>
        <v>35111.960500000045</v>
      </c>
      <c r="R59" s="29"/>
      <c r="S59" s="27">
        <f t="shared" si="18"/>
        <v>5.2828219755723853E-6</v>
      </c>
      <c r="T59" s="4">
        <v>8</v>
      </c>
      <c r="U59">
        <f t="shared" si="10"/>
        <v>4.2262575804579082E-5</v>
      </c>
    </row>
    <row r="60" spans="1:21">
      <c r="A60" t="s">
        <v>31</v>
      </c>
      <c r="B60" s="4" t="s">
        <v>29</v>
      </c>
      <c r="C60" s="132">
        <v>50131.49310000008</v>
      </c>
      <c r="E60" s="27">
        <f t="shared" si="12"/>
        <v>145.53608538337755</v>
      </c>
      <c r="F60" s="27">
        <f t="shared" si="13"/>
        <v>145.5</v>
      </c>
      <c r="G60" s="27">
        <f t="shared" si="14"/>
        <v>1.2431915078195743E-2</v>
      </c>
      <c r="H60" s="28">
        <f t="shared" si="11"/>
        <v>1.2431915078195743E-2</v>
      </c>
      <c r="J60" s="27"/>
      <c r="K60" s="27"/>
      <c r="L60" s="27"/>
      <c r="M60" s="27"/>
      <c r="O60" s="27">
        <f t="shared" ca="1" si="15"/>
        <v>1.6789110573362204E-2</v>
      </c>
      <c r="P60" s="27">
        <f t="shared" si="16"/>
        <v>1.1063562415990474E-2</v>
      </c>
      <c r="Q60" s="29">
        <f t="shared" si="17"/>
        <v>35112.99310000008</v>
      </c>
      <c r="R60" s="29"/>
      <c r="S60" s="27">
        <f t="shared" si="18"/>
        <v>1.8723890081642486E-6</v>
      </c>
      <c r="T60" s="4">
        <v>8</v>
      </c>
      <c r="U60">
        <f t="shared" si="10"/>
        <v>1.4979112065313989E-5</v>
      </c>
    </row>
    <row r="61" spans="1:21">
      <c r="A61" t="s">
        <v>31</v>
      </c>
      <c r="B61" s="4" t="s">
        <v>30</v>
      </c>
      <c r="C61" s="132">
        <v>50144.412000000011</v>
      </c>
      <c r="E61" s="27">
        <f t="shared" si="12"/>
        <v>183.03501104326887</v>
      </c>
      <c r="F61" s="27">
        <f t="shared" si="13"/>
        <v>183</v>
      </c>
      <c r="G61" s="27">
        <f t="shared" si="14"/>
        <v>1.2061790010193363E-2</v>
      </c>
      <c r="H61" s="28">
        <f t="shared" si="11"/>
        <v>1.2061790010193363E-2</v>
      </c>
      <c r="J61" s="27"/>
      <c r="K61" s="27"/>
      <c r="L61" s="27"/>
      <c r="M61" s="27"/>
      <c r="O61" s="27">
        <f t="shared" ca="1" si="15"/>
        <v>1.6561956974977223E-2</v>
      </c>
      <c r="P61" s="27">
        <f t="shared" si="16"/>
        <v>1.0919410212401573E-2</v>
      </c>
      <c r="Q61" s="29">
        <f t="shared" si="17"/>
        <v>35125.912000000011</v>
      </c>
      <c r="R61" s="29"/>
      <c r="S61" s="27">
        <f t="shared" si="18"/>
        <v>1.3050316024028108E-6</v>
      </c>
      <c r="T61" s="4">
        <v>8</v>
      </c>
      <c r="U61">
        <f t="shared" si="10"/>
        <v>1.0440252819222487E-5</v>
      </c>
    </row>
    <row r="62" spans="1:21">
      <c r="A62" t="s">
        <v>31</v>
      </c>
      <c r="B62" s="4" t="s">
        <v>30</v>
      </c>
      <c r="C62" s="132">
        <v>50153.367899999954</v>
      </c>
      <c r="E62" s="27">
        <f t="shared" si="12"/>
        <v>209.03077138796161</v>
      </c>
      <c r="F62" s="27">
        <f t="shared" si="13"/>
        <v>209</v>
      </c>
      <c r="G62" s="27">
        <f t="shared" si="14"/>
        <v>1.0601169953588396E-2</v>
      </c>
      <c r="H62" s="28">
        <f t="shared" si="11"/>
        <v>1.0601169953588396E-2</v>
      </c>
      <c r="J62" s="27"/>
      <c r="K62" s="27"/>
      <c r="L62" s="27"/>
      <c r="M62" s="27"/>
      <c r="O62" s="27">
        <f t="shared" ca="1" si="15"/>
        <v>1.6404463813430303E-2</v>
      </c>
      <c r="P62" s="27">
        <f t="shared" si="16"/>
        <v>1.0819348088476699E-2</v>
      </c>
      <c r="Q62" s="29">
        <f t="shared" si="17"/>
        <v>35134.867899999954</v>
      </c>
      <c r="R62" s="29"/>
      <c r="S62" s="27">
        <f t="shared" si="18"/>
        <v>4.7601698543338576E-8</v>
      </c>
      <c r="T62" s="4">
        <v>8</v>
      </c>
      <c r="U62">
        <f t="shared" si="10"/>
        <v>3.8081358834670861E-7</v>
      </c>
    </row>
    <row r="63" spans="1:21">
      <c r="A63" t="s">
        <v>31</v>
      </c>
      <c r="B63" s="4" t="s">
        <v>30</v>
      </c>
      <c r="C63" s="132">
        <v>50154.403299999889</v>
      </c>
      <c r="E63" s="27">
        <f t="shared" si="12"/>
        <v>212.0361656263276</v>
      </c>
      <c r="F63" s="27">
        <f t="shared" si="13"/>
        <v>212</v>
      </c>
      <c r="G63" s="27">
        <f t="shared" si="14"/>
        <v>1.2459559889975935E-2</v>
      </c>
      <c r="H63" s="28">
        <f t="shared" si="11"/>
        <v>1.2459559889975935E-2</v>
      </c>
      <c r="J63" s="27"/>
      <c r="K63" s="27"/>
      <c r="L63" s="27"/>
      <c r="M63" s="27"/>
      <c r="O63" s="27">
        <f t="shared" ca="1" si="15"/>
        <v>1.6386291525559503E-2</v>
      </c>
      <c r="P63" s="27">
        <f t="shared" si="16"/>
        <v>1.0807796314722206E-2</v>
      </c>
      <c r="Q63" s="29">
        <f t="shared" si="17"/>
        <v>35135.903299999889</v>
      </c>
      <c r="R63" s="29"/>
      <c r="S63" s="27">
        <f t="shared" si="18"/>
        <v>2.7283229085349808E-6</v>
      </c>
      <c r="T63" s="4">
        <v>8</v>
      </c>
      <c r="U63">
        <f t="shared" si="10"/>
        <v>2.1826583268279846E-5</v>
      </c>
    </row>
    <row r="64" spans="1:21">
      <c r="A64" t="s">
        <v>31</v>
      </c>
      <c r="B64" s="4" t="s">
        <v>30</v>
      </c>
      <c r="C64" s="132">
        <v>50155.434900000226</v>
      </c>
      <c r="E64" s="27">
        <f t="shared" si="12"/>
        <v>215.03052983098726</v>
      </c>
      <c r="F64" s="27">
        <f t="shared" si="13"/>
        <v>215</v>
      </c>
      <c r="G64" s="27">
        <f t="shared" si="14"/>
        <v>1.0517950220673811E-2</v>
      </c>
      <c r="H64" s="28">
        <f t="shared" si="11"/>
        <v>1.0517950220673811E-2</v>
      </c>
      <c r="J64" s="27"/>
      <c r="K64" s="27"/>
      <c r="L64" s="27"/>
      <c r="M64" s="27"/>
      <c r="O64" s="27">
        <f t="shared" ca="1" si="15"/>
        <v>1.6368119237688706E-2</v>
      </c>
      <c r="P64" s="27">
        <f t="shared" si="16"/>
        <v>1.0796243269780638E-2</v>
      </c>
      <c r="Q64" s="29">
        <f t="shared" si="17"/>
        <v>35136.934900000226</v>
      </c>
      <c r="R64" s="29"/>
      <c r="S64" s="27">
        <f t="shared" si="18"/>
        <v>7.7447021181174764E-8</v>
      </c>
      <c r="T64" s="4">
        <v>8</v>
      </c>
      <c r="U64">
        <f t="shared" si="10"/>
        <v>6.1957616944939811E-7</v>
      </c>
    </row>
    <row r="65" spans="1:21">
      <c r="A65" t="s">
        <v>31</v>
      </c>
      <c r="B65" s="4" t="s">
        <v>29</v>
      </c>
      <c r="C65" s="132">
        <v>50157.331100000069</v>
      </c>
      <c r="E65" s="27">
        <f t="shared" si="12"/>
        <v>220.5345172316768</v>
      </c>
      <c r="F65" s="27">
        <f t="shared" si="13"/>
        <v>220.5</v>
      </c>
      <c r="G65" s="27">
        <f t="shared" si="14"/>
        <v>1.1891665068105794E-2</v>
      </c>
      <c r="H65" s="28">
        <f t="shared" si="11"/>
        <v>1.1891665068105794E-2</v>
      </c>
      <c r="J65" s="27"/>
      <c r="K65" s="27"/>
      <c r="L65" s="27"/>
      <c r="M65" s="27"/>
      <c r="O65" s="27">
        <f t="shared" ca="1" si="15"/>
        <v>1.6334803376592242E-2</v>
      </c>
      <c r="P65" s="27">
        <f t="shared" si="16"/>
        <v>1.0775059385832448E-2</v>
      </c>
      <c r="Q65" s="29">
        <f t="shared" si="17"/>
        <v>35138.831100000069</v>
      </c>
      <c r="R65" s="29"/>
      <c r="S65" s="27">
        <f t="shared" si="18"/>
        <v>1.2468082496851264E-6</v>
      </c>
      <c r="T65" s="4">
        <v>8</v>
      </c>
      <c r="U65">
        <f t="shared" si="10"/>
        <v>9.9744659974810116E-6</v>
      </c>
    </row>
    <row r="66" spans="1:21">
      <c r="A66" t="s">
        <v>33</v>
      </c>
      <c r="B66" s="4" t="s">
        <v>30</v>
      </c>
      <c r="C66" s="132">
        <v>50380.573700000001</v>
      </c>
      <c r="D66" s="9">
        <v>6.9999999999999999E-4</v>
      </c>
      <c r="E66" s="27">
        <f t="shared" si="12"/>
        <v>868.52758642198921</v>
      </c>
      <c r="F66" s="27">
        <f t="shared" si="13"/>
        <v>868.5</v>
      </c>
      <c r="G66" s="27">
        <f t="shared" si="14"/>
        <v>9.50390499929199E-3</v>
      </c>
      <c r="H66" s="28">
        <f t="shared" si="11"/>
        <v>9.50390499929199E-3</v>
      </c>
      <c r="J66" s="27"/>
      <c r="K66" s="27"/>
      <c r="L66" s="27"/>
      <c r="M66" s="27"/>
      <c r="O66" s="27">
        <f t="shared" ca="1" si="15"/>
        <v>1.240958919649977E-2</v>
      </c>
      <c r="P66" s="27">
        <f t="shared" si="16"/>
        <v>8.2493067481200447E-3</v>
      </c>
      <c r="Q66" s="29">
        <f t="shared" si="17"/>
        <v>35362.073700000001</v>
      </c>
      <c r="R66" s="29"/>
      <c r="S66" s="27">
        <f t="shared" si="18"/>
        <v>1.5740167718437033E-6</v>
      </c>
      <c r="T66" s="4">
        <v>8</v>
      </c>
      <c r="U66">
        <f t="shared" si="10"/>
        <v>1.2592134174749626E-5</v>
      </c>
    </row>
    <row r="67" spans="1:21">
      <c r="A67" t="s">
        <v>33</v>
      </c>
      <c r="B67" s="4" t="s">
        <v>30</v>
      </c>
      <c r="C67" s="132">
        <v>50464.4617</v>
      </c>
      <c r="D67" s="9">
        <v>2.0000000000000001E-4</v>
      </c>
      <c r="E67" s="27">
        <f t="shared" si="12"/>
        <v>1112.0243141444435</v>
      </c>
      <c r="F67" s="27">
        <f t="shared" si="13"/>
        <v>1112</v>
      </c>
      <c r="G67" s="27">
        <f t="shared" si="14"/>
        <v>8.3765599993057549E-3</v>
      </c>
      <c r="H67" s="28">
        <f t="shared" si="11"/>
        <v>8.3765599993057549E-3</v>
      </c>
      <c r="J67" s="27"/>
      <c r="K67" s="27"/>
      <c r="L67" s="27"/>
      <c r="M67" s="27"/>
      <c r="O67" s="27">
        <f t="shared" ca="1" si="15"/>
        <v>1.0934605164319962E-2</v>
      </c>
      <c r="P67" s="27">
        <f t="shared" si="16"/>
        <v>7.2848700920089193E-3</v>
      </c>
      <c r="Q67" s="29">
        <f t="shared" si="17"/>
        <v>35445.9617</v>
      </c>
      <c r="R67" s="29"/>
      <c r="S67" s="27">
        <f t="shared" si="18"/>
        <v>1.1917868536937736E-6</v>
      </c>
      <c r="T67" s="4">
        <v>8</v>
      </c>
      <c r="U67">
        <f t="shared" si="10"/>
        <v>9.5342948295501887E-6</v>
      </c>
    </row>
    <row r="68" spans="1:21">
      <c r="A68" t="s">
        <v>33</v>
      </c>
      <c r="B68" s="4" t="s">
        <v>30</v>
      </c>
      <c r="C68" s="132">
        <v>50465.496400000004</v>
      </c>
      <c r="D68" s="9">
        <v>1E-3</v>
      </c>
      <c r="E68" s="27">
        <f t="shared" si="12"/>
        <v>1115.0276765344795</v>
      </c>
      <c r="F68" s="27">
        <f t="shared" si="13"/>
        <v>1115</v>
      </c>
      <c r="G68" s="27">
        <f t="shared" si="14"/>
        <v>9.5349500043084845E-3</v>
      </c>
      <c r="H68" s="28">
        <f t="shared" si="11"/>
        <v>9.5349500043084845E-3</v>
      </c>
      <c r="J68" s="27"/>
      <c r="K68" s="27"/>
      <c r="L68" s="27"/>
      <c r="M68" s="27"/>
      <c r="O68" s="27">
        <f t="shared" ca="1" si="15"/>
        <v>1.0916432876449163E-2</v>
      </c>
      <c r="P68" s="27">
        <f t="shared" si="16"/>
        <v>7.2729356909453247E-3</v>
      </c>
      <c r="Q68" s="29">
        <f t="shared" si="17"/>
        <v>35446.996400000004</v>
      </c>
      <c r="R68" s="29"/>
      <c r="S68" s="27">
        <f t="shared" si="18"/>
        <v>5.1167087538598074E-6</v>
      </c>
      <c r="T68" s="4">
        <v>8</v>
      </c>
      <c r="U68">
        <f t="shared" si="10"/>
        <v>4.0933670030878459E-5</v>
      </c>
    </row>
    <row r="69" spans="1:21">
      <c r="A69" t="s">
        <v>34</v>
      </c>
      <c r="C69" s="132">
        <v>50849.278400000003</v>
      </c>
      <c r="D69" s="9">
        <v>4.0000000000000002E-4</v>
      </c>
      <c r="E69" s="27">
        <f t="shared" si="12"/>
        <v>2229.0089510764865</v>
      </c>
      <c r="F69" s="27">
        <f t="shared" si="13"/>
        <v>2229</v>
      </c>
      <c r="G69" s="27">
        <f t="shared" si="14"/>
        <v>3.0837700032861903E-3</v>
      </c>
      <c r="H69" s="28">
        <f t="shared" si="11"/>
        <v>3.0837700032861903E-3</v>
      </c>
      <c r="J69" s="27"/>
      <c r="K69" s="27"/>
      <c r="L69" s="27"/>
      <c r="M69" s="27"/>
      <c r="O69" s="27">
        <f t="shared" ca="1" si="15"/>
        <v>4.1684566470926634E-3</v>
      </c>
      <c r="P69" s="27">
        <f t="shared" si="16"/>
        <v>2.7534177415211424E-3</v>
      </c>
      <c r="Q69" s="29">
        <f t="shared" si="17"/>
        <v>35830.778400000003</v>
      </c>
      <c r="R69" s="29"/>
      <c r="S69" s="27">
        <f t="shared" si="18"/>
        <v>1.0913261685328274E-7</v>
      </c>
      <c r="T69" s="4">
        <v>8</v>
      </c>
      <c r="U69">
        <f t="shared" si="10"/>
        <v>8.7306093482626191E-7</v>
      </c>
    </row>
    <row r="70" spans="1:21">
      <c r="A70" t="s">
        <v>34</v>
      </c>
      <c r="C70" s="132">
        <v>51208.429700000001</v>
      </c>
      <c r="D70" s="9">
        <v>5.0000000000000001E-4</v>
      </c>
      <c r="E70" s="27">
        <f t="shared" si="12"/>
        <v>3271.4961519546332</v>
      </c>
      <c r="F70" s="27">
        <f t="shared" si="13"/>
        <v>3271.5</v>
      </c>
      <c r="G70" s="27">
        <f t="shared" si="14"/>
        <v>-1.3257050013635308E-3</v>
      </c>
      <c r="H70" s="28">
        <f t="shared" si="11"/>
        <v>-1.3257050013635308E-3</v>
      </c>
      <c r="J70" s="27"/>
      <c r="K70" s="27"/>
      <c r="L70" s="27"/>
      <c r="M70" s="27"/>
      <c r="O70" s="27">
        <f t="shared" ca="1" si="15"/>
        <v>-2.1464133880098046E-3</v>
      </c>
      <c r="P70" s="27">
        <f t="shared" si="16"/>
        <v>-1.6347912501589346E-3</v>
      </c>
      <c r="Q70" s="29">
        <f t="shared" si="17"/>
        <v>36189.929700000001</v>
      </c>
      <c r="R70" s="29"/>
      <c r="S70" s="27">
        <f t="shared" si="18"/>
        <v>9.5534309194414294E-8</v>
      </c>
      <c r="T70" s="4">
        <v>8</v>
      </c>
      <c r="U70">
        <f t="shared" si="10"/>
        <v>7.6427447355531435E-7</v>
      </c>
    </row>
    <row r="71" spans="1:21">
      <c r="A71" t="s">
        <v>36</v>
      </c>
      <c r="C71" s="135">
        <v>51580.498399999997</v>
      </c>
      <c r="D71" s="9">
        <v>4.0000000000000002E-4</v>
      </c>
      <c r="E71" s="27">
        <f t="shared" si="12"/>
        <v>4351.4779245317322</v>
      </c>
      <c r="F71" s="27">
        <f t="shared" si="13"/>
        <v>4351.5</v>
      </c>
      <c r="G71" s="27">
        <f t="shared" si="14"/>
        <v>-7.6053050070186146E-3</v>
      </c>
      <c r="H71" s="31"/>
      <c r="I71" s="28">
        <f>G71</f>
        <v>-7.6053050070186146E-3</v>
      </c>
      <c r="J71" s="27"/>
      <c r="K71" s="27"/>
      <c r="L71" s="27"/>
      <c r="M71" s="27"/>
      <c r="O71" s="27">
        <f t="shared" ca="1" si="15"/>
        <v>-8.6884370214972556E-3</v>
      </c>
      <c r="P71" s="27">
        <f t="shared" si="16"/>
        <v>-6.3427351599445233E-3</v>
      </c>
      <c r="Q71" s="29">
        <f t="shared" si="17"/>
        <v>36561.998399999997</v>
      </c>
      <c r="R71" s="29"/>
      <c r="S71" s="27">
        <f t="shared" si="18"/>
        <v>1.5940826187406943E-6</v>
      </c>
      <c r="U71">
        <f t="shared" si="10"/>
        <v>0</v>
      </c>
    </row>
    <row r="72" spans="1:21">
      <c r="A72" t="s">
        <v>36</v>
      </c>
      <c r="C72" s="135">
        <v>51923.457999999999</v>
      </c>
      <c r="D72" s="9">
        <v>4.0000000000000002E-4</v>
      </c>
      <c r="E72" s="27">
        <f t="shared" si="12"/>
        <v>5346.966437084222</v>
      </c>
      <c r="F72" s="27">
        <f t="shared" si="13"/>
        <v>5347</v>
      </c>
      <c r="G72" s="27">
        <f t="shared" si="14"/>
        <v>-1.1562890002096538E-2</v>
      </c>
      <c r="H72" s="31"/>
      <c r="I72" s="28">
        <f>G72</f>
        <v>-1.1562890002096538E-2</v>
      </c>
      <c r="J72" s="27"/>
      <c r="K72" s="27"/>
      <c r="L72" s="27"/>
      <c r="M72" s="27"/>
      <c r="O72" s="27">
        <f t="shared" ca="1" si="15"/>
        <v>-1.4718607879957213E-2</v>
      </c>
      <c r="P72" s="27">
        <f t="shared" si="16"/>
        <v>-1.0828241395386032E-2</v>
      </c>
      <c r="Q72" s="29">
        <f t="shared" si="17"/>
        <v>36904.957999999999</v>
      </c>
      <c r="R72" s="29"/>
      <c r="S72" s="27">
        <f t="shared" si="18"/>
        <v>5.3970857534168724E-7</v>
      </c>
      <c r="U72">
        <f t="shared" si="10"/>
        <v>0</v>
      </c>
    </row>
    <row r="73" spans="1:21">
      <c r="A73" t="s">
        <v>26</v>
      </c>
      <c r="C73" s="132">
        <v>52308.273399999998</v>
      </c>
      <c r="D73" s="9">
        <v>1E-4</v>
      </c>
      <c r="E73" s="27">
        <f t="shared" si="12"/>
        <v>6463.9473005832724</v>
      </c>
      <c r="F73" s="27">
        <f t="shared" si="13"/>
        <v>6464</v>
      </c>
      <c r="G73" s="27">
        <f t="shared" si="14"/>
        <v>-1.8155680001655128E-2</v>
      </c>
      <c r="H73" s="28">
        <f>G73</f>
        <v>-1.8155680001655128E-2</v>
      </c>
      <c r="J73" s="27"/>
      <c r="K73" s="27"/>
      <c r="L73" s="27"/>
      <c r="M73" s="27"/>
      <c r="O73" s="27">
        <f t="shared" ca="1" si="15"/>
        <v>-2.1484756397184508E-2</v>
      </c>
      <c r="P73" s="27">
        <f t="shared" si="16"/>
        <v>-1.6027843089750929E-2</v>
      </c>
      <c r="Q73" s="29">
        <f t="shared" si="17"/>
        <v>37289.773399999998</v>
      </c>
      <c r="R73" s="29"/>
      <c r="S73" s="27">
        <f t="shared" si="18"/>
        <v>4.5276899236619976E-6</v>
      </c>
      <c r="T73" s="4">
        <v>8</v>
      </c>
      <c r="U73">
        <f t="shared" si="10"/>
        <v>3.6221519389295981E-5</v>
      </c>
    </row>
    <row r="74" spans="1:21">
      <c r="A74" t="s">
        <v>35</v>
      </c>
      <c r="C74" s="135">
        <v>52309.3076</v>
      </c>
      <c r="D74" s="9">
        <v>2.0000000000000001E-4</v>
      </c>
      <c r="E74" s="27">
        <f t="shared" si="12"/>
        <v>6466.9492116529245</v>
      </c>
      <c r="F74" s="27">
        <f t="shared" si="13"/>
        <v>6467</v>
      </c>
      <c r="G74" s="27">
        <f t="shared" si="14"/>
        <v>-1.7497289998573251E-2</v>
      </c>
      <c r="H74" s="31"/>
      <c r="I74" s="28">
        <f>G74</f>
        <v>-1.7497289998573251E-2</v>
      </c>
      <c r="J74" s="27"/>
      <c r="K74" s="27"/>
      <c r="L74" s="27"/>
      <c r="M74" s="27"/>
      <c r="O74" s="27">
        <f t="shared" ca="1" si="15"/>
        <v>-2.1502928685055309E-2</v>
      </c>
      <c r="P74" s="27">
        <f t="shared" si="16"/>
        <v>-1.6042045288553509E-2</v>
      </c>
      <c r="Q74" s="29">
        <f t="shared" si="17"/>
        <v>37290.8076</v>
      </c>
      <c r="R74" s="29"/>
      <c r="S74" s="27">
        <f t="shared" si="18"/>
        <v>2.1177371660404437E-6</v>
      </c>
      <c r="U74">
        <f t="shared" si="10"/>
        <v>0</v>
      </c>
    </row>
    <row r="75" spans="1:21">
      <c r="A75" t="s">
        <v>35</v>
      </c>
      <c r="C75" s="132">
        <v>52311.374199999998</v>
      </c>
      <c r="D75" s="9">
        <v>1E-4</v>
      </c>
      <c r="E75" s="27">
        <f t="shared" si="12"/>
        <v>6472.9478090388538</v>
      </c>
      <c r="F75" s="27">
        <f t="shared" si="13"/>
        <v>6473</v>
      </c>
      <c r="G75" s="27">
        <f t="shared" si="14"/>
        <v>-1.7980510005145334E-2</v>
      </c>
      <c r="H75" s="28">
        <f>G75</f>
        <v>-1.7980510005145334E-2</v>
      </c>
      <c r="J75" s="27"/>
      <c r="K75" s="27"/>
      <c r="L75" s="27"/>
      <c r="M75" s="27"/>
      <c r="O75" s="27">
        <f t="shared" ca="1" si="15"/>
        <v>-2.153927326079691E-2</v>
      </c>
      <c r="P75" s="27">
        <f t="shared" si="16"/>
        <v>-1.6070453499719892E-2</v>
      </c>
      <c r="Q75" s="29">
        <f t="shared" si="17"/>
        <v>37292.874199999998</v>
      </c>
      <c r="R75" s="29"/>
      <c r="S75" s="27">
        <f t="shared" si="18"/>
        <v>3.6483158539180491E-6</v>
      </c>
      <c r="T75" s="4">
        <v>8</v>
      </c>
      <c r="U75">
        <f t="shared" si="10"/>
        <v>2.9186526831344393E-5</v>
      </c>
    </row>
    <row r="76" spans="1:21">
      <c r="A76" s="82" t="s">
        <v>124</v>
      </c>
      <c r="B76" s="15" t="s">
        <v>29</v>
      </c>
      <c r="C76" s="133">
        <v>52590.254399999998</v>
      </c>
      <c r="D76" s="99" t="s">
        <v>125</v>
      </c>
      <c r="E76" s="27">
        <f t="shared" si="12"/>
        <v>7282.4368435441975</v>
      </c>
      <c r="F76" s="27">
        <f t="shared" si="13"/>
        <v>7282.5</v>
      </c>
      <c r="G76" s="27">
        <f t="shared" si="14"/>
        <v>-2.1758275004685856E-2</v>
      </c>
      <c r="H76" s="28">
        <f t="shared" ref="H76:H83" si="19">G76</f>
        <v>-2.1758275004685856E-2</v>
      </c>
      <c r="I76" s="28"/>
      <c r="J76" s="27"/>
      <c r="K76" s="27"/>
      <c r="L76" s="27"/>
      <c r="M76" s="27"/>
      <c r="O76" s="27">
        <f t="shared" ca="1" si="15"/>
        <v>-2.6442762271267364E-2</v>
      </c>
      <c r="P76" s="27">
        <f t="shared" si="16"/>
        <v>-1.9949815247959874E-2</v>
      </c>
      <c r="Q76" s="29">
        <f t="shared" si="17"/>
        <v>37571.754399999998</v>
      </c>
      <c r="R76" s="29"/>
      <c r="S76" s="27">
        <f t="shared" si="18"/>
        <v>3.2705266916973993E-6</v>
      </c>
      <c r="T76" s="4">
        <v>8</v>
      </c>
      <c r="U76">
        <f t="shared" si="10"/>
        <v>2.6164213533579194E-5</v>
      </c>
    </row>
    <row r="77" spans="1:21" s="27" customFormat="1" ht="12.75" customHeight="1">
      <c r="A77" s="95" t="s">
        <v>131</v>
      </c>
      <c r="B77" s="97" t="s">
        <v>30</v>
      </c>
      <c r="C77" s="134">
        <v>52689.300799999997</v>
      </c>
      <c r="D77" s="100" t="s">
        <v>125</v>
      </c>
      <c r="E77" s="27">
        <f t="shared" si="12"/>
        <v>7569.9329608993548</v>
      </c>
      <c r="F77" s="27">
        <f t="shared" si="13"/>
        <v>7570</v>
      </c>
      <c r="G77" s="27">
        <f t="shared" si="14"/>
        <v>-2.3095900003681891E-2</v>
      </c>
      <c r="H77" s="28">
        <f t="shared" si="19"/>
        <v>-2.3095900003681891E-2</v>
      </c>
      <c r="I77" s="28"/>
      <c r="J77" s="28"/>
      <c r="O77" s="27">
        <f t="shared" ca="1" si="15"/>
        <v>-2.8184273192218882E-2</v>
      </c>
      <c r="P77" s="27">
        <f t="shared" si="16"/>
        <v>-2.1349872825649253E-2</v>
      </c>
      <c r="Q77" s="29">
        <f t="shared" si="17"/>
        <v>37670.800799999997</v>
      </c>
      <c r="R77" s="29"/>
      <c r="S77" s="27">
        <f t="shared" si="18"/>
        <v>3.0486109064286172E-6</v>
      </c>
      <c r="T77" s="4">
        <v>8</v>
      </c>
      <c r="U77">
        <f t="shared" si="10"/>
        <v>2.4388887251428937E-5</v>
      </c>
    </row>
    <row r="78" spans="1:21" s="27" customFormat="1" ht="12.75" customHeight="1">
      <c r="A78" s="95" t="s">
        <v>131</v>
      </c>
      <c r="B78" s="97" t="s">
        <v>29</v>
      </c>
      <c r="C78" s="134">
        <v>52694.297500000001</v>
      </c>
      <c r="D78" s="100" t="s">
        <v>125</v>
      </c>
      <c r="E78" s="27">
        <f t="shared" si="12"/>
        <v>7584.4365859638647</v>
      </c>
      <c r="F78" s="27">
        <f t="shared" si="13"/>
        <v>7584.5</v>
      </c>
      <c r="G78" s="27">
        <f t="shared" si="14"/>
        <v>-2.1847014999366365E-2</v>
      </c>
      <c r="H78" s="28">
        <f t="shared" si="19"/>
        <v>-2.1847014999366365E-2</v>
      </c>
      <c r="I78" s="28"/>
      <c r="J78" s="28"/>
      <c r="O78" s="27">
        <f t="shared" ca="1" si="15"/>
        <v>-2.8272105916927741E-2</v>
      </c>
      <c r="P78" s="27">
        <f t="shared" si="16"/>
        <v>-2.1420793676786037E-2</v>
      </c>
      <c r="Q78" s="29">
        <f t="shared" si="17"/>
        <v>37675.797500000001</v>
      </c>
      <c r="R78" s="29"/>
      <c r="S78" s="27">
        <f t="shared" si="18"/>
        <v>1.81664615822124E-7</v>
      </c>
      <c r="T78" s="4">
        <v>8</v>
      </c>
      <c r="U78">
        <f t="shared" si="10"/>
        <v>1.453316926576992E-6</v>
      </c>
    </row>
    <row r="79" spans="1:21" s="27" customFormat="1" ht="12.75" customHeight="1">
      <c r="A79" s="95" t="s">
        <v>131</v>
      </c>
      <c r="B79" s="97" t="s">
        <v>29</v>
      </c>
      <c r="C79" s="134">
        <v>52695.3295</v>
      </c>
      <c r="D79" s="100" t="s">
        <v>130</v>
      </c>
      <c r="E79" s="27">
        <f t="shared" si="12"/>
        <v>7587.4321112238467</v>
      </c>
      <c r="F79" s="27">
        <f t="shared" si="13"/>
        <v>7587.5</v>
      </c>
      <c r="G79" s="27">
        <f t="shared" si="14"/>
        <v>-2.3388624998915475E-2</v>
      </c>
      <c r="H79" s="28">
        <f t="shared" si="19"/>
        <v>-2.3388624998915475E-2</v>
      </c>
      <c r="I79" s="28"/>
      <c r="J79" s="28"/>
      <c r="O79" s="27">
        <f t="shared" ca="1" si="15"/>
        <v>-2.8290278204798541E-2</v>
      </c>
      <c r="P79" s="27">
        <f t="shared" si="16"/>
        <v>-2.1435470663960541E-2</v>
      </c>
      <c r="Q79" s="29">
        <f t="shared" si="17"/>
        <v>37676.8295</v>
      </c>
      <c r="R79" s="29"/>
      <c r="S79" s="27">
        <f t="shared" si="18"/>
        <v>3.8148118561532504E-6</v>
      </c>
      <c r="T79" s="4">
        <v>8</v>
      </c>
      <c r="U79">
        <f t="shared" si="10"/>
        <v>3.0518494849226003E-5</v>
      </c>
    </row>
    <row r="80" spans="1:21">
      <c r="A80" s="82" t="s">
        <v>124</v>
      </c>
      <c r="B80" s="15" t="s">
        <v>29</v>
      </c>
      <c r="C80" s="133">
        <v>52959.223299999998</v>
      </c>
      <c r="D80" s="99" t="s">
        <v>125</v>
      </c>
      <c r="E80" s="27">
        <f t="shared" si="12"/>
        <v>8353.4210103064815</v>
      </c>
      <c r="F80" s="27">
        <f t="shared" si="13"/>
        <v>8353.5</v>
      </c>
      <c r="G80" s="27">
        <f t="shared" si="14"/>
        <v>-2.7213045003009029E-2</v>
      </c>
      <c r="H80" s="28">
        <f t="shared" si="19"/>
        <v>-2.7213045003009029E-2</v>
      </c>
      <c r="I80" s="28"/>
      <c r="J80" s="27"/>
      <c r="K80" s="27"/>
      <c r="L80" s="27"/>
      <c r="M80" s="27"/>
      <c r="O80" s="27">
        <f t="shared" ca="1" si="15"/>
        <v>-3.2930269041142414E-2</v>
      </c>
      <c r="P80" s="27">
        <f t="shared" si="16"/>
        <v>-2.5224594601981412E-2</v>
      </c>
      <c r="Q80" s="29">
        <f t="shared" si="17"/>
        <v>37940.723299999998</v>
      </c>
      <c r="R80" s="29"/>
      <c r="S80" s="27">
        <f t="shared" si="18"/>
        <v>3.953934997346889E-6</v>
      </c>
      <c r="T80" s="4">
        <v>8</v>
      </c>
      <c r="U80">
        <f t="shared" si="10"/>
        <v>3.1631479978775112E-5</v>
      </c>
    </row>
    <row r="81" spans="1:21">
      <c r="A81" s="82" t="s">
        <v>124</v>
      </c>
      <c r="B81" s="15" t="s">
        <v>30</v>
      </c>
      <c r="C81" s="133">
        <v>52959.392899999999</v>
      </c>
      <c r="D81" s="99" t="s">
        <v>125</v>
      </c>
      <c r="E81" s="27">
        <f t="shared" si="12"/>
        <v>8353.9132981786679</v>
      </c>
      <c r="F81" s="27">
        <f t="shared" si="13"/>
        <v>8354</v>
      </c>
      <c r="G81" s="27">
        <f t="shared" si="14"/>
        <v>-2.986998000415042E-2</v>
      </c>
      <c r="H81" s="28">
        <f t="shared" si="19"/>
        <v>-2.986998000415042E-2</v>
      </c>
      <c r="I81" s="28"/>
      <c r="J81" s="27"/>
      <c r="K81" s="27"/>
      <c r="L81" s="27"/>
      <c r="M81" s="27"/>
      <c r="O81" s="27">
        <f t="shared" ca="1" si="15"/>
        <v>-3.2933297755787551E-2</v>
      </c>
      <c r="P81" s="27">
        <f t="shared" si="16"/>
        <v>-2.5227094986170255E-2</v>
      </c>
      <c r="Q81" s="29">
        <f t="shared" si="17"/>
        <v>37940.892899999999</v>
      </c>
      <c r="R81" s="29"/>
      <c r="S81" s="27">
        <f t="shared" si="18"/>
        <v>2.1556381290184679E-5</v>
      </c>
      <c r="T81" s="4">
        <v>8</v>
      </c>
      <c r="U81">
        <f t="shared" si="10"/>
        <v>1.7245105032147743E-4</v>
      </c>
    </row>
    <row r="82" spans="1:21">
      <c r="A82" s="82" t="s">
        <v>124</v>
      </c>
      <c r="B82" s="15" t="s">
        <v>29</v>
      </c>
      <c r="C82" s="133">
        <v>52960.256200000003</v>
      </c>
      <c r="D82" s="99" t="s">
        <v>125</v>
      </c>
      <c r="E82" s="27">
        <f t="shared" ref="E82:E98" si="20">+(C82-C$7)/C$8</f>
        <v>8356.4191479431629</v>
      </c>
      <c r="F82" s="27">
        <f t="shared" ref="F82:F97" si="21">ROUND(2*E82,0)/2</f>
        <v>8356.5</v>
      </c>
      <c r="G82" s="27">
        <f t="shared" ref="G82:G98" si="22">+C82-(C$7+F82*C$8)</f>
        <v>-2.785465499619022E-2</v>
      </c>
      <c r="H82" s="28">
        <f t="shared" si="19"/>
        <v>-2.785465499619022E-2</v>
      </c>
      <c r="I82" s="28"/>
      <c r="J82" s="27"/>
      <c r="K82" s="27"/>
      <c r="L82" s="27"/>
      <c r="M82" s="27"/>
      <c r="O82" s="27">
        <f t="shared" ref="O82:O98" ca="1" si="23">+C$11+C$12*F82</f>
        <v>-3.2948441329013214E-2</v>
      </c>
      <c r="P82" s="27">
        <f t="shared" ref="P82:P98" si="24">+D$11+D$12*F82+D$13*F82^2</f>
        <v>-2.5239597436775736E-2</v>
      </c>
      <c r="Q82" s="29">
        <f t="shared" ref="Q82:Q98" si="25">+C82-15018.5</f>
        <v>37941.756200000003</v>
      </c>
      <c r="R82" s="29"/>
      <c r="S82" s="27">
        <f t="shared" ref="S82:S97" si="26">+(P82-G82)^2</f>
        <v>6.8385260390508372E-6</v>
      </c>
      <c r="T82" s="4">
        <v>8</v>
      </c>
      <c r="U82">
        <f t="shared" si="10"/>
        <v>5.4708208312406697E-5</v>
      </c>
    </row>
    <row r="83" spans="1:21" s="27" customFormat="1" ht="13.5" thickBot="1">
      <c r="A83" s="136" t="s">
        <v>131</v>
      </c>
      <c r="B83" s="137" t="s">
        <v>29</v>
      </c>
      <c r="C83" s="138">
        <v>52963.358200000002</v>
      </c>
      <c r="D83" s="139" t="s">
        <v>125</v>
      </c>
      <c r="E83" s="27">
        <f t="shared" si="20"/>
        <v>8365.4231395676488</v>
      </c>
      <c r="F83" s="27">
        <f t="shared" si="21"/>
        <v>8365.5</v>
      </c>
      <c r="G83" s="27">
        <f t="shared" si="22"/>
        <v>-2.6479485000891145E-2</v>
      </c>
      <c r="H83" s="28">
        <f t="shared" si="19"/>
        <v>-2.6479485000891145E-2</v>
      </c>
      <c r="I83" s="28"/>
      <c r="O83" s="27">
        <f t="shared" ca="1" si="23"/>
        <v>-3.3002958192625609E-2</v>
      </c>
      <c r="P83" s="27">
        <f t="shared" si="24"/>
        <v>-2.5284613568281156E-2</v>
      </c>
      <c r="Q83" s="29">
        <f t="shared" si="25"/>
        <v>37944.858200000002</v>
      </c>
      <c r="R83" s="29"/>
      <c r="S83" s="27">
        <f t="shared" si="26"/>
        <v>1.427717740467449E-6</v>
      </c>
      <c r="T83" s="4">
        <v>8</v>
      </c>
      <c r="U83">
        <f t="shared" si="10"/>
        <v>1.1421741923739592E-5</v>
      </c>
    </row>
    <row r="84" spans="1:21">
      <c r="A84" t="s">
        <v>44</v>
      </c>
      <c r="B84" s="4" t="s">
        <v>30</v>
      </c>
      <c r="C84" s="9">
        <v>52999.358</v>
      </c>
      <c r="D84" s="9">
        <v>1E-4</v>
      </c>
      <c r="E84" s="27">
        <f t="shared" si="20"/>
        <v>8469.9176262482506</v>
      </c>
      <c r="F84" s="27">
        <f t="shared" si="21"/>
        <v>8470</v>
      </c>
      <c r="G84" s="27">
        <f t="shared" si="22"/>
        <v>-2.8378900002280716E-2</v>
      </c>
      <c r="H84" s="4"/>
      <c r="I84" s="28">
        <f t="shared" ref="I84:I98" si="27">G84</f>
        <v>-2.8378900002280716E-2</v>
      </c>
      <c r="J84" s="27"/>
      <c r="K84" s="27"/>
      <c r="L84" s="27"/>
      <c r="M84" s="27"/>
      <c r="O84" s="27">
        <f t="shared" ca="1" si="23"/>
        <v>-3.3635959553458425E-2</v>
      </c>
      <c r="P84" s="27">
        <f t="shared" si="24"/>
        <v>-2.580813849698748E-2</v>
      </c>
      <c r="Q84" s="29">
        <f t="shared" si="25"/>
        <v>37980.858</v>
      </c>
      <c r="R84" s="29"/>
      <c r="S84" s="27">
        <f t="shared" si="26"/>
        <v>6.6088147170975427E-6</v>
      </c>
    </row>
    <row r="85" spans="1:21">
      <c r="A85" t="s">
        <v>37</v>
      </c>
      <c r="C85" s="9">
        <v>53703.876346672252</v>
      </c>
      <c r="D85" s="9">
        <v>1E-4</v>
      </c>
      <c r="E85" s="27">
        <f t="shared" si="20"/>
        <v>10514.88129250718</v>
      </c>
      <c r="F85" s="27">
        <f t="shared" si="21"/>
        <v>10515</v>
      </c>
      <c r="G85" s="27">
        <f t="shared" si="22"/>
        <v>-4.0896377751778346E-2</v>
      </c>
      <c r="H85" s="4"/>
      <c r="I85" s="28">
        <f t="shared" si="27"/>
        <v>-4.0896377751778346E-2</v>
      </c>
      <c r="J85" s="27"/>
      <c r="K85" s="27"/>
      <c r="L85" s="27"/>
      <c r="M85" s="27"/>
      <c r="O85" s="27">
        <f t="shared" ca="1" si="23"/>
        <v>-4.6023402452052713E-2</v>
      </c>
      <c r="P85" s="27">
        <f t="shared" si="24"/>
        <v>-3.6363628601826535E-2</v>
      </c>
      <c r="Q85" s="29">
        <f t="shared" si="25"/>
        <v>38685.376346672252</v>
      </c>
      <c r="R85" s="29"/>
      <c r="S85" s="27">
        <f t="shared" si="26"/>
        <v>2.0545814856388861E-5</v>
      </c>
    </row>
    <row r="86" spans="1:21">
      <c r="A86" t="s">
        <v>46</v>
      </c>
      <c r="B86" s="4" t="s">
        <v>30</v>
      </c>
      <c r="C86" s="9">
        <v>53780.529300000002</v>
      </c>
      <c r="D86" s="9">
        <v>1E-4</v>
      </c>
      <c r="E86" s="27">
        <f t="shared" si="20"/>
        <v>10737.377278888656</v>
      </c>
      <c r="F86" s="27">
        <f t="shared" si="21"/>
        <v>10737.5</v>
      </c>
      <c r="G86" s="27">
        <f t="shared" si="22"/>
        <v>-4.2279125002096407E-2</v>
      </c>
      <c r="H86" s="4"/>
      <c r="I86" s="28">
        <f t="shared" si="27"/>
        <v>-4.2279125002096407E-2</v>
      </c>
      <c r="J86" s="27"/>
      <c r="K86" s="27"/>
      <c r="L86" s="27"/>
      <c r="M86" s="27"/>
      <c r="O86" s="27">
        <f t="shared" ca="1" si="23"/>
        <v>-4.737118046913693E-2</v>
      </c>
      <c r="P86" s="27">
        <f t="shared" si="24"/>
        <v>-3.7547716444629536E-2</v>
      </c>
      <c r="Q86" s="29">
        <f t="shared" si="25"/>
        <v>38762.029300000002</v>
      </c>
      <c r="R86" s="29"/>
      <c r="S86" s="27">
        <f t="shared" si="26"/>
        <v>2.2386226937670735E-5</v>
      </c>
    </row>
    <row r="87" spans="1:21">
      <c r="A87" t="s">
        <v>45</v>
      </c>
      <c r="C87" s="9">
        <v>54024.611400000002</v>
      </c>
      <c r="D87" s="9">
        <v>2.0000000000000001E-4</v>
      </c>
      <c r="E87" s="27">
        <f t="shared" si="20"/>
        <v>11445.859930109635</v>
      </c>
      <c r="F87" s="27">
        <f t="shared" si="21"/>
        <v>11446</v>
      </c>
      <c r="G87" s="27">
        <f t="shared" si="22"/>
        <v>-4.8256020003464073E-2</v>
      </c>
      <c r="H87" s="4"/>
      <c r="I87" s="28">
        <f t="shared" si="27"/>
        <v>-4.8256020003464073E-2</v>
      </c>
      <c r="J87" s="27"/>
      <c r="K87" s="27"/>
      <c r="L87" s="27"/>
      <c r="M87" s="27"/>
      <c r="O87" s="27">
        <f t="shared" ca="1" si="23"/>
        <v>-5.1662869121290513E-2</v>
      </c>
      <c r="P87" s="27">
        <f t="shared" si="24"/>
        <v>-4.1364754338181972E-2</v>
      </c>
      <c r="Q87" s="29">
        <f t="shared" si="25"/>
        <v>39006.111400000002</v>
      </c>
      <c r="R87" s="29"/>
      <c r="S87" s="27">
        <f t="shared" si="26"/>
        <v>4.7489542469495958E-5</v>
      </c>
    </row>
    <row r="88" spans="1:21">
      <c r="A88" t="s">
        <v>126</v>
      </c>
      <c r="C88" s="9">
        <v>54153.63</v>
      </c>
      <c r="D88" s="9">
        <v>2.9999999999999997E-4</v>
      </c>
      <c r="E88" s="27">
        <f t="shared" si="20"/>
        <v>11820.354576725736</v>
      </c>
      <c r="F88" s="27">
        <f t="shared" si="21"/>
        <v>11820.5</v>
      </c>
      <c r="G88" s="27">
        <f t="shared" si="22"/>
        <v>-5.01003350073006E-2</v>
      </c>
      <c r="H88" s="4"/>
      <c r="I88" s="28">
        <f t="shared" si="27"/>
        <v>-5.01003350073006E-2</v>
      </c>
      <c r="J88" s="27"/>
      <c r="K88" s="27"/>
      <c r="L88" s="27"/>
      <c r="M88" s="27"/>
      <c r="O88" s="27">
        <f t="shared" ca="1" si="23"/>
        <v>-5.3931376390495188E-2</v>
      </c>
      <c r="P88" s="27">
        <f t="shared" si="24"/>
        <v>-4.341101290937173E-2</v>
      </c>
      <c r="Q88" s="29">
        <f t="shared" si="25"/>
        <v>39135.129999999997</v>
      </c>
      <c r="R88" s="29"/>
      <c r="S88" s="27">
        <f t="shared" si="26"/>
        <v>4.4747030129839511E-5</v>
      </c>
    </row>
    <row r="89" spans="1:21">
      <c r="A89" t="s">
        <v>45</v>
      </c>
      <c r="C89" s="9">
        <v>54154.318399999996</v>
      </c>
      <c r="D89" s="9">
        <v>1.1999999999999999E-3</v>
      </c>
      <c r="E89" s="27">
        <f t="shared" si="20"/>
        <v>11822.352754622027</v>
      </c>
      <c r="F89" s="27">
        <f t="shared" si="21"/>
        <v>11822.5</v>
      </c>
      <c r="G89" s="27">
        <f t="shared" si="22"/>
        <v>-5.0728075002552941E-2</v>
      </c>
      <c r="H89" s="4"/>
      <c r="I89" s="28">
        <f t="shared" si="27"/>
        <v>-5.0728075002552941E-2</v>
      </c>
      <c r="J89" s="27"/>
      <c r="K89" s="27"/>
      <c r="L89" s="27"/>
      <c r="M89" s="27"/>
      <c r="O89" s="27">
        <f t="shared" ca="1" si="23"/>
        <v>-5.3943491249075722E-2</v>
      </c>
      <c r="P89" s="27">
        <f t="shared" si="24"/>
        <v>-4.3421994037010178E-2</v>
      </c>
      <c r="Q89" s="29">
        <f t="shared" si="25"/>
        <v>39135.818399999996</v>
      </c>
      <c r="R89" s="29"/>
      <c r="S89" s="27">
        <f t="shared" si="26"/>
        <v>5.3378819075066279E-5</v>
      </c>
    </row>
    <row r="90" spans="1:21">
      <c r="A90" t="s">
        <v>50</v>
      </c>
      <c r="B90" s="4" t="s">
        <v>30</v>
      </c>
      <c r="C90" s="9">
        <v>54424.584000000003</v>
      </c>
      <c r="D90" s="9">
        <v>1E-4</v>
      </c>
      <c r="E90" s="27">
        <f t="shared" si="20"/>
        <v>12606.836700072483</v>
      </c>
      <c r="F90" s="27">
        <f t="shared" si="21"/>
        <v>12607</v>
      </c>
      <c r="G90" s="27">
        <f t="shared" si="22"/>
        <v>-5.6259090000821743E-2</v>
      </c>
      <c r="H90" s="4"/>
      <c r="I90" s="28">
        <f t="shared" si="27"/>
        <v>-5.6259090000821743E-2</v>
      </c>
      <c r="J90" s="27"/>
      <c r="K90" s="27"/>
      <c r="L90" s="27"/>
      <c r="M90" s="27"/>
      <c r="O90" s="27">
        <f t="shared" ca="1" si="23"/>
        <v>-5.8695544527289513E-2</v>
      </c>
      <c r="P90" s="27">
        <f t="shared" si="24"/>
        <v>-4.7772915474455835E-2</v>
      </c>
      <c r="Q90" s="29">
        <f t="shared" si="25"/>
        <v>39406.084000000003</v>
      </c>
      <c r="R90" s="29"/>
      <c r="S90" s="27">
        <f t="shared" si="26"/>
        <v>7.2015158091941645E-5</v>
      </c>
    </row>
    <row r="91" spans="1:21">
      <c r="A91" t="s">
        <v>47</v>
      </c>
      <c r="B91" s="4" t="s">
        <v>30</v>
      </c>
      <c r="C91" s="9">
        <v>54493.657800000001</v>
      </c>
      <c r="D91" s="9">
        <v>1E-4</v>
      </c>
      <c r="E91" s="27">
        <f t="shared" si="20"/>
        <v>12807.33312711038</v>
      </c>
      <c r="F91" s="27">
        <f t="shared" si="21"/>
        <v>12807.5</v>
      </c>
      <c r="G91" s="27">
        <f t="shared" si="22"/>
        <v>-5.749002499942435E-2</v>
      </c>
      <c r="H91" s="4"/>
      <c r="I91" s="28">
        <f t="shared" si="27"/>
        <v>-5.749002499942435E-2</v>
      </c>
      <c r="J91" s="27"/>
      <c r="K91" s="27"/>
      <c r="L91" s="27"/>
      <c r="M91" s="27"/>
      <c r="O91" s="27">
        <f t="shared" ca="1" si="23"/>
        <v>-5.9910059099987874E-2</v>
      </c>
      <c r="P91" s="27">
        <f t="shared" si="24"/>
        <v>-4.8898857272102379E-2</v>
      </c>
      <c r="Q91" s="29">
        <f t="shared" si="25"/>
        <v>39475.157800000001</v>
      </c>
      <c r="R91" s="29"/>
      <c r="S91" s="27">
        <f t="shared" si="26"/>
        <v>7.3808162918978542E-5</v>
      </c>
    </row>
    <row r="92" spans="1:21">
      <c r="A92" s="115" t="s">
        <v>166</v>
      </c>
      <c r="B92" s="116" t="s">
        <v>30</v>
      </c>
      <c r="C92" s="115">
        <v>54509.3321</v>
      </c>
      <c r="D92" s="115">
        <v>1E-4</v>
      </c>
      <c r="E92" s="27">
        <f t="shared" si="20"/>
        <v>12852.829989108996</v>
      </c>
      <c r="F92" s="27">
        <f t="shared" si="21"/>
        <v>12853</v>
      </c>
      <c r="G92" s="27">
        <f t="shared" si="22"/>
        <v>-5.857110999932047E-2</v>
      </c>
      <c r="H92" s="4"/>
      <c r="I92" s="28">
        <f t="shared" si="27"/>
        <v>-5.857110999932047E-2</v>
      </c>
      <c r="J92" s="27"/>
      <c r="K92" s="27"/>
      <c r="L92" s="27"/>
      <c r="M92" s="27"/>
      <c r="O92" s="27">
        <f t="shared" ca="1" si="23"/>
        <v>-6.0185672132694996E-2</v>
      </c>
      <c r="P92" s="27">
        <f t="shared" si="24"/>
        <v>-4.915516071512082E-2</v>
      </c>
      <c r="Q92" s="29">
        <f t="shared" si="25"/>
        <v>39490.8321</v>
      </c>
      <c r="R92" s="29"/>
      <c r="S92" s="27">
        <f t="shared" si="26"/>
        <v>8.8660100922619892E-5</v>
      </c>
    </row>
    <row r="93" spans="1:21">
      <c r="A93" s="115" t="s">
        <v>166</v>
      </c>
      <c r="B93" s="116" t="s">
        <v>30</v>
      </c>
      <c r="C93" s="115">
        <v>54840.403599999998</v>
      </c>
      <c r="D93" s="115">
        <v>5.0000000000000001E-4</v>
      </c>
      <c r="E93" s="27">
        <f t="shared" si="20"/>
        <v>13813.811618092461</v>
      </c>
      <c r="F93" s="27">
        <f t="shared" si="21"/>
        <v>13814</v>
      </c>
      <c r="G93" s="27">
        <f t="shared" si="22"/>
        <v>-6.4900180004769936E-2</v>
      </c>
      <c r="H93" s="4"/>
      <c r="I93" s="28">
        <f t="shared" si="27"/>
        <v>-6.4900180004769936E-2</v>
      </c>
      <c r="J93" s="27"/>
      <c r="K93" s="27"/>
      <c r="L93" s="27"/>
      <c r="M93" s="27"/>
      <c r="O93" s="27">
        <f t="shared" ca="1" si="23"/>
        <v>-6.6006861680640766E-2</v>
      </c>
      <c r="P93" s="27">
        <f t="shared" si="24"/>
        <v>-5.4636823156023584E-2</v>
      </c>
      <c r="Q93" s="29">
        <f t="shared" si="25"/>
        <v>39821.903599999998</v>
      </c>
      <c r="R93" s="29"/>
      <c r="S93" s="27">
        <f t="shared" si="26"/>
        <v>1.0533649380470865E-4</v>
      </c>
    </row>
    <row r="94" spans="1:21">
      <c r="A94" s="115" t="s">
        <v>166</v>
      </c>
      <c r="B94" s="116" t="s">
        <v>30</v>
      </c>
      <c r="C94" s="115">
        <v>54840.575700000001</v>
      </c>
      <c r="D94" s="115">
        <v>1.6000000000000001E-3</v>
      </c>
      <c r="E94" s="27">
        <f t="shared" si="20"/>
        <v>13814.311162566544</v>
      </c>
      <c r="F94" s="27">
        <f t="shared" si="21"/>
        <v>13814.5</v>
      </c>
      <c r="G94" s="27">
        <f t="shared" si="22"/>
        <v>-6.5057115003583021E-2</v>
      </c>
      <c r="H94" s="4"/>
      <c r="I94" s="28">
        <f t="shared" si="27"/>
        <v>-6.5057115003583021E-2</v>
      </c>
      <c r="J94" s="27"/>
      <c r="K94" s="27"/>
      <c r="L94" s="27"/>
      <c r="M94" s="27"/>
      <c r="O94" s="27">
        <f t="shared" ca="1" si="23"/>
        <v>-6.6009890395285903E-2</v>
      </c>
      <c r="P94" s="27">
        <f t="shared" si="24"/>
        <v>-5.4639709168935451E-2</v>
      </c>
      <c r="Q94" s="29">
        <f t="shared" si="25"/>
        <v>39822.075700000001</v>
      </c>
      <c r="R94" s="29"/>
      <c r="S94" s="27">
        <f t="shared" si="26"/>
        <v>1.0852234432374926E-4</v>
      </c>
    </row>
    <row r="95" spans="1:21">
      <c r="A95" s="115" t="s">
        <v>127</v>
      </c>
      <c r="B95" s="116" t="s">
        <v>29</v>
      </c>
      <c r="C95" s="115">
        <v>54841.609400000001</v>
      </c>
      <c r="D95" s="115">
        <v>2.9999999999999997E-4</v>
      </c>
      <c r="E95" s="27">
        <f t="shared" si="20"/>
        <v>13817.311622315814</v>
      </c>
      <c r="F95" s="27">
        <f t="shared" si="21"/>
        <v>13817.5</v>
      </c>
      <c r="G95" s="27">
        <f t="shared" si="22"/>
        <v>-6.4898725002421997E-2</v>
      </c>
      <c r="H95" s="4"/>
      <c r="I95" s="28">
        <f t="shared" si="27"/>
        <v>-6.4898725002421997E-2</v>
      </c>
      <c r="J95" s="27"/>
      <c r="K95" s="27"/>
      <c r="L95" s="27"/>
      <c r="M95" s="27"/>
      <c r="O95" s="27">
        <f t="shared" ca="1" si="23"/>
        <v>-6.6028062683156696E-2</v>
      </c>
      <c r="P95" s="27">
        <f t="shared" si="24"/>
        <v>-5.4657025987932428E-2</v>
      </c>
      <c r="Q95" s="29">
        <f t="shared" si="25"/>
        <v>39823.109400000001</v>
      </c>
      <c r="R95" s="29"/>
      <c r="S95" s="27">
        <f t="shared" si="26"/>
        <v>1.0489239870339662E-4</v>
      </c>
    </row>
    <row r="96" spans="1:21">
      <c r="A96" t="s">
        <v>49</v>
      </c>
      <c r="B96" s="4" t="s">
        <v>29</v>
      </c>
      <c r="C96" s="9">
        <v>54874.681799999998</v>
      </c>
      <c r="D96" s="9">
        <v>4.0000000000000002E-4</v>
      </c>
      <c r="E96" s="27">
        <f t="shared" si="20"/>
        <v>13913.308918447889</v>
      </c>
      <c r="F96" s="27">
        <f t="shared" si="21"/>
        <v>13913.5</v>
      </c>
      <c r="G96" s="27">
        <f t="shared" si="22"/>
        <v>-6.5830245002871379E-2</v>
      </c>
      <c r="H96" s="4"/>
      <c r="I96" s="28">
        <f t="shared" si="27"/>
        <v>-6.5830245002871379E-2</v>
      </c>
      <c r="J96" s="27"/>
      <c r="K96" s="27"/>
      <c r="L96" s="27"/>
      <c r="M96" s="27"/>
      <c r="O96" s="27">
        <f t="shared" ca="1" si="23"/>
        <v>-6.6609575895022255E-2</v>
      </c>
      <c r="P96" s="27">
        <f t="shared" si="24"/>
        <v>-5.5211835382610611E-2</v>
      </c>
      <c r="Q96" s="29">
        <f t="shared" si="25"/>
        <v>39856.181799999998</v>
      </c>
      <c r="R96" s="29"/>
      <c r="S96" s="27">
        <f t="shared" si="26"/>
        <v>1.1275062286364645E-4</v>
      </c>
    </row>
    <row r="97" spans="1:19">
      <c r="A97" t="s">
        <v>165</v>
      </c>
      <c r="B97" s="4" t="s">
        <v>30</v>
      </c>
      <c r="C97" s="9">
        <v>55533.893600000003</v>
      </c>
      <c r="D97" s="9">
        <v>2.0000000000000001E-4</v>
      </c>
      <c r="E97" s="27">
        <f t="shared" si="20"/>
        <v>15826.763955831448</v>
      </c>
      <c r="F97" s="27">
        <f t="shared" si="21"/>
        <v>15827</v>
      </c>
      <c r="G97" s="27">
        <f t="shared" si="22"/>
        <v>-8.1320489996869583E-2</v>
      </c>
      <c r="H97" s="4"/>
      <c r="I97" s="28">
        <f t="shared" si="27"/>
        <v>-8.1320489996869583E-2</v>
      </c>
      <c r="J97" s="27"/>
      <c r="K97" s="27"/>
      <c r="L97" s="27"/>
      <c r="M97" s="27"/>
      <c r="O97" s="27">
        <f t="shared" ca="1" si="23"/>
        <v>-7.8200466841946537E-2</v>
      </c>
      <c r="P97" s="27">
        <f t="shared" si="24"/>
        <v>-6.6542010328209916E-2</v>
      </c>
      <c r="Q97" s="29">
        <f t="shared" si="25"/>
        <v>40515.393600000003</v>
      </c>
      <c r="R97" s="29"/>
      <c r="S97" s="27">
        <f t="shared" si="26"/>
        <v>2.1840346131698712E-4</v>
      </c>
    </row>
    <row r="98" spans="1:19">
      <c r="A98" s="115" t="s">
        <v>167</v>
      </c>
      <c r="B98" s="116" t="s">
        <v>30</v>
      </c>
      <c r="C98" s="115">
        <v>55903.890800000001</v>
      </c>
      <c r="D98" s="115">
        <v>5.0000000000000001E-4</v>
      </c>
      <c r="E98" s="27">
        <f t="shared" si="20"/>
        <v>16900.732908082915</v>
      </c>
      <c r="F98" s="141">
        <f>ROUND(2*E98,0)/2+0.5</f>
        <v>16901</v>
      </c>
      <c r="G98" s="27">
        <f t="shared" si="22"/>
        <v>-9.2016870003135409E-2</v>
      </c>
      <c r="H98" s="4"/>
      <c r="I98" s="28">
        <f t="shared" si="27"/>
        <v>-9.2016870003135409E-2</v>
      </c>
      <c r="J98" s="27"/>
      <c r="K98" s="27"/>
      <c r="L98" s="27"/>
      <c r="M98" s="27"/>
      <c r="O98" s="27">
        <f t="shared" ca="1" si="23"/>
        <v>-8.4706145899692387E-2</v>
      </c>
      <c r="P98" s="27">
        <f t="shared" si="24"/>
        <v>-7.3127950365590499E-2</v>
      </c>
      <c r="Q98" s="29">
        <f t="shared" si="25"/>
        <v>40885.390800000001</v>
      </c>
      <c r="R98" s="123"/>
      <c r="S98" s="27">
        <f>+(P98-R98)^2</f>
        <v>5.3476971246722675E-3</v>
      </c>
    </row>
    <row r="99" spans="1:19" ht="12.75" customHeight="1">
      <c r="A99" s="167" t="s">
        <v>181</v>
      </c>
      <c r="B99" s="84" t="s">
        <v>30</v>
      </c>
      <c r="C99" s="87">
        <v>56596.5219</v>
      </c>
      <c r="D99" s="83">
        <v>2.0000000000000001E-4</v>
      </c>
      <c r="E99" s="27">
        <f>+(C99-C$7)/C$8</f>
        <v>18911.192167676727</v>
      </c>
      <c r="F99" s="141">
        <f>ROUND(2*E99,0)/2+0.5</f>
        <v>18911.5</v>
      </c>
      <c r="G99" s="27">
        <f>+C99-(C$7+F99*C$8)</f>
        <v>-0.10605250500520924</v>
      </c>
      <c r="H99" s="4"/>
      <c r="I99" s="28">
        <f>G99</f>
        <v>-0.10605250500520924</v>
      </c>
      <c r="J99" s="27"/>
      <c r="K99" s="27"/>
      <c r="L99" s="27"/>
      <c r="M99" s="27"/>
      <c r="O99" s="27">
        <f ca="1">+C$11+C$12*F99</f>
        <v>-9.6884607487772501E-2</v>
      </c>
      <c r="P99" s="27">
        <f>+D$11+D$12*F99+D$13*F99^2</f>
        <v>-8.5894609710053638E-2</v>
      </c>
      <c r="Q99" s="29">
        <f>+C99-15018.5</f>
        <v>41578.0219</v>
      </c>
      <c r="R99" s="123"/>
      <c r="S99" s="27">
        <f>+(P99-R99)^2</f>
        <v>7.3778839772424406E-3</v>
      </c>
    </row>
    <row r="100" spans="1:19" ht="12.75" customHeight="1">
      <c r="A100" s="189" t="s">
        <v>492</v>
      </c>
      <c r="B100" s="190" t="s">
        <v>30</v>
      </c>
      <c r="C100" s="189">
        <v>56624.598100000003</v>
      </c>
      <c r="D100" s="189">
        <v>1E-4</v>
      </c>
      <c r="E100" s="27">
        <f>+(C100-C$7)/C$8</f>
        <v>18992.687290064696</v>
      </c>
      <c r="F100" s="141">
        <f>ROUND(2*E100,0)/2+0.5</f>
        <v>18993</v>
      </c>
      <c r="G100" s="27">
        <f>+C100-(C$7+F100*C$8)</f>
        <v>-0.10773291000077734</v>
      </c>
      <c r="H100" s="4"/>
      <c r="I100" s="28">
        <f>G100</f>
        <v>-0.10773291000077734</v>
      </c>
      <c r="J100" s="27"/>
      <c r="K100" s="27"/>
      <c r="L100" s="27"/>
      <c r="M100" s="27"/>
      <c r="O100" s="27">
        <f ca="1">+C$11+C$12*F100</f>
        <v>-9.7378287974929201E-2</v>
      </c>
      <c r="P100" s="27">
        <f>+D$11+D$12*F100+D$13*F100^2</f>
        <v>-8.6424174900624789E-2</v>
      </c>
      <c r="Q100" s="29">
        <f>+C100-15018.5</f>
        <v>41606.098100000003</v>
      </c>
      <c r="R100" s="123"/>
      <c r="S100" s="27">
        <f>+(P100-R100)^2</f>
        <v>7.4691380072537837E-3</v>
      </c>
    </row>
    <row r="101" spans="1:19" ht="12.75" customHeight="1">
      <c r="A101" s="189" t="s">
        <v>492</v>
      </c>
      <c r="B101" s="190" t="s">
        <v>30</v>
      </c>
      <c r="C101" s="189">
        <v>57069.354399999997</v>
      </c>
      <c r="D101" s="189">
        <v>2.0000000000000001E-4</v>
      </c>
      <c r="E101" s="27">
        <f>+(C101-C$7)/C$8</f>
        <v>20283.655052842994</v>
      </c>
      <c r="F101" s="141">
        <f>ROUND(2*E101,0)/2+0.5</f>
        <v>20284</v>
      </c>
      <c r="G101" s="27">
        <f>+C101-(C$7+F101*C$8)</f>
        <v>-0.11883908000891097</v>
      </c>
      <c r="H101" s="4"/>
      <c r="I101" s="28">
        <f>G101</f>
        <v>-0.11883908000891097</v>
      </c>
      <c r="J101" s="27"/>
      <c r="K101" s="27"/>
      <c r="L101" s="27"/>
      <c r="M101" s="27"/>
      <c r="O101" s="27">
        <f ca="1">+C$11+C$12*F101</f>
        <v>-0.10519842918866282</v>
      </c>
      <c r="P101" s="27">
        <f>+D$11+D$12*F101+D$13*F101^2</f>
        <v>-9.4937881495091941E-2</v>
      </c>
      <c r="Q101" s="29">
        <f>+C101-15018.5</f>
        <v>42050.854399999997</v>
      </c>
      <c r="R101" s="123"/>
      <c r="S101" s="27">
        <f>+(P101-R101)^2</f>
        <v>9.0132013427761202E-3</v>
      </c>
    </row>
    <row r="102" spans="1:19" ht="12.75" customHeight="1">
      <c r="A102" s="95"/>
      <c r="B102" s="97"/>
      <c r="C102" s="98"/>
      <c r="D102" s="100"/>
      <c r="H102" s="4"/>
      <c r="I102" s="4"/>
      <c r="N102" s="28"/>
      <c r="Q102" s="2"/>
      <c r="R102" s="2"/>
    </row>
    <row r="103" spans="1:19" ht="12.75" customHeight="1">
      <c r="A103" s="95"/>
      <c r="B103" s="97"/>
      <c r="C103" s="98"/>
      <c r="D103" s="100"/>
      <c r="H103" s="4"/>
      <c r="I103" s="4"/>
      <c r="N103" s="28"/>
      <c r="Q103" s="2"/>
      <c r="R103" s="2"/>
    </row>
    <row r="104" spans="1:19" ht="12.75" customHeight="1">
      <c r="A104" s="95"/>
      <c r="B104" s="97"/>
      <c r="C104" s="98"/>
      <c r="D104" s="100"/>
      <c r="H104" s="4"/>
      <c r="I104" s="4"/>
      <c r="N104" s="28"/>
      <c r="Q104" s="2"/>
      <c r="R104" s="2"/>
    </row>
    <row r="105" spans="1:19" ht="12.75" customHeight="1">
      <c r="A105" s="95"/>
      <c r="B105" s="97"/>
      <c r="C105" s="98"/>
      <c r="D105" s="100"/>
      <c r="H105" s="4"/>
      <c r="I105" s="4"/>
      <c r="N105" s="28"/>
      <c r="Q105" s="2"/>
      <c r="R105" s="2"/>
    </row>
    <row r="106" spans="1:19" ht="12.75" customHeight="1">
      <c r="A106" s="95"/>
      <c r="B106" s="97"/>
      <c r="C106" s="98"/>
      <c r="D106" s="100"/>
      <c r="H106" s="4"/>
      <c r="I106" s="4"/>
      <c r="N106" s="28"/>
      <c r="Q106" s="2"/>
      <c r="R106" s="2"/>
    </row>
    <row r="107" spans="1:19">
      <c r="C107" s="9"/>
      <c r="N107" s="28"/>
    </row>
    <row r="108" spans="1:19">
      <c r="C108" s="9"/>
      <c r="N108" s="28"/>
    </row>
    <row r="109" spans="1:19">
      <c r="C109" s="9"/>
      <c r="N109" s="28"/>
    </row>
    <row r="110" spans="1:19">
      <c r="C110" s="9"/>
      <c r="N110" s="28"/>
    </row>
    <row r="111" spans="1:19">
      <c r="C111" s="9"/>
      <c r="N111" s="28"/>
    </row>
    <row r="112" spans="1:19">
      <c r="C112" s="9"/>
      <c r="N112" s="28"/>
    </row>
    <row r="113" spans="3:14">
      <c r="C113" s="9"/>
      <c r="N113" s="28"/>
    </row>
    <row r="114" spans="3:14">
      <c r="C114" s="9"/>
      <c r="N114" s="28"/>
    </row>
    <row r="115" spans="3:14">
      <c r="C115" s="9"/>
      <c r="N115" s="28"/>
    </row>
    <row r="116" spans="3:14">
      <c r="C116" s="9"/>
      <c r="N116" s="28"/>
    </row>
    <row r="117" spans="3:14">
      <c r="C117" s="9"/>
      <c r="N117" s="28"/>
    </row>
    <row r="118" spans="3:14">
      <c r="C118" s="9"/>
      <c r="N118" s="28"/>
    </row>
    <row r="119" spans="3:14">
      <c r="C119" s="9"/>
      <c r="N119" s="28"/>
    </row>
    <row r="120" spans="3:14">
      <c r="C120" s="9"/>
      <c r="N120" s="28"/>
    </row>
    <row r="121" spans="3:14">
      <c r="C121" s="9"/>
      <c r="N121" s="28"/>
    </row>
    <row r="122" spans="3:14">
      <c r="C122" s="9"/>
      <c r="N122" s="28"/>
    </row>
    <row r="123" spans="3:14">
      <c r="C123" s="9"/>
      <c r="N123" s="28"/>
    </row>
    <row r="124" spans="3:14">
      <c r="C124" s="9"/>
      <c r="N124" s="28"/>
    </row>
    <row r="125" spans="3:14">
      <c r="C125" s="9"/>
      <c r="N125" s="28"/>
    </row>
    <row r="126" spans="3:14">
      <c r="C126" s="9"/>
      <c r="N126" s="28"/>
    </row>
    <row r="127" spans="3:14">
      <c r="C127" s="9"/>
      <c r="N127" s="28"/>
    </row>
    <row r="128" spans="3:14">
      <c r="C128" s="9"/>
      <c r="N128" s="28"/>
    </row>
    <row r="129" spans="3:14">
      <c r="C129" s="9"/>
      <c r="N129" s="28"/>
    </row>
    <row r="130" spans="3:14">
      <c r="C130" s="9"/>
      <c r="N130" s="28"/>
    </row>
    <row r="131" spans="3:14">
      <c r="C131" s="9"/>
      <c r="N131" s="28"/>
    </row>
    <row r="132" spans="3:14">
      <c r="C132" s="9"/>
      <c r="N132" s="28"/>
    </row>
    <row r="133" spans="3:14">
      <c r="C133" s="9"/>
      <c r="N133" s="28"/>
    </row>
    <row r="134" spans="3:14">
      <c r="C134" s="9"/>
      <c r="N134" s="28"/>
    </row>
    <row r="135" spans="3:14">
      <c r="C135" s="9"/>
      <c r="N135" s="28"/>
    </row>
    <row r="136" spans="3:14">
      <c r="C136" s="9"/>
      <c r="N136" s="28"/>
    </row>
    <row r="137" spans="3:14">
      <c r="C137" s="9"/>
      <c r="N137" s="28"/>
    </row>
    <row r="138" spans="3:14">
      <c r="C138" s="9"/>
      <c r="N138" s="28"/>
    </row>
    <row r="139" spans="3:14">
      <c r="C139" s="9"/>
      <c r="N139" s="28"/>
    </row>
    <row r="140" spans="3:14">
      <c r="C140" s="9"/>
      <c r="N140" s="28"/>
    </row>
    <row r="141" spans="3:14">
      <c r="C141" s="9"/>
      <c r="N141" s="28"/>
    </row>
    <row r="142" spans="3:14">
      <c r="C142" s="9"/>
      <c r="N142" s="28"/>
    </row>
    <row r="143" spans="3:14">
      <c r="C143" s="9"/>
      <c r="N143" s="28"/>
    </row>
    <row r="144" spans="3:14">
      <c r="C144" s="9"/>
      <c r="N144" s="28"/>
    </row>
    <row r="145" spans="3:14">
      <c r="C145" s="9"/>
      <c r="N145" s="28"/>
    </row>
    <row r="146" spans="3:14">
      <c r="C146" s="9"/>
      <c r="N146" s="28"/>
    </row>
    <row r="147" spans="3:14">
      <c r="C147" s="9"/>
      <c r="N147" s="28"/>
    </row>
    <row r="148" spans="3:14">
      <c r="C148" s="9"/>
      <c r="N148" s="28"/>
    </row>
    <row r="149" spans="3:14">
      <c r="C149" s="9"/>
      <c r="N149" s="28"/>
    </row>
    <row r="150" spans="3:14">
      <c r="C150" s="9"/>
      <c r="N150" s="28"/>
    </row>
    <row r="151" spans="3:14">
      <c r="C151" s="9"/>
      <c r="N151" s="28"/>
    </row>
    <row r="152" spans="3:14">
      <c r="C152" s="9"/>
      <c r="N152" s="28"/>
    </row>
    <row r="153" spans="3:14">
      <c r="C153" s="9"/>
      <c r="N153" s="28"/>
    </row>
    <row r="154" spans="3:14">
      <c r="C154" s="9"/>
      <c r="N154" s="28"/>
    </row>
    <row r="155" spans="3:14">
      <c r="C155" s="9"/>
      <c r="N155" s="28"/>
    </row>
    <row r="156" spans="3:14">
      <c r="C156" s="9"/>
      <c r="N156" s="28"/>
    </row>
    <row r="157" spans="3:14">
      <c r="C157" s="9"/>
      <c r="N157" s="28"/>
    </row>
    <row r="158" spans="3:14">
      <c r="C158" s="9"/>
      <c r="N158" s="28"/>
    </row>
    <row r="159" spans="3:14">
      <c r="C159" s="9"/>
      <c r="N159" s="28"/>
    </row>
    <row r="160" spans="3:14">
      <c r="C160" s="9"/>
      <c r="N160" s="28"/>
    </row>
    <row r="161" spans="3:14">
      <c r="C161" s="9"/>
      <c r="N161" s="28"/>
    </row>
    <row r="162" spans="3:14">
      <c r="C162" s="9"/>
      <c r="N162" s="28"/>
    </row>
    <row r="163" spans="3:14">
      <c r="C163" s="9"/>
      <c r="N163" s="28"/>
    </row>
    <row r="164" spans="3:14">
      <c r="C164" s="9"/>
      <c r="N164" s="28"/>
    </row>
    <row r="165" spans="3:14">
      <c r="C165" s="9"/>
      <c r="N165" s="28"/>
    </row>
    <row r="166" spans="3:14">
      <c r="C166" s="9"/>
      <c r="N166" s="28"/>
    </row>
    <row r="167" spans="3:14">
      <c r="C167" s="9"/>
      <c r="N167" s="28"/>
    </row>
    <row r="168" spans="3:14">
      <c r="C168" s="9"/>
      <c r="N168" s="28"/>
    </row>
    <row r="169" spans="3:14">
      <c r="C169" s="9"/>
      <c r="N169" s="28"/>
    </row>
    <row r="170" spans="3:14">
      <c r="C170" s="9"/>
      <c r="N170" s="28"/>
    </row>
    <row r="171" spans="3:14">
      <c r="C171" s="9"/>
      <c r="N171" s="28"/>
    </row>
    <row r="172" spans="3:14">
      <c r="C172" s="9"/>
      <c r="N172" s="28"/>
    </row>
    <row r="173" spans="3:14">
      <c r="C173" s="9"/>
      <c r="N173" s="28"/>
    </row>
    <row r="174" spans="3:14">
      <c r="C174" s="9"/>
      <c r="N174" s="28"/>
    </row>
    <row r="175" spans="3:14">
      <c r="C175" s="9"/>
      <c r="N175" s="28"/>
    </row>
    <row r="176" spans="3:14">
      <c r="C176" s="9"/>
      <c r="N176" s="28"/>
    </row>
    <row r="177" spans="3:14">
      <c r="C177" s="9"/>
      <c r="N177" s="28"/>
    </row>
    <row r="178" spans="3:14">
      <c r="C178" s="9"/>
      <c r="N178" s="28"/>
    </row>
    <row r="179" spans="3:14">
      <c r="C179" s="9"/>
      <c r="N179" s="28"/>
    </row>
    <row r="180" spans="3:14">
      <c r="C180" s="9"/>
      <c r="N180" s="28"/>
    </row>
    <row r="181" spans="3:14">
      <c r="C181" s="9"/>
      <c r="N181" s="28"/>
    </row>
    <row r="182" spans="3:14">
      <c r="C182" s="9"/>
      <c r="N182" s="28"/>
    </row>
    <row r="183" spans="3:14">
      <c r="C183" s="9"/>
      <c r="N183" s="28"/>
    </row>
    <row r="184" spans="3:14">
      <c r="C184" s="9"/>
      <c r="N184" s="28"/>
    </row>
    <row r="185" spans="3:14">
      <c r="C185" s="9"/>
      <c r="N185" s="28"/>
    </row>
    <row r="186" spans="3:14">
      <c r="C186" s="9"/>
      <c r="N186" s="28"/>
    </row>
    <row r="187" spans="3:14">
      <c r="C187" s="9"/>
      <c r="N187" s="28"/>
    </row>
    <row r="188" spans="3:14">
      <c r="C188" s="9"/>
      <c r="N188" s="28"/>
    </row>
    <row r="189" spans="3:14">
      <c r="C189" s="9"/>
      <c r="N189" s="28"/>
    </row>
    <row r="190" spans="3:14">
      <c r="C190" s="9"/>
      <c r="N190" s="28"/>
    </row>
    <row r="191" spans="3:14">
      <c r="C191" s="9"/>
      <c r="N191" s="28"/>
    </row>
    <row r="192" spans="3:14">
      <c r="C192" s="9"/>
      <c r="N192" s="28"/>
    </row>
    <row r="193" spans="3:14">
      <c r="C193" s="9"/>
      <c r="N193" s="28"/>
    </row>
    <row r="194" spans="3:14">
      <c r="C194" s="9"/>
      <c r="N194" s="28"/>
    </row>
    <row r="195" spans="3:14">
      <c r="C195" s="9"/>
      <c r="N195" s="28"/>
    </row>
    <row r="196" spans="3:14">
      <c r="C196" s="9"/>
      <c r="N196" s="28"/>
    </row>
    <row r="197" spans="3:14">
      <c r="C197" s="9"/>
      <c r="N197" s="28"/>
    </row>
    <row r="198" spans="3:14">
      <c r="C198" s="9"/>
      <c r="N198" s="28"/>
    </row>
    <row r="199" spans="3:14">
      <c r="C199" s="9"/>
      <c r="N199" s="28"/>
    </row>
    <row r="200" spans="3:14">
      <c r="C200" s="9"/>
      <c r="N200" s="28"/>
    </row>
    <row r="201" spans="3:14">
      <c r="C201" s="9"/>
      <c r="N201" s="28"/>
    </row>
    <row r="202" spans="3:14">
      <c r="C202" s="9"/>
      <c r="N202" s="28"/>
    </row>
    <row r="203" spans="3:14">
      <c r="C203" s="9"/>
      <c r="N203" s="28"/>
    </row>
    <row r="204" spans="3:14">
      <c r="C204" s="9"/>
      <c r="N204" s="28"/>
    </row>
    <row r="205" spans="3:14">
      <c r="C205" s="9"/>
      <c r="N205" s="28"/>
    </row>
    <row r="206" spans="3:14">
      <c r="C206" s="9"/>
      <c r="N206" s="28"/>
    </row>
    <row r="207" spans="3:14">
      <c r="C207" s="9"/>
      <c r="N207" s="28"/>
    </row>
    <row r="208" spans="3:14">
      <c r="C208" s="9"/>
      <c r="N208" s="28"/>
    </row>
    <row r="209" spans="3:14">
      <c r="C209" s="9"/>
      <c r="N209" s="28"/>
    </row>
    <row r="210" spans="3:14">
      <c r="C210" s="9"/>
      <c r="N210" s="28"/>
    </row>
    <row r="211" spans="3:14">
      <c r="C211" s="9"/>
      <c r="N211" s="28"/>
    </row>
    <row r="212" spans="3:14">
      <c r="C212" s="9"/>
      <c r="N212" s="28"/>
    </row>
    <row r="213" spans="3:14">
      <c r="C213" s="9"/>
      <c r="N213" s="28"/>
    </row>
    <row r="214" spans="3:14">
      <c r="C214" s="9"/>
      <c r="N214" s="28"/>
    </row>
    <row r="215" spans="3:14">
      <c r="C215" s="9"/>
      <c r="N215" s="28"/>
    </row>
    <row r="216" spans="3:14">
      <c r="C216" s="9"/>
      <c r="N216" s="28"/>
    </row>
    <row r="217" spans="3:14">
      <c r="C217" s="9"/>
      <c r="N217" s="28"/>
    </row>
    <row r="218" spans="3:14">
      <c r="C218" s="9"/>
      <c r="N218" s="28"/>
    </row>
    <row r="219" spans="3:14">
      <c r="C219" s="9"/>
      <c r="N219" s="28"/>
    </row>
    <row r="220" spans="3:14">
      <c r="C220" s="9"/>
      <c r="N220" s="28"/>
    </row>
    <row r="221" spans="3:14">
      <c r="C221" s="9"/>
      <c r="N221" s="28"/>
    </row>
    <row r="222" spans="3:14">
      <c r="C222" s="9"/>
      <c r="N222" s="28"/>
    </row>
    <row r="223" spans="3:14">
      <c r="C223" s="9"/>
      <c r="N223" s="28"/>
    </row>
    <row r="224" spans="3:14">
      <c r="C224" s="9"/>
      <c r="N224" s="28"/>
    </row>
    <row r="225" spans="3:14">
      <c r="C225" s="9"/>
      <c r="N225" s="28"/>
    </row>
    <row r="226" spans="3:14">
      <c r="C226" s="9"/>
      <c r="N226" s="28"/>
    </row>
    <row r="227" spans="3:14">
      <c r="C227" s="9"/>
      <c r="N227" s="28"/>
    </row>
    <row r="228" spans="3:14">
      <c r="C228" s="9"/>
      <c r="N228" s="28"/>
    </row>
    <row r="229" spans="3:14">
      <c r="C229" s="9"/>
      <c r="N229" s="28"/>
    </row>
    <row r="230" spans="3:14">
      <c r="C230" s="9"/>
      <c r="N230" s="28"/>
    </row>
    <row r="231" spans="3:14">
      <c r="C231" s="9"/>
    </row>
    <row r="232" spans="3:14">
      <c r="C232" s="9"/>
    </row>
    <row r="233" spans="3:14">
      <c r="C233" s="9"/>
    </row>
    <row r="234" spans="3:14">
      <c r="C234" s="9"/>
    </row>
    <row r="235" spans="3:14">
      <c r="C235" s="9"/>
    </row>
    <row r="236" spans="3:14">
      <c r="C236" s="9"/>
    </row>
    <row r="237" spans="3:14">
      <c r="C237" s="9"/>
    </row>
    <row r="238" spans="3:14">
      <c r="C238" s="9"/>
    </row>
    <row r="239" spans="3:14">
      <c r="C239" s="9"/>
    </row>
    <row r="240" spans="3:14">
      <c r="C240" s="9"/>
    </row>
    <row r="241" spans="3:3">
      <c r="C241" s="9"/>
    </row>
    <row r="242" spans="3:3">
      <c r="C242" s="9"/>
    </row>
    <row r="243" spans="3:3">
      <c r="C243" s="9"/>
    </row>
    <row r="244" spans="3:3">
      <c r="C244" s="9"/>
    </row>
    <row r="245" spans="3:3">
      <c r="C245" s="9"/>
    </row>
    <row r="246" spans="3:3">
      <c r="C246" s="9"/>
    </row>
    <row r="247" spans="3:3">
      <c r="C247" s="9"/>
    </row>
    <row r="248" spans="3:3">
      <c r="C248" s="9"/>
    </row>
    <row r="249" spans="3:3">
      <c r="C249" s="9"/>
    </row>
    <row r="250" spans="3:3">
      <c r="C250" s="9"/>
    </row>
    <row r="251" spans="3:3">
      <c r="C251" s="9"/>
    </row>
    <row r="252" spans="3:3">
      <c r="C252" s="9"/>
    </row>
    <row r="253" spans="3:3">
      <c r="C253" s="9"/>
    </row>
    <row r="254" spans="3:3">
      <c r="C254" s="9"/>
    </row>
    <row r="255" spans="3:3">
      <c r="C255" s="9"/>
    </row>
    <row r="256" spans="3:3">
      <c r="C256" s="9"/>
    </row>
    <row r="257" spans="3:3">
      <c r="C257" s="9"/>
    </row>
    <row r="258" spans="3:3">
      <c r="C258" s="9"/>
    </row>
    <row r="259" spans="3:3">
      <c r="C259" s="9"/>
    </row>
    <row r="260" spans="3:3">
      <c r="C260" s="9"/>
    </row>
    <row r="261" spans="3:3">
      <c r="C261" s="9"/>
    </row>
    <row r="262" spans="3:3">
      <c r="C262" s="9"/>
    </row>
    <row r="263" spans="3:3">
      <c r="C263" s="9"/>
    </row>
    <row r="264" spans="3:3">
      <c r="C264" s="9"/>
    </row>
    <row r="265" spans="3:3">
      <c r="C265" s="9"/>
    </row>
    <row r="266" spans="3:3">
      <c r="C266" s="9"/>
    </row>
    <row r="267" spans="3:3">
      <c r="C267" s="9"/>
    </row>
    <row r="268" spans="3:3">
      <c r="C268" s="9"/>
    </row>
    <row r="269" spans="3:3">
      <c r="C269" s="9"/>
    </row>
    <row r="270" spans="3:3">
      <c r="C270" s="9"/>
    </row>
    <row r="271" spans="3:3">
      <c r="C271" s="9"/>
    </row>
    <row r="272" spans="3:3">
      <c r="C272" s="9"/>
    </row>
    <row r="273" spans="3:3">
      <c r="C273" s="9"/>
    </row>
    <row r="274" spans="3:3">
      <c r="C274" s="9"/>
    </row>
    <row r="275" spans="3:3">
      <c r="C275" s="9"/>
    </row>
    <row r="276" spans="3:3">
      <c r="C276" s="9"/>
    </row>
    <row r="277" spans="3:3">
      <c r="C277" s="9"/>
    </row>
    <row r="278" spans="3:3">
      <c r="C278" s="9"/>
    </row>
    <row r="279" spans="3:3">
      <c r="C279" s="9"/>
    </row>
    <row r="280" spans="3:3">
      <c r="C280" s="9"/>
    </row>
    <row r="281" spans="3:3">
      <c r="C281" s="9"/>
    </row>
    <row r="282" spans="3:3">
      <c r="C282" s="9"/>
    </row>
    <row r="283" spans="3:3">
      <c r="C283" s="9"/>
    </row>
    <row r="284" spans="3:3">
      <c r="C284" s="9"/>
    </row>
    <row r="285" spans="3:3">
      <c r="C285" s="9"/>
    </row>
    <row r="286" spans="3:3">
      <c r="C286" s="9"/>
    </row>
    <row r="287" spans="3:3">
      <c r="C287" s="9"/>
    </row>
    <row r="288" spans="3:3">
      <c r="C288" s="9"/>
    </row>
    <row r="289" spans="3:3">
      <c r="C289" s="9"/>
    </row>
    <row r="290" spans="3:3">
      <c r="C290" s="9"/>
    </row>
    <row r="291" spans="3:3">
      <c r="C291" s="9"/>
    </row>
    <row r="292" spans="3:3">
      <c r="C292" s="9"/>
    </row>
    <row r="293" spans="3:3">
      <c r="C293" s="9"/>
    </row>
    <row r="294" spans="3:3">
      <c r="C294" s="9"/>
    </row>
    <row r="295" spans="3:3">
      <c r="C295" s="9"/>
    </row>
    <row r="296" spans="3:3">
      <c r="C296" s="9"/>
    </row>
    <row r="297" spans="3:3">
      <c r="C297" s="9"/>
    </row>
    <row r="298" spans="3:3">
      <c r="C298" s="9"/>
    </row>
    <row r="299" spans="3:3">
      <c r="C299" s="9"/>
    </row>
    <row r="300" spans="3:3">
      <c r="C300" s="9"/>
    </row>
    <row r="301" spans="3:3">
      <c r="C301" s="9"/>
    </row>
    <row r="302" spans="3:3">
      <c r="C302" s="9"/>
    </row>
    <row r="303" spans="3:3">
      <c r="C303" s="9"/>
    </row>
    <row r="304" spans="3:3">
      <c r="C304" s="9"/>
    </row>
    <row r="305" spans="3:3">
      <c r="C305" s="9"/>
    </row>
    <row r="306" spans="3:3">
      <c r="C306" s="9"/>
    </row>
    <row r="307" spans="3:3">
      <c r="C307" s="9"/>
    </row>
    <row r="308" spans="3:3">
      <c r="C308" s="9"/>
    </row>
    <row r="309" spans="3:3">
      <c r="C309" s="9"/>
    </row>
    <row r="310" spans="3:3">
      <c r="C310" s="9"/>
    </row>
    <row r="311" spans="3:3">
      <c r="C311" s="9"/>
    </row>
    <row r="312" spans="3:3">
      <c r="C312" s="9"/>
    </row>
    <row r="313" spans="3:3">
      <c r="C313" s="9"/>
    </row>
    <row r="314" spans="3:3">
      <c r="C314" s="9"/>
    </row>
    <row r="315" spans="3:3">
      <c r="C315" s="9"/>
    </row>
    <row r="316" spans="3:3">
      <c r="C316" s="9"/>
    </row>
    <row r="317" spans="3:3">
      <c r="C317" s="9"/>
    </row>
    <row r="318" spans="3:3">
      <c r="C318" s="9"/>
    </row>
    <row r="319" spans="3:3">
      <c r="C319" s="9"/>
    </row>
    <row r="320" spans="3:3">
      <c r="C320" s="9"/>
    </row>
    <row r="321" spans="3:3">
      <c r="C321" s="9"/>
    </row>
    <row r="322" spans="3:3">
      <c r="C322" s="9"/>
    </row>
    <row r="323" spans="3:3">
      <c r="C323" s="9"/>
    </row>
    <row r="324" spans="3:3">
      <c r="C324" s="9"/>
    </row>
    <row r="325" spans="3:3">
      <c r="C325" s="9"/>
    </row>
    <row r="326" spans="3:3">
      <c r="C326" s="9"/>
    </row>
    <row r="327" spans="3:3">
      <c r="C327" s="9"/>
    </row>
    <row r="328" spans="3:3">
      <c r="C328" s="9"/>
    </row>
    <row r="329" spans="3:3">
      <c r="C329" s="9"/>
    </row>
    <row r="330" spans="3:3">
      <c r="C330" s="9"/>
    </row>
    <row r="331" spans="3:3">
      <c r="C331" s="9"/>
    </row>
    <row r="332" spans="3:3">
      <c r="C332" s="9"/>
    </row>
    <row r="333" spans="3:3">
      <c r="C333" s="9"/>
    </row>
    <row r="334" spans="3:3">
      <c r="C334" s="9"/>
    </row>
    <row r="335" spans="3:3">
      <c r="C335" s="9"/>
    </row>
    <row r="336" spans="3:3">
      <c r="C336" s="9"/>
    </row>
    <row r="337" spans="3:3">
      <c r="C337" s="9"/>
    </row>
    <row r="338" spans="3:3">
      <c r="C338" s="9"/>
    </row>
    <row r="339" spans="3:3">
      <c r="C339" s="9"/>
    </row>
    <row r="340" spans="3:3">
      <c r="C340" s="9"/>
    </row>
    <row r="341" spans="3:3">
      <c r="C341" s="9"/>
    </row>
    <row r="342" spans="3:3">
      <c r="C342" s="9"/>
    </row>
    <row r="343" spans="3:3">
      <c r="C343" s="9"/>
    </row>
    <row r="344" spans="3:3">
      <c r="C344" s="9"/>
    </row>
    <row r="345" spans="3:3">
      <c r="C345" s="9"/>
    </row>
    <row r="346" spans="3:3">
      <c r="C346" s="9"/>
    </row>
    <row r="347" spans="3:3">
      <c r="C347" s="9"/>
    </row>
    <row r="348" spans="3:3">
      <c r="C348" s="9"/>
    </row>
    <row r="349" spans="3:3">
      <c r="C349" s="9"/>
    </row>
    <row r="350" spans="3:3">
      <c r="C350" s="9"/>
    </row>
    <row r="351" spans="3:3">
      <c r="C351" s="9"/>
    </row>
    <row r="352" spans="3:3">
      <c r="C352" s="9"/>
    </row>
    <row r="353" spans="3:3">
      <c r="C353" s="9"/>
    </row>
    <row r="354" spans="3:3">
      <c r="C354" s="9"/>
    </row>
    <row r="355" spans="3:3">
      <c r="C355" s="9"/>
    </row>
    <row r="356" spans="3:3">
      <c r="C356" s="9"/>
    </row>
    <row r="357" spans="3:3">
      <c r="C357" s="9"/>
    </row>
    <row r="358" spans="3:3">
      <c r="C358" s="9"/>
    </row>
    <row r="359" spans="3:3">
      <c r="C359" s="9"/>
    </row>
    <row r="360" spans="3:3">
      <c r="C360" s="9"/>
    </row>
    <row r="361" spans="3:3">
      <c r="C361" s="9"/>
    </row>
    <row r="362" spans="3:3">
      <c r="C362" s="9"/>
    </row>
    <row r="363" spans="3:3">
      <c r="C363" s="9"/>
    </row>
    <row r="364" spans="3:3">
      <c r="C364" s="9"/>
    </row>
    <row r="365" spans="3:3">
      <c r="C365" s="9"/>
    </row>
    <row r="366" spans="3:3">
      <c r="C366" s="9"/>
    </row>
    <row r="367" spans="3:3">
      <c r="C367" s="9"/>
    </row>
    <row r="368" spans="3:3">
      <c r="C368" s="9"/>
    </row>
    <row r="369" spans="3:3">
      <c r="C369" s="9"/>
    </row>
    <row r="370" spans="3:3">
      <c r="C370" s="9"/>
    </row>
    <row r="371" spans="3:3">
      <c r="C371" s="9"/>
    </row>
    <row r="372" spans="3:3">
      <c r="C372" s="9"/>
    </row>
    <row r="373" spans="3:3">
      <c r="C373" s="9"/>
    </row>
    <row r="374" spans="3:3">
      <c r="C374" s="9"/>
    </row>
    <row r="375" spans="3:3">
      <c r="C375" s="9"/>
    </row>
    <row r="376" spans="3:3">
      <c r="C376" s="9"/>
    </row>
    <row r="377" spans="3:3">
      <c r="C377" s="9"/>
    </row>
    <row r="378" spans="3:3">
      <c r="C378" s="9"/>
    </row>
    <row r="379" spans="3:3">
      <c r="C379" s="9"/>
    </row>
    <row r="380" spans="3:3">
      <c r="C380" s="9"/>
    </row>
    <row r="381" spans="3:3">
      <c r="C381" s="9"/>
    </row>
    <row r="382" spans="3:3">
      <c r="C382" s="9"/>
    </row>
    <row r="383" spans="3:3">
      <c r="C383" s="9"/>
    </row>
    <row r="384" spans="3:3">
      <c r="C384" s="9"/>
    </row>
    <row r="385" spans="3:3">
      <c r="C385" s="9"/>
    </row>
    <row r="386" spans="3:3">
      <c r="C386" s="9"/>
    </row>
    <row r="387" spans="3:3">
      <c r="C387" s="9"/>
    </row>
    <row r="388" spans="3:3">
      <c r="C388" s="9"/>
    </row>
    <row r="389" spans="3:3">
      <c r="C389" s="9"/>
    </row>
    <row r="390" spans="3:3">
      <c r="C390" s="9"/>
    </row>
    <row r="391" spans="3:3">
      <c r="C391" s="9"/>
    </row>
    <row r="392" spans="3:3">
      <c r="C392" s="9"/>
    </row>
    <row r="393" spans="3:3">
      <c r="C393" s="9"/>
    </row>
    <row r="394" spans="3:3">
      <c r="C394" s="9"/>
    </row>
    <row r="395" spans="3:3">
      <c r="C395" s="9"/>
    </row>
    <row r="396" spans="3:3">
      <c r="C396" s="9"/>
    </row>
    <row r="397" spans="3:3">
      <c r="C397" s="9"/>
    </row>
    <row r="398" spans="3:3">
      <c r="C398" s="9"/>
    </row>
    <row r="399" spans="3:3">
      <c r="C399" s="9"/>
    </row>
    <row r="400" spans="3:3">
      <c r="C400" s="9"/>
    </row>
    <row r="401" spans="3:3">
      <c r="C401" s="9"/>
    </row>
    <row r="402" spans="3:3">
      <c r="C402" s="9"/>
    </row>
    <row r="403" spans="3:3">
      <c r="C403" s="9"/>
    </row>
    <row r="404" spans="3:3">
      <c r="C404" s="9"/>
    </row>
    <row r="405" spans="3:3">
      <c r="C405" s="9"/>
    </row>
    <row r="406" spans="3:3">
      <c r="C406" s="9"/>
    </row>
    <row r="407" spans="3:3">
      <c r="C407" s="9"/>
    </row>
    <row r="408" spans="3:3">
      <c r="C408" s="9"/>
    </row>
    <row r="409" spans="3:3">
      <c r="C409" s="9"/>
    </row>
    <row r="410" spans="3:3">
      <c r="C410" s="9"/>
    </row>
    <row r="411" spans="3:3">
      <c r="C411" s="9"/>
    </row>
    <row r="412" spans="3:3">
      <c r="C412" s="9"/>
    </row>
    <row r="413" spans="3:3">
      <c r="C413" s="9"/>
    </row>
    <row r="414" spans="3:3">
      <c r="C414" s="9"/>
    </row>
    <row r="415" spans="3:3">
      <c r="C415" s="9"/>
    </row>
    <row r="416" spans="3:3">
      <c r="C416" s="9"/>
    </row>
    <row r="417" spans="3:3">
      <c r="C417" s="9"/>
    </row>
    <row r="418" spans="3:3">
      <c r="C418" s="9"/>
    </row>
    <row r="419" spans="3:3">
      <c r="C419" s="9"/>
    </row>
    <row r="420" spans="3:3">
      <c r="C420" s="9"/>
    </row>
    <row r="421" spans="3:3">
      <c r="C421" s="9"/>
    </row>
    <row r="422" spans="3:3">
      <c r="C422" s="9"/>
    </row>
    <row r="423" spans="3:3">
      <c r="C423" s="9"/>
    </row>
    <row r="424" spans="3:3">
      <c r="C424" s="9"/>
    </row>
    <row r="425" spans="3:3">
      <c r="C425" s="9"/>
    </row>
    <row r="426" spans="3:3">
      <c r="C426" s="9"/>
    </row>
    <row r="427" spans="3:3">
      <c r="C427" s="9"/>
    </row>
    <row r="428" spans="3:3">
      <c r="C428" s="9"/>
    </row>
    <row r="429" spans="3:3">
      <c r="C429" s="9"/>
    </row>
    <row r="430" spans="3:3">
      <c r="C430" s="9"/>
    </row>
    <row r="431" spans="3:3">
      <c r="C431" s="9"/>
    </row>
    <row r="432" spans="3:3">
      <c r="C432" s="9"/>
    </row>
    <row r="433" spans="3:3">
      <c r="C433" s="9"/>
    </row>
    <row r="434" spans="3:3">
      <c r="C434" s="9"/>
    </row>
    <row r="435" spans="3:3">
      <c r="C435" s="9"/>
    </row>
    <row r="436" spans="3:3">
      <c r="C436" s="9"/>
    </row>
    <row r="437" spans="3:3">
      <c r="C437" s="9"/>
    </row>
    <row r="438" spans="3:3">
      <c r="C438" s="9"/>
    </row>
    <row r="439" spans="3:3">
      <c r="C439" s="9"/>
    </row>
    <row r="440" spans="3:3">
      <c r="C440" s="9"/>
    </row>
    <row r="441" spans="3:3">
      <c r="C441" s="9"/>
    </row>
    <row r="442" spans="3:3">
      <c r="C442" s="9"/>
    </row>
    <row r="443" spans="3:3">
      <c r="C443" s="9"/>
    </row>
    <row r="444" spans="3:3">
      <c r="C444" s="9"/>
    </row>
    <row r="445" spans="3:3">
      <c r="C445" s="9"/>
    </row>
    <row r="446" spans="3:3">
      <c r="C446" s="9"/>
    </row>
    <row r="447" spans="3:3">
      <c r="C447" s="9"/>
    </row>
    <row r="448" spans="3:3">
      <c r="C448" s="9"/>
    </row>
    <row r="449" spans="3:3">
      <c r="C449" s="9"/>
    </row>
    <row r="450" spans="3:3">
      <c r="C450" s="9"/>
    </row>
    <row r="451" spans="3:3">
      <c r="C451" s="9"/>
    </row>
    <row r="452" spans="3:3">
      <c r="C452" s="9"/>
    </row>
    <row r="453" spans="3:3">
      <c r="C453" s="9"/>
    </row>
    <row r="454" spans="3:3">
      <c r="C454" s="9"/>
    </row>
    <row r="455" spans="3:3">
      <c r="C455" s="9"/>
    </row>
    <row r="456" spans="3:3">
      <c r="C456" s="9"/>
    </row>
    <row r="457" spans="3:3">
      <c r="C457" s="9"/>
    </row>
    <row r="458" spans="3:3">
      <c r="C458" s="9"/>
    </row>
    <row r="459" spans="3:3">
      <c r="C459" s="9"/>
    </row>
    <row r="460" spans="3:3">
      <c r="C460" s="9"/>
    </row>
    <row r="461" spans="3:3">
      <c r="C461" s="9"/>
    </row>
    <row r="462" spans="3:3">
      <c r="C462" s="9"/>
    </row>
    <row r="463" spans="3:3">
      <c r="C463" s="9"/>
    </row>
    <row r="464" spans="3:3">
      <c r="C464" s="9"/>
    </row>
    <row r="465" spans="3:3">
      <c r="C465" s="9"/>
    </row>
    <row r="466" spans="3:3">
      <c r="C466" s="9"/>
    </row>
    <row r="467" spans="3:3">
      <c r="C467" s="9"/>
    </row>
    <row r="468" spans="3:3">
      <c r="C468" s="9"/>
    </row>
    <row r="469" spans="3:3">
      <c r="C469" s="9"/>
    </row>
    <row r="470" spans="3:3">
      <c r="C470" s="9"/>
    </row>
    <row r="471" spans="3:3">
      <c r="C471" s="9"/>
    </row>
    <row r="472" spans="3:3">
      <c r="C472" s="9"/>
    </row>
    <row r="473" spans="3:3">
      <c r="C473" s="9"/>
    </row>
    <row r="474" spans="3:3">
      <c r="C474" s="9"/>
    </row>
    <row r="475" spans="3:3">
      <c r="C475" s="9"/>
    </row>
    <row r="476" spans="3:3">
      <c r="C476" s="9"/>
    </row>
    <row r="477" spans="3:3">
      <c r="C477" s="9"/>
    </row>
    <row r="478" spans="3:3">
      <c r="C478" s="9"/>
    </row>
    <row r="479" spans="3:3">
      <c r="C479" s="9"/>
    </row>
    <row r="480" spans="3:3">
      <c r="C480" s="9"/>
    </row>
    <row r="481" spans="3:3">
      <c r="C481" s="9"/>
    </row>
    <row r="482" spans="3:3">
      <c r="C482" s="9"/>
    </row>
    <row r="483" spans="3:3">
      <c r="C483" s="9"/>
    </row>
    <row r="484" spans="3:3">
      <c r="C484" s="9"/>
    </row>
    <row r="485" spans="3:3">
      <c r="C485" s="9"/>
    </row>
    <row r="486" spans="3:3">
      <c r="C486" s="9"/>
    </row>
    <row r="487" spans="3:3">
      <c r="C487" s="9"/>
    </row>
    <row r="488" spans="3:3">
      <c r="C488" s="9"/>
    </row>
    <row r="489" spans="3:3">
      <c r="C489" s="9"/>
    </row>
    <row r="490" spans="3:3">
      <c r="C490" s="9"/>
    </row>
    <row r="491" spans="3:3">
      <c r="C491" s="9"/>
    </row>
    <row r="492" spans="3:3">
      <c r="C492" s="9"/>
    </row>
    <row r="493" spans="3:3">
      <c r="C493" s="9"/>
    </row>
    <row r="494" spans="3:3">
      <c r="C494" s="9"/>
    </row>
    <row r="495" spans="3:3">
      <c r="C495" s="9"/>
    </row>
    <row r="496" spans="3:3">
      <c r="C496" s="9"/>
    </row>
    <row r="497" spans="3:3">
      <c r="C497" s="9"/>
    </row>
    <row r="498" spans="3:3">
      <c r="C498" s="9"/>
    </row>
    <row r="499" spans="3:3">
      <c r="C499" s="9"/>
    </row>
    <row r="500" spans="3:3">
      <c r="C500" s="9"/>
    </row>
    <row r="501" spans="3:3">
      <c r="C501" s="9"/>
    </row>
    <row r="502" spans="3:3">
      <c r="C502" s="9"/>
    </row>
    <row r="503" spans="3:3">
      <c r="C503" s="9"/>
    </row>
    <row r="504" spans="3:3">
      <c r="C504" s="9"/>
    </row>
    <row r="505" spans="3:3">
      <c r="C505" s="9"/>
    </row>
    <row r="506" spans="3:3">
      <c r="C506" s="9"/>
    </row>
    <row r="507" spans="3:3">
      <c r="C507" s="9"/>
    </row>
    <row r="508" spans="3:3">
      <c r="C508" s="9"/>
    </row>
    <row r="509" spans="3:3">
      <c r="C509" s="9"/>
    </row>
    <row r="510" spans="3:3">
      <c r="C510" s="9"/>
    </row>
    <row r="511" spans="3:3">
      <c r="C511" s="9"/>
    </row>
    <row r="512" spans="3:3">
      <c r="C512" s="9"/>
    </row>
    <row r="513" spans="3:3">
      <c r="C513" s="9"/>
    </row>
    <row r="514" spans="3:3">
      <c r="C514" s="9"/>
    </row>
    <row r="515" spans="3:3">
      <c r="C515" s="9"/>
    </row>
    <row r="516" spans="3:3">
      <c r="C516" s="9"/>
    </row>
    <row r="517" spans="3:3">
      <c r="C517" s="9"/>
    </row>
    <row r="518" spans="3:3">
      <c r="C518" s="9"/>
    </row>
    <row r="519" spans="3:3">
      <c r="C519" s="9"/>
    </row>
    <row r="520" spans="3:3">
      <c r="C520" s="9"/>
    </row>
    <row r="521" spans="3:3">
      <c r="C521" s="9"/>
    </row>
    <row r="522" spans="3:3">
      <c r="C522" s="9"/>
    </row>
    <row r="523" spans="3:3">
      <c r="C523" s="9"/>
    </row>
    <row r="524" spans="3:3">
      <c r="C524" s="9"/>
    </row>
    <row r="525" spans="3:3">
      <c r="C525" s="9"/>
    </row>
    <row r="526" spans="3:3">
      <c r="C526" s="9"/>
    </row>
    <row r="527" spans="3:3">
      <c r="C527" s="9"/>
    </row>
    <row r="528" spans="3:3">
      <c r="C528" s="9"/>
    </row>
    <row r="529" spans="3:3">
      <c r="C529" s="9"/>
    </row>
    <row r="530" spans="3:3">
      <c r="C530" s="9"/>
    </row>
    <row r="531" spans="3:3">
      <c r="C531" s="9"/>
    </row>
    <row r="532" spans="3:3">
      <c r="C532" s="9"/>
    </row>
    <row r="533" spans="3:3">
      <c r="C533" s="9"/>
    </row>
    <row r="534" spans="3:3">
      <c r="C534" s="9"/>
    </row>
    <row r="535" spans="3:3">
      <c r="C535" s="9"/>
    </row>
    <row r="536" spans="3:3">
      <c r="C536" s="9"/>
    </row>
    <row r="537" spans="3:3">
      <c r="C537" s="9"/>
    </row>
    <row r="538" spans="3:3">
      <c r="C538" s="9"/>
    </row>
    <row r="539" spans="3:3">
      <c r="C539" s="9"/>
    </row>
    <row r="540" spans="3:3">
      <c r="C540" s="9"/>
    </row>
    <row r="541" spans="3:3">
      <c r="C541" s="9"/>
    </row>
    <row r="542" spans="3:3">
      <c r="C542" s="9"/>
    </row>
    <row r="543" spans="3:3">
      <c r="C543" s="9"/>
    </row>
    <row r="544" spans="3:3">
      <c r="C544" s="9"/>
    </row>
    <row r="545" spans="3:3">
      <c r="C545" s="9"/>
    </row>
    <row r="546" spans="3:3">
      <c r="C546" s="9"/>
    </row>
    <row r="547" spans="3:3">
      <c r="C547" s="9"/>
    </row>
    <row r="548" spans="3:3">
      <c r="C548" s="9"/>
    </row>
    <row r="549" spans="3:3">
      <c r="C549" s="9"/>
    </row>
    <row r="550" spans="3:3">
      <c r="C550" s="9"/>
    </row>
    <row r="551" spans="3:3">
      <c r="C551" s="9"/>
    </row>
    <row r="552" spans="3:3">
      <c r="C552" s="9"/>
    </row>
    <row r="553" spans="3:3">
      <c r="C553" s="9"/>
    </row>
    <row r="554" spans="3:3">
      <c r="C554" s="9"/>
    </row>
    <row r="555" spans="3:3">
      <c r="C555" s="9"/>
    </row>
    <row r="556" spans="3:3">
      <c r="C556" s="9"/>
    </row>
    <row r="557" spans="3:3">
      <c r="C557" s="9"/>
    </row>
    <row r="558" spans="3:3">
      <c r="C558" s="9"/>
    </row>
    <row r="559" spans="3:3">
      <c r="C559" s="9"/>
    </row>
    <row r="560" spans="3:3">
      <c r="C560" s="9"/>
    </row>
    <row r="561" spans="3:3">
      <c r="C561" s="9"/>
    </row>
    <row r="562" spans="3:3">
      <c r="C562" s="9"/>
    </row>
    <row r="563" spans="3:3">
      <c r="C563" s="9"/>
    </row>
    <row r="564" spans="3:3">
      <c r="C564" s="9"/>
    </row>
    <row r="565" spans="3:3">
      <c r="C565" s="9"/>
    </row>
    <row r="566" spans="3:3">
      <c r="C566" s="9"/>
    </row>
    <row r="567" spans="3:3">
      <c r="C567" s="9"/>
    </row>
    <row r="568" spans="3:3">
      <c r="C568" s="9"/>
    </row>
    <row r="569" spans="3:3">
      <c r="C569" s="9"/>
    </row>
    <row r="570" spans="3:3">
      <c r="C570" s="9"/>
    </row>
    <row r="571" spans="3:3">
      <c r="C571" s="9"/>
    </row>
    <row r="572" spans="3:3">
      <c r="C572" s="9"/>
    </row>
    <row r="573" spans="3:3">
      <c r="C573" s="9"/>
    </row>
    <row r="574" spans="3:3">
      <c r="C574" s="9"/>
    </row>
    <row r="575" spans="3:3">
      <c r="C575" s="9"/>
    </row>
    <row r="576" spans="3:3">
      <c r="C576" s="9"/>
    </row>
    <row r="577" spans="3:3">
      <c r="C577" s="9"/>
    </row>
    <row r="578" spans="3:3">
      <c r="C578" s="9"/>
    </row>
    <row r="579" spans="3:3">
      <c r="C579" s="9"/>
    </row>
    <row r="580" spans="3:3">
      <c r="C580" s="9"/>
    </row>
    <row r="581" spans="3:3">
      <c r="C581" s="9"/>
    </row>
    <row r="582" spans="3:3">
      <c r="C582" s="9"/>
    </row>
    <row r="583" spans="3:3">
      <c r="C583" s="9"/>
    </row>
    <row r="584" spans="3:3">
      <c r="C584" s="9"/>
    </row>
    <row r="585" spans="3:3">
      <c r="C585" s="9"/>
    </row>
    <row r="586" spans="3:3">
      <c r="C586" s="9"/>
    </row>
    <row r="587" spans="3:3">
      <c r="C587" s="9"/>
    </row>
    <row r="588" spans="3:3">
      <c r="C588" s="9"/>
    </row>
    <row r="589" spans="3:3">
      <c r="C589" s="9"/>
    </row>
    <row r="590" spans="3:3">
      <c r="C590" s="9"/>
    </row>
    <row r="591" spans="3:3">
      <c r="C591" s="9"/>
    </row>
    <row r="592" spans="3:3">
      <c r="C592" s="9"/>
    </row>
    <row r="593" spans="3:3">
      <c r="C593" s="9"/>
    </row>
    <row r="594" spans="3:3">
      <c r="C594" s="9"/>
    </row>
    <row r="595" spans="3:3">
      <c r="C595" s="9"/>
    </row>
    <row r="596" spans="3:3">
      <c r="C596" s="9"/>
    </row>
    <row r="597" spans="3:3">
      <c r="C597" s="9"/>
    </row>
    <row r="598" spans="3:3">
      <c r="C598" s="9"/>
    </row>
    <row r="599" spans="3:3">
      <c r="C599" s="9"/>
    </row>
    <row r="600" spans="3:3">
      <c r="C600" s="9"/>
    </row>
    <row r="601" spans="3:3">
      <c r="C601" s="9"/>
    </row>
    <row r="602" spans="3:3">
      <c r="C602" s="9"/>
    </row>
    <row r="603" spans="3:3">
      <c r="C603" s="9"/>
    </row>
    <row r="604" spans="3:3">
      <c r="C604" s="9"/>
    </row>
    <row r="605" spans="3:3">
      <c r="C605" s="9"/>
    </row>
    <row r="606" spans="3:3">
      <c r="C606" s="9"/>
    </row>
    <row r="607" spans="3:3">
      <c r="C607" s="9"/>
    </row>
    <row r="608" spans="3:3">
      <c r="C608" s="9"/>
    </row>
    <row r="609" spans="3:3">
      <c r="C609" s="9"/>
    </row>
    <row r="610" spans="3:3">
      <c r="C610" s="9"/>
    </row>
    <row r="611" spans="3:3">
      <c r="C611" s="9"/>
    </row>
    <row r="612" spans="3:3">
      <c r="C612" s="9"/>
    </row>
    <row r="613" spans="3:3">
      <c r="C613" s="9"/>
    </row>
    <row r="614" spans="3:3">
      <c r="C614" s="9"/>
    </row>
    <row r="615" spans="3:3">
      <c r="C615" s="9"/>
    </row>
    <row r="616" spans="3:3">
      <c r="C616" s="9"/>
    </row>
    <row r="617" spans="3:3">
      <c r="C617" s="9"/>
    </row>
    <row r="618" spans="3:3">
      <c r="C618" s="9"/>
    </row>
    <row r="619" spans="3:3">
      <c r="C619" s="9"/>
    </row>
    <row r="620" spans="3:3">
      <c r="C620" s="9"/>
    </row>
    <row r="621" spans="3:3">
      <c r="C621" s="9"/>
    </row>
    <row r="622" spans="3:3">
      <c r="C622" s="9"/>
    </row>
    <row r="623" spans="3:3">
      <c r="C623" s="9"/>
    </row>
    <row r="624" spans="3:3">
      <c r="C624" s="9"/>
    </row>
    <row r="625" spans="3:3">
      <c r="C625" s="9"/>
    </row>
    <row r="626" spans="3:3">
      <c r="C626" s="9"/>
    </row>
    <row r="627" spans="3:3">
      <c r="C627" s="9"/>
    </row>
    <row r="628" spans="3:3">
      <c r="C628" s="9"/>
    </row>
    <row r="629" spans="3:3">
      <c r="C629" s="9"/>
    </row>
    <row r="630" spans="3:3">
      <c r="C630" s="9"/>
    </row>
    <row r="631" spans="3:3">
      <c r="C631" s="9"/>
    </row>
    <row r="632" spans="3:3">
      <c r="C632" s="9"/>
    </row>
    <row r="633" spans="3:3">
      <c r="C633" s="9"/>
    </row>
    <row r="634" spans="3:3">
      <c r="C634" s="9"/>
    </row>
    <row r="635" spans="3:3">
      <c r="C635" s="9"/>
    </row>
    <row r="636" spans="3:3">
      <c r="C636" s="9"/>
    </row>
    <row r="637" spans="3:3">
      <c r="C637" s="9"/>
    </row>
    <row r="638" spans="3:3">
      <c r="C638" s="9"/>
    </row>
    <row r="639" spans="3:3">
      <c r="C639" s="9"/>
    </row>
    <row r="640" spans="3:3">
      <c r="C640" s="9"/>
    </row>
    <row r="641" spans="3:3">
      <c r="C641" s="9"/>
    </row>
    <row r="642" spans="3:3">
      <c r="C642" s="9"/>
    </row>
    <row r="643" spans="3:3">
      <c r="C643" s="9"/>
    </row>
    <row r="644" spans="3:3">
      <c r="C644" s="9"/>
    </row>
    <row r="645" spans="3:3">
      <c r="C645" s="9"/>
    </row>
    <row r="646" spans="3:3">
      <c r="C646" s="9"/>
    </row>
    <row r="647" spans="3:3">
      <c r="C647" s="9"/>
    </row>
    <row r="648" spans="3:3">
      <c r="C648" s="9"/>
    </row>
    <row r="649" spans="3:3">
      <c r="C649" s="9"/>
    </row>
    <row r="650" spans="3:3">
      <c r="C650" s="9"/>
    </row>
    <row r="651" spans="3:3">
      <c r="C651" s="9"/>
    </row>
    <row r="652" spans="3:3">
      <c r="C652" s="9"/>
    </row>
    <row r="653" spans="3:3">
      <c r="C653" s="9"/>
    </row>
    <row r="654" spans="3:3">
      <c r="C654" s="9"/>
    </row>
    <row r="655" spans="3:3">
      <c r="C655" s="9"/>
    </row>
    <row r="656" spans="3:3">
      <c r="C656" s="9"/>
    </row>
    <row r="657" spans="3:3">
      <c r="C657" s="9"/>
    </row>
    <row r="658" spans="3:3">
      <c r="C658" s="9"/>
    </row>
    <row r="659" spans="3:3">
      <c r="C659" s="9"/>
    </row>
    <row r="660" spans="3:3">
      <c r="C660" s="9"/>
    </row>
    <row r="661" spans="3:3">
      <c r="C661" s="9"/>
    </row>
    <row r="662" spans="3:3">
      <c r="C662" s="9"/>
    </row>
    <row r="663" spans="3:3">
      <c r="C663" s="9"/>
    </row>
    <row r="664" spans="3:3">
      <c r="C664" s="9"/>
    </row>
    <row r="665" spans="3:3">
      <c r="C665" s="9"/>
    </row>
    <row r="666" spans="3:3">
      <c r="C666" s="9"/>
    </row>
    <row r="667" spans="3:3">
      <c r="C667" s="9"/>
    </row>
    <row r="668" spans="3:3">
      <c r="C668" s="9"/>
    </row>
    <row r="669" spans="3:3">
      <c r="C669" s="9"/>
    </row>
    <row r="670" spans="3:3">
      <c r="C670" s="9"/>
    </row>
    <row r="671" spans="3:3">
      <c r="C671" s="9"/>
    </row>
    <row r="672" spans="3:3">
      <c r="C672" s="9"/>
    </row>
    <row r="673" spans="3:3">
      <c r="C673" s="9"/>
    </row>
    <row r="674" spans="3:3">
      <c r="C674" s="9"/>
    </row>
    <row r="675" spans="3:3">
      <c r="C675" s="9"/>
    </row>
    <row r="676" spans="3:3">
      <c r="C676" s="9"/>
    </row>
    <row r="677" spans="3:3">
      <c r="C677" s="9"/>
    </row>
    <row r="678" spans="3:3">
      <c r="C678" s="9"/>
    </row>
    <row r="679" spans="3:3">
      <c r="C679" s="9"/>
    </row>
    <row r="680" spans="3:3">
      <c r="C680" s="9"/>
    </row>
    <row r="681" spans="3:3">
      <c r="C681" s="9"/>
    </row>
    <row r="682" spans="3:3">
      <c r="C682" s="9"/>
    </row>
    <row r="683" spans="3:3">
      <c r="C683" s="9"/>
    </row>
    <row r="684" spans="3:3">
      <c r="C684" s="9"/>
    </row>
    <row r="685" spans="3:3">
      <c r="C685" s="9"/>
    </row>
    <row r="686" spans="3:3">
      <c r="C686" s="9"/>
    </row>
    <row r="687" spans="3:3">
      <c r="C687" s="9"/>
    </row>
    <row r="688" spans="3:3">
      <c r="C688" s="9"/>
    </row>
    <row r="689" spans="3:3">
      <c r="C689" s="9"/>
    </row>
    <row r="690" spans="3:3">
      <c r="C690" s="9"/>
    </row>
    <row r="691" spans="3:3">
      <c r="C691" s="9"/>
    </row>
    <row r="692" spans="3:3">
      <c r="C692" s="9"/>
    </row>
    <row r="693" spans="3:3">
      <c r="C693" s="9"/>
    </row>
    <row r="694" spans="3:3">
      <c r="C694" s="9"/>
    </row>
    <row r="695" spans="3:3">
      <c r="C695" s="9"/>
    </row>
    <row r="696" spans="3:3">
      <c r="C696" s="9"/>
    </row>
    <row r="697" spans="3:3">
      <c r="C697" s="9"/>
    </row>
    <row r="698" spans="3:3">
      <c r="C698" s="9"/>
    </row>
    <row r="699" spans="3:3">
      <c r="C699" s="9"/>
    </row>
    <row r="700" spans="3:3">
      <c r="C700" s="9"/>
    </row>
    <row r="701" spans="3:3">
      <c r="C701" s="9"/>
    </row>
    <row r="702" spans="3:3">
      <c r="C702" s="9"/>
    </row>
    <row r="703" spans="3:3">
      <c r="C703" s="9"/>
    </row>
    <row r="704" spans="3:3">
      <c r="C704" s="9"/>
    </row>
    <row r="705" spans="3:3">
      <c r="C705" s="9"/>
    </row>
    <row r="706" spans="3:3">
      <c r="C706" s="9"/>
    </row>
    <row r="707" spans="3:3">
      <c r="C707" s="9"/>
    </row>
    <row r="708" spans="3:3">
      <c r="C708" s="9"/>
    </row>
    <row r="709" spans="3:3">
      <c r="C709" s="9"/>
    </row>
    <row r="710" spans="3:3">
      <c r="C710" s="9"/>
    </row>
    <row r="711" spans="3:3">
      <c r="C711" s="9"/>
    </row>
    <row r="712" spans="3:3">
      <c r="C712" s="9"/>
    </row>
    <row r="713" spans="3:3">
      <c r="C713" s="9"/>
    </row>
    <row r="714" spans="3:3">
      <c r="C714" s="9"/>
    </row>
    <row r="715" spans="3:3">
      <c r="C715" s="9"/>
    </row>
    <row r="716" spans="3:3">
      <c r="C716" s="9"/>
    </row>
    <row r="717" spans="3:3">
      <c r="C717" s="9"/>
    </row>
    <row r="718" spans="3:3">
      <c r="C718" s="9"/>
    </row>
    <row r="719" spans="3:3">
      <c r="C719" s="9"/>
    </row>
    <row r="720" spans="3:3">
      <c r="C720" s="9"/>
    </row>
    <row r="721" spans="3:3">
      <c r="C721" s="9"/>
    </row>
    <row r="722" spans="3:3">
      <c r="C722" s="9"/>
    </row>
    <row r="723" spans="3:3">
      <c r="C723" s="9"/>
    </row>
    <row r="724" spans="3:3">
      <c r="C724" s="9"/>
    </row>
    <row r="725" spans="3:3">
      <c r="C725" s="9"/>
    </row>
    <row r="726" spans="3:3">
      <c r="C726" s="9"/>
    </row>
    <row r="727" spans="3:3">
      <c r="C727" s="9"/>
    </row>
    <row r="728" spans="3:3">
      <c r="C728" s="9"/>
    </row>
    <row r="729" spans="3:3">
      <c r="C729" s="9"/>
    </row>
    <row r="730" spans="3:3">
      <c r="C730" s="9"/>
    </row>
    <row r="731" spans="3:3">
      <c r="C731" s="9"/>
    </row>
    <row r="732" spans="3:3">
      <c r="C732" s="9"/>
    </row>
    <row r="733" spans="3:3">
      <c r="C733" s="9"/>
    </row>
    <row r="734" spans="3:3">
      <c r="C734" s="9"/>
    </row>
    <row r="735" spans="3:3">
      <c r="C735" s="9"/>
    </row>
    <row r="736" spans="3:3">
      <c r="C736" s="9"/>
    </row>
    <row r="737" spans="3:3">
      <c r="C737" s="9"/>
    </row>
    <row r="738" spans="3:3">
      <c r="C738" s="9"/>
    </row>
    <row r="739" spans="3:3">
      <c r="C739" s="9"/>
    </row>
    <row r="740" spans="3:3">
      <c r="C740" s="9"/>
    </row>
    <row r="741" spans="3:3">
      <c r="C741" s="9"/>
    </row>
    <row r="742" spans="3:3">
      <c r="C742" s="9"/>
    </row>
    <row r="743" spans="3:3">
      <c r="C743" s="9"/>
    </row>
    <row r="744" spans="3:3">
      <c r="C744" s="9"/>
    </row>
    <row r="745" spans="3:3">
      <c r="C745" s="9"/>
    </row>
    <row r="746" spans="3:3">
      <c r="C746" s="9"/>
    </row>
    <row r="747" spans="3:3">
      <c r="C747" s="9"/>
    </row>
    <row r="748" spans="3:3">
      <c r="C748" s="9"/>
    </row>
    <row r="749" spans="3:3">
      <c r="C749" s="9"/>
    </row>
    <row r="750" spans="3:3">
      <c r="C750" s="9"/>
    </row>
    <row r="751" spans="3:3">
      <c r="C751" s="9"/>
    </row>
    <row r="752" spans="3:3">
      <c r="C752" s="9"/>
    </row>
    <row r="753" spans="3:3">
      <c r="C753" s="9"/>
    </row>
    <row r="754" spans="3:3">
      <c r="C754" s="9"/>
    </row>
    <row r="755" spans="3:3">
      <c r="C755" s="9"/>
    </row>
    <row r="756" spans="3:3">
      <c r="C756" s="9"/>
    </row>
    <row r="757" spans="3:3">
      <c r="C757" s="9"/>
    </row>
    <row r="758" spans="3:3">
      <c r="C758" s="9"/>
    </row>
    <row r="759" spans="3:3">
      <c r="C759" s="9"/>
    </row>
    <row r="760" spans="3:3">
      <c r="C760" s="9"/>
    </row>
    <row r="761" spans="3:3">
      <c r="C761" s="9"/>
    </row>
    <row r="762" spans="3:3">
      <c r="C762" s="9"/>
    </row>
    <row r="763" spans="3:3">
      <c r="C763" s="9"/>
    </row>
    <row r="764" spans="3:3">
      <c r="C764" s="9"/>
    </row>
    <row r="765" spans="3:3">
      <c r="C765" s="9"/>
    </row>
    <row r="766" spans="3:3">
      <c r="C766" s="9"/>
    </row>
    <row r="767" spans="3:3">
      <c r="C767" s="9"/>
    </row>
    <row r="768" spans="3:3">
      <c r="C768" s="9"/>
    </row>
    <row r="769" spans="3:3">
      <c r="C769" s="9"/>
    </row>
    <row r="770" spans="3:3">
      <c r="C770" s="9"/>
    </row>
    <row r="771" spans="3:3">
      <c r="C771" s="9"/>
    </row>
    <row r="772" spans="3:3">
      <c r="C772" s="9"/>
    </row>
    <row r="773" spans="3:3">
      <c r="C773" s="9"/>
    </row>
    <row r="774" spans="3:3">
      <c r="C774" s="9"/>
    </row>
    <row r="775" spans="3:3">
      <c r="C775" s="9"/>
    </row>
    <row r="776" spans="3:3">
      <c r="C776" s="9"/>
    </row>
    <row r="777" spans="3:3">
      <c r="C777" s="9"/>
    </row>
    <row r="778" spans="3:3">
      <c r="C778" s="9"/>
    </row>
    <row r="779" spans="3:3">
      <c r="C779" s="9"/>
    </row>
    <row r="780" spans="3:3">
      <c r="C780" s="9"/>
    </row>
    <row r="781" spans="3:3">
      <c r="C781" s="9"/>
    </row>
    <row r="782" spans="3:3">
      <c r="C782" s="9"/>
    </row>
    <row r="783" spans="3:3">
      <c r="C783" s="9"/>
    </row>
    <row r="784" spans="3:3">
      <c r="C784" s="9"/>
    </row>
    <row r="785" spans="3:3">
      <c r="C785" s="9"/>
    </row>
    <row r="786" spans="3:3">
      <c r="C786" s="9"/>
    </row>
    <row r="787" spans="3:3">
      <c r="C787" s="9"/>
    </row>
    <row r="788" spans="3:3">
      <c r="C788" s="9"/>
    </row>
    <row r="789" spans="3:3">
      <c r="C789" s="9"/>
    </row>
    <row r="790" spans="3:3">
      <c r="C790" s="9"/>
    </row>
    <row r="791" spans="3:3">
      <c r="C791" s="9"/>
    </row>
    <row r="792" spans="3:3">
      <c r="C792" s="9"/>
    </row>
    <row r="793" spans="3:3">
      <c r="C793" s="9"/>
    </row>
    <row r="794" spans="3:3">
      <c r="C794" s="9"/>
    </row>
    <row r="795" spans="3:3">
      <c r="C795" s="9"/>
    </row>
    <row r="796" spans="3:3">
      <c r="C796" s="9"/>
    </row>
    <row r="797" spans="3:3">
      <c r="C797" s="9"/>
    </row>
    <row r="798" spans="3:3">
      <c r="C798" s="9"/>
    </row>
    <row r="799" spans="3:3">
      <c r="C799" s="9"/>
    </row>
    <row r="800" spans="3:3">
      <c r="C800" s="9"/>
    </row>
    <row r="801" spans="3:3">
      <c r="C801" s="9"/>
    </row>
    <row r="802" spans="3:3">
      <c r="C802" s="9"/>
    </row>
    <row r="803" spans="3:3">
      <c r="C803" s="9"/>
    </row>
    <row r="804" spans="3:3">
      <c r="C804" s="9"/>
    </row>
    <row r="805" spans="3:3">
      <c r="C805" s="9"/>
    </row>
    <row r="806" spans="3:3">
      <c r="C806" s="9"/>
    </row>
    <row r="807" spans="3:3">
      <c r="C807" s="9"/>
    </row>
    <row r="808" spans="3:3">
      <c r="C808" s="9"/>
    </row>
    <row r="809" spans="3:3">
      <c r="C809" s="9"/>
    </row>
    <row r="810" spans="3:3">
      <c r="C810" s="9"/>
    </row>
    <row r="811" spans="3:3">
      <c r="C811" s="9"/>
    </row>
    <row r="812" spans="3:3">
      <c r="C812" s="9"/>
    </row>
    <row r="813" spans="3:3">
      <c r="C813" s="9"/>
    </row>
    <row r="814" spans="3:3">
      <c r="C814" s="9"/>
    </row>
    <row r="815" spans="3:3">
      <c r="C815" s="9"/>
    </row>
    <row r="816" spans="3:3">
      <c r="C816" s="9"/>
    </row>
    <row r="817" spans="3:3">
      <c r="C817" s="9"/>
    </row>
    <row r="818" spans="3:3">
      <c r="C818" s="9"/>
    </row>
    <row r="819" spans="3:3">
      <c r="C819" s="9"/>
    </row>
    <row r="820" spans="3:3">
      <c r="C820" s="9"/>
    </row>
    <row r="821" spans="3:3">
      <c r="C821" s="9"/>
    </row>
    <row r="822" spans="3:3">
      <c r="C822" s="9"/>
    </row>
    <row r="823" spans="3:3">
      <c r="C823" s="9"/>
    </row>
    <row r="824" spans="3:3">
      <c r="C824" s="9"/>
    </row>
    <row r="825" spans="3:3">
      <c r="C825" s="9"/>
    </row>
    <row r="826" spans="3:3">
      <c r="C826" s="9"/>
    </row>
    <row r="827" spans="3:3">
      <c r="C827" s="9"/>
    </row>
    <row r="828" spans="3:3">
      <c r="C828" s="9"/>
    </row>
    <row r="829" spans="3:3">
      <c r="C829" s="9"/>
    </row>
    <row r="830" spans="3:3">
      <c r="C830" s="9"/>
    </row>
    <row r="831" spans="3:3">
      <c r="C831" s="9"/>
    </row>
    <row r="832" spans="3:3">
      <c r="C832" s="9"/>
    </row>
    <row r="833" spans="3:3">
      <c r="C833" s="9"/>
    </row>
    <row r="834" spans="3:3">
      <c r="C834" s="9"/>
    </row>
    <row r="835" spans="3:3">
      <c r="C835" s="9"/>
    </row>
    <row r="836" spans="3:3">
      <c r="C836" s="9"/>
    </row>
    <row r="837" spans="3:3">
      <c r="C837" s="9"/>
    </row>
    <row r="838" spans="3:3">
      <c r="C838" s="9"/>
    </row>
    <row r="839" spans="3:3">
      <c r="C839" s="9"/>
    </row>
    <row r="840" spans="3:3">
      <c r="C840" s="9"/>
    </row>
    <row r="841" spans="3:3">
      <c r="C841" s="9"/>
    </row>
    <row r="842" spans="3:3">
      <c r="C842" s="9"/>
    </row>
    <row r="843" spans="3:3">
      <c r="C843" s="9"/>
    </row>
    <row r="844" spans="3:3">
      <c r="C844" s="9"/>
    </row>
    <row r="845" spans="3:3">
      <c r="C845" s="9"/>
    </row>
    <row r="846" spans="3:3">
      <c r="C846" s="9"/>
    </row>
    <row r="847" spans="3:3">
      <c r="C847" s="9"/>
    </row>
    <row r="848" spans="3:3">
      <c r="C848" s="9"/>
    </row>
    <row r="849" spans="3:3">
      <c r="C849" s="9"/>
    </row>
    <row r="850" spans="3:3">
      <c r="C850" s="9"/>
    </row>
    <row r="851" spans="3:3">
      <c r="C851" s="9"/>
    </row>
    <row r="852" spans="3:3">
      <c r="C852" s="9"/>
    </row>
    <row r="853" spans="3:3">
      <c r="C853" s="9"/>
    </row>
    <row r="854" spans="3:3">
      <c r="C854" s="9"/>
    </row>
    <row r="855" spans="3:3">
      <c r="C855" s="9"/>
    </row>
    <row r="856" spans="3:3">
      <c r="C856" s="9"/>
    </row>
    <row r="857" spans="3:3">
      <c r="C857" s="9"/>
    </row>
    <row r="858" spans="3:3">
      <c r="C858" s="9"/>
    </row>
    <row r="859" spans="3:3">
      <c r="C859" s="9"/>
    </row>
    <row r="860" spans="3:3">
      <c r="C860" s="9"/>
    </row>
    <row r="861" spans="3:3">
      <c r="C861" s="9"/>
    </row>
    <row r="862" spans="3:3">
      <c r="C862" s="9"/>
    </row>
    <row r="863" spans="3:3">
      <c r="C863" s="9"/>
    </row>
    <row r="864" spans="3:3">
      <c r="C864" s="9"/>
    </row>
    <row r="865" spans="3:3">
      <c r="C865" s="9"/>
    </row>
    <row r="866" spans="3:3">
      <c r="C866" s="9"/>
    </row>
    <row r="867" spans="3:3">
      <c r="C867" s="9"/>
    </row>
    <row r="868" spans="3:3">
      <c r="C868" s="9"/>
    </row>
    <row r="869" spans="3:3">
      <c r="C869" s="9"/>
    </row>
    <row r="870" spans="3:3">
      <c r="C870" s="9"/>
    </row>
    <row r="871" spans="3:3">
      <c r="C871" s="9"/>
    </row>
    <row r="872" spans="3:3">
      <c r="C872" s="9"/>
    </row>
    <row r="873" spans="3:3">
      <c r="C873" s="9"/>
    </row>
    <row r="874" spans="3:3">
      <c r="C874" s="9"/>
    </row>
    <row r="875" spans="3:3">
      <c r="C875" s="9"/>
    </row>
    <row r="876" spans="3:3">
      <c r="C876" s="9"/>
    </row>
    <row r="877" spans="3:3">
      <c r="C877" s="9"/>
    </row>
    <row r="878" spans="3:3">
      <c r="C878" s="9"/>
    </row>
    <row r="879" spans="3:3">
      <c r="C879" s="9"/>
    </row>
    <row r="880" spans="3:3">
      <c r="C880" s="9"/>
    </row>
    <row r="881" spans="3:3">
      <c r="C881" s="9"/>
    </row>
    <row r="882" spans="3:3">
      <c r="C882" s="9"/>
    </row>
    <row r="883" spans="3:3">
      <c r="C883" s="9"/>
    </row>
    <row r="884" spans="3:3">
      <c r="C884" s="9"/>
    </row>
    <row r="885" spans="3:3">
      <c r="C885" s="9"/>
    </row>
    <row r="886" spans="3:3">
      <c r="C886" s="9"/>
    </row>
    <row r="887" spans="3:3">
      <c r="C887" s="9"/>
    </row>
    <row r="888" spans="3:3">
      <c r="C888" s="9"/>
    </row>
    <row r="889" spans="3:3">
      <c r="C889" s="9"/>
    </row>
    <row r="890" spans="3:3">
      <c r="C890" s="9"/>
    </row>
    <row r="891" spans="3:3">
      <c r="C891" s="9"/>
    </row>
    <row r="892" spans="3:3">
      <c r="C892" s="9"/>
    </row>
    <row r="893" spans="3:3">
      <c r="C893" s="9"/>
    </row>
    <row r="894" spans="3:3">
      <c r="C894" s="9"/>
    </row>
    <row r="895" spans="3:3">
      <c r="C895" s="9"/>
    </row>
    <row r="896" spans="3:3">
      <c r="C896" s="9"/>
    </row>
    <row r="897" spans="3:3">
      <c r="C897" s="9"/>
    </row>
    <row r="898" spans="3:3">
      <c r="C898" s="9"/>
    </row>
    <row r="899" spans="3:3">
      <c r="C899" s="9"/>
    </row>
    <row r="900" spans="3:3">
      <c r="C900" s="9"/>
    </row>
    <row r="901" spans="3:3">
      <c r="C901" s="9"/>
    </row>
    <row r="902" spans="3:3">
      <c r="C902" s="9"/>
    </row>
    <row r="903" spans="3:3">
      <c r="C903" s="9"/>
    </row>
    <row r="904" spans="3:3">
      <c r="C904" s="9"/>
    </row>
    <row r="905" spans="3:3">
      <c r="C905" s="9"/>
    </row>
    <row r="906" spans="3:3">
      <c r="C906" s="9"/>
    </row>
    <row r="907" spans="3:3">
      <c r="C907" s="9"/>
    </row>
    <row r="908" spans="3:3">
      <c r="C908" s="9"/>
    </row>
    <row r="909" spans="3:3">
      <c r="C909" s="9"/>
    </row>
    <row r="910" spans="3:3">
      <c r="C910" s="9"/>
    </row>
    <row r="911" spans="3:3">
      <c r="C911" s="9"/>
    </row>
    <row r="912" spans="3:3">
      <c r="C912" s="9"/>
    </row>
    <row r="913" spans="3:3">
      <c r="C913" s="9"/>
    </row>
    <row r="914" spans="3:3">
      <c r="C914" s="9"/>
    </row>
    <row r="915" spans="3:3">
      <c r="C915" s="9"/>
    </row>
    <row r="916" spans="3:3">
      <c r="C916" s="9"/>
    </row>
    <row r="917" spans="3:3">
      <c r="C917" s="9"/>
    </row>
    <row r="918" spans="3:3">
      <c r="C918" s="9"/>
    </row>
    <row r="919" spans="3:3">
      <c r="C919" s="9"/>
    </row>
    <row r="920" spans="3:3">
      <c r="C920" s="9"/>
    </row>
    <row r="921" spans="3:3">
      <c r="C921" s="9"/>
    </row>
    <row r="922" spans="3:3">
      <c r="C922" s="9"/>
    </row>
    <row r="923" spans="3:3">
      <c r="C923" s="9"/>
    </row>
    <row r="924" spans="3:3">
      <c r="C924" s="9"/>
    </row>
    <row r="925" spans="3:3">
      <c r="C925" s="9"/>
    </row>
    <row r="926" spans="3:3">
      <c r="C926" s="9"/>
    </row>
    <row r="927" spans="3:3">
      <c r="C927" s="9"/>
    </row>
    <row r="928" spans="3:3">
      <c r="C928" s="9"/>
    </row>
    <row r="929" spans="3:3">
      <c r="C929" s="9"/>
    </row>
    <row r="930" spans="3:3">
      <c r="C930" s="9"/>
    </row>
    <row r="931" spans="3:3">
      <c r="C931" s="9"/>
    </row>
    <row r="932" spans="3:3">
      <c r="C932" s="9"/>
    </row>
    <row r="933" spans="3:3">
      <c r="C933" s="9"/>
    </row>
    <row r="934" spans="3:3">
      <c r="C934" s="9"/>
    </row>
    <row r="935" spans="3:3">
      <c r="C935" s="9"/>
    </row>
    <row r="936" spans="3:3">
      <c r="C936" s="9"/>
    </row>
    <row r="937" spans="3:3">
      <c r="C937" s="9"/>
    </row>
    <row r="938" spans="3:3">
      <c r="C938" s="9"/>
    </row>
    <row r="939" spans="3:3">
      <c r="C939" s="9"/>
    </row>
    <row r="940" spans="3:3">
      <c r="C940" s="9"/>
    </row>
    <row r="941" spans="3:3">
      <c r="C941" s="9"/>
    </row>
    <row r="942" spans="3:3">
      <c r="C942" s="9"/>
    </row>
    <row r="943" spans="3:3">
      <c r="C943" s="9"/>
    </row>
    <row r="944" spans="3:3">
      <c r="C944" s="9"/>
    </row>
    <row r="945" spans="3:3">
      <c r="C945" s="9"/>
    </row>
    <row r="946" spans="3:3">
      <c r="C946" s="9"/>
    </row>
    <row r="947" spans="3:3">
      <c r="C947" s="9"/>
    </row>
    <row r="948" spans="3:3">
      <c r="C948" s="9"/>
    </row>
    <row r="949" spans="3:3">
      <c r="C949" s="9"/>
    </row>
    <row r="950" spans="3:3">
      <c r="C950" s="9"/>
    </row>
    <row r="951" spans="3:3">
      <c r="C951" s="9"/>
    </row>
    <row r="952" spans="3:3">
      <c r="C952" s="9"/>
    </row>
    <row r="953" spans="3:3">
      <c r="C953" s="9"/>
    </row>
    <row r="954" spans="3:3">
      <c r="C954" s="9"/>
    </row>
    <row r="955" spans="3:3">
      <c r="C955" s="9"/>
    </row>
    <row r="956" spans="3:3">
      <c r="C956" s="9"/>
    </row>
    <row r="957" spans="3:3">
      <c r="C957" s="9"/>
    </row>
    <row r="958" spans="3:3">
      <c r="C958" s="9"/>
    </row>
    <row r="959" spans="3:3">
      <c r="C959" s="9"/>
    </row>
    <row r="960" spans="3:3">
      <c r="C960" s="9"/>
    </row>
    <row r="961" spans="3:3">
      <c r="C961" s="9"/>
    </row>
    <row r="962" spans="3:3">
      <c r="C962" s="9"/>
    </row>
    <row r="963" spans="3:3">
      <c r="C963" s="9"/>
    </row>
    <row r="964" spans="3:3">
      <c r="C964" s="9"/>
    </row>
    <row r="965" spans="3:3">
      <c r="C965" s="9"/>
    </row>
    <row r="966" spans="3:3">
      <c r="C966" s="9"/>
    </row>
    <row r="967" spans="3:3">
      <c r="C967" s="9"/>
    </row>
    <row r="968" spans="3:3">
      <c r="C968" s="9"/>
    </row>
    <row r="969" spans="3:3">
      <c r="C969" s="9"/>
    </row>
    <row r="970" spans="3:3">
      <c r="C970" s="9"/>
    </row>
    <row r="971" spans="3:3">
      <c r="C971" s="9"/>
    </row>
    <row r="972" spans="3:3">
      <c r="C972" s="9"/>
    </row>
    <row r="973" spans="3:3">
      <c r="C973" s="9"/>
    </row>
    <row r="974" spans="3:3">
      <c r="C974" s="9"/>
    </row>
    <row r="975" spans="3:3">
      <c r="C975" s="9"/>
    </row>
    <row r="976" spans="3:3">
      <c r="C976" s="9"/>
    </row>
    <row r="977" spans="3:3">
      <c r="C977" s="9"/>
    </row>
    <row r="978" spans="3:3">
      <c r="C978" s="9"/>
    </row>
    <row r="979" spans="3:3">
      <c r="C979" s="9"/>
    </row>
    <row r="980" spans="3:3">
      <c r="C980" s="9"/>
    </row>
    <row r="981" spans="3:3">
      <c r="C981" s="9"/>
    </row>
    <row r="982" spans="3:3">
      <c r="C982" s="9"/>
    </row>
    <row r="983" spans="3:3">
      <c r="C983" s="9"/>
    </row>
    <row r="984" spans="3:3">
      <c r="C984" s="9"/>
    </row>
    <row r="985" spans="3:3">
      <c r="C985" s="9"/>
    </row>
    <row r="986" spans="3:3">
      <c r="C986" s="9"/>
    </row>
    <row r="987" spans="3:3">
      <c r="C987" s="9"/>
    </row>
    <row r="988" spans="3:3">
      <c r="C988" s="9"/>
    </row>
    <row r="989" spans="3:3">
      <c r="C989" s="9"/>
    </row>
    <row r="990" spans="3:3">
      <c r="C990" s="9"/>
    </row>
    <row r="991" spans="3:3">
      <c r="C991" s="9"/>
    </row>
    <row r="992" spans="3:3">
      <c r="C992" s="9"/>
    </row>
    <row r="993" spans="3:3">
      <c r="C993" s="9"/>
    </row>
    <row r="994" spans="3:3">
      <c r="C994" s="9"/>
    </row>
    <row r="995" spans="3:3">
      <c r="C995" s="9"/>
    </row>
    <row r="996" spans="3:3">
      <c r="C996" s="9"/>
    </row>
    <row r="997" spans="3:3">
      <c r="C997" s="9"/>
    </row>
    <row r="998" spans="3:3">
      <c r="C998" s="9"/>
    </row>
    <row r="999" spans="3:3">
      <c r="C999" s="9"/>
    </row>
    <row r="1000" spans="3:3">
      <c r="C1000" s="9"/>
    </row>
    <row r="1001" spans="3:3">
      <c r="C1001" s="9"/>
    </row>
    <row r="1002" spans="3:3">
      <c r="C1002" s="9"/>
    </row>
    <row r="1003" spans="3:3">
      <c r="C1003" s="9"/>
    </row>
    <row r="1004" spans="3:3">
      <c r="C1004" s="9"/>
    </row>
    <row r="1005" spans="3:3">
      <c r="C1005" s="9"/>
    </row>
    <row r="1006" spans="3:3">
      <c r="C1006" s="9"/>
    </row>
    <row r="1007" spans="3:3">
      <c r="C1007" s="9"/>
    </row>
    <row r="1008" spans="3:3">
      <c r="C1008" s="9"/>
    </row>
    <row r="1009" spans="3:3">
      <c r="C1009" s="9"/>
    </row>
    <row r="1010" spans="3:3">
      <c r="C1010" s="9"/>
    </row>
    <row r="1011" spans="3:3">
      <c r="C1011" s="9"/>
    </row>
    <row r="1012" spans="3:3">
      <c r="C1012" s="9"/>
    </row>
    <row r="1013" spans="3:3">
      <c r="C1013" s="9"/>
    </row>
    <row r="1014" spans="3:3">
      <c r="C1014" s="9"/>
    </row>
    <row r="1015" spans="3:3">
      <c r="C1015" s="9"/>
    </row>
    <row r="1016" spans="3:3">
      <c r="C1016" s="9"/>
    </row>
    <row r="1017" spans="3:3">
      <c r="C1017" s="9"/>
    </row>
    <row r="1018" spans="3:3">
      <c r="C1018" s="9"/>
    </row>
    <row r="1019" spans="3:3">
      <c r="C1019" s="9"/>
    </row>
    <row r="1020" spans="3:3">
      <c r="C1020" s="9"/>
    </row>
    <row r="1021" spans="3:3">
      <c r="C1021" s="9"/>
    </row>
    <row r="1022" spans="3:3">
      <c r="C1022" s="9"/>
    </row>
    <row r="1023" spans="3:3">
      <c r="C1023" s="9"/>
    </row>
    <row r="1024" spans="3:3">
      <c r="C1024" s="9"/>
    </row>
    <row r="1025" spans="3:3">
      <c r="C1025" s="9"/>
    </row>
    <row r="1026" spans="3:3">
      <c r="C1026" s="9"/>
    </row>
    <row r="1027" spans="3:3">
      <c r="C1027" s="9"/>
    </row>
    <row r="1028" spans="3:3">
      <c r="C1028" s="9"/>
    </row>
    <row r="1029" spans="3:3">
      <c r="C1029" s="9"/>
    </row>
    <row r="1030" spans="3:3">
      <c r="C1030" s="9"/>
    </row>
    <row r="1031" spans="3:3">
      <c r="C1031" s="9"/>
    </row>
    <row r="1032" spans="3:3">
      <c r="C1032" s="9"/>
    </row>
    <row r="1033" spans="3:3">
      <c r="C1033" s="9"/>
    </row>
    <row r="1034" spans="3:3">
      <c r="C1034" s="9"/>
    </row>
    <row r="1035" spans="3:3">
      <c r="C1035" s="9"/>
    </row>
    <row r="1036" spans="3:3">
      <c r="C1036" s="9"/>
    </row>
    <row r="1037" spans="3:3">
      <c r="C1037" s="9"/>
    </row>
    <row r="1038" spans="3:3">
      <c r="C1038" s="9"/>
    </row>
    <row r="1039" spans="3:3">
      <c r="C1039" s="9"/>
    </row>
    <row r="1040" spans="3:3">
      <c r="C1040" s="9"/>
    </row>
    <row r="1041" spans="3:3">
      <c r="C1041" s="9"/>
    </row>
    <row r="1042" spans="3:3">
      <c r="C1042" s="9"/>
    </row>
    <row r="1043" spans="3:3">
      <c r="C1043" s="9"/>
    </row>
    <row r="1044" spans="3:3">
      <c r="C1044" s="9"/>
    </row>
    <row r="1045" spans="3:3">
      <c r="C1045" s="9"/>
    </row>
    <row r="1046" spans="3:3">
      <c r="C1046" s="9"/>
    </row>
    <row r="1047" spans="3:3">
      <c r="C1047" s="9"/>
    </row>
    <row r="1048" spans="3:3">
      <c r="C1048" s="9"/>
    </row>
    <row r="1049" spans="3:3">
      <c r="C1049" s="9"/>
    </row>
    <row r="1050" spans="3:3">
      <c r="C1050" s="9"/>
    </row>
    <row r="1051" spans="3:3">
      <c r="C1051" s="9"/>
    </row>
    <row r="1052" spans="3:3">
      <c r="C1052" s="9"/>
    </row>
    <row r="1053" spans="3:3">
      <c r="C1053" s="9"/>
    </row>
    <row r="1054" spans="3:3">
      <c r="C1054" s="9"/>
    </row>
    <row r="1055" spans="3:3">
      <c r="C1055" s="9"/>
    </row>
    <row r="1056" spans="3:3">
      <c r="C1056" s="9"/>
    </row>
    <row r="1057" spans="3:3">
      <c r="C1057" s="9"/>
    </row>
    <row r="1058" spans="3:3">
      <c r="C1058" s="9"/>
    </row>
    <row r="1059" spans="3:3">
      <c r="C1059" s="9"/>
    </row>
    <row r="1060" spans="3:3">
      <c r="C1060" s="9"/>
    </row>
    <row r="1061" spans="3:3">
      <c r="C1061" s="9"/>
    </row>
    <row r="1062" spans="3:3">
      <c r="C1062" s="9"/>
    </row>
    <row r="1063" spans="3:3">
      <c r="C1063" s="9"/>
    </row>
    <row r="1064" spans="3:3">
      <c r="C1064" s="9"/>
    </row>
    <row r="1065" spans="3:3">
      <c r="C1065" s="9"/>
    </row>
    <row r="1066" spans="3:3">
      <c r="C1066" s="9"/>
    </row>
    <row r="1067" spans="3:3">
      <c r="C1067" s="9"/>
    </row>
    <row r="1068" spans="3:3">
      <c r="C1068" s="9"/>
    </row>
    <row r="1069" spans="3:3">
      <c r="C1069" s="9"/>
    </row>
    <row r="1070" spans="3:3">
      <c r="C1070" s="9"/>
    </row>
    <row r="1071" spans="3:3">
      <c r="C1071" s="9"/>
    </row>
    <row r="1072" spans="3:3">
      <c r="C1072" s="9"/>
    </row>
    <row r="1073" spans="3:3">
      <c r="C1073" s="9"/>
    </row>
    <row r="1074" spans="3:3">
      <c r="C1074" s="9"/>
    </row>
    <row r="1075" spans="3:3">
      <c r="C1075" s="9"/>
    </row>
    <row r="1076" spans="3:3">
      <c r="C1076" s="9"/>
    </row>
    <row r="1077" spans="3:3">
      <c r="C1077" s="9"/>
    </row>
    <row r="1078" spans="3:3">
      <c r="C1078" s="9"/>
    </row>
    <row r="1079" spans="3:3">
      <c r="C1079" s="9"/>
    </row>
    <row r="1080" spans="3:3">
      <c r="C1080" s="9"/>
    </row>
    <row r="1081" spans="3:3">
      <c r="C1081" s="9"/>
    </row>
    <row r="1082" spans="3:3">
      <c r="C1082" s="9"/>
    </row>
    <row r="1083" spans="3:3">
      <c r="C1083" s="9"/>
    </row>
    <row r="1084" spans="3:3">
      <c r="C1084" s="9"/>
    </row>
    <row r="1085" spans="3:3">
      <c r="C1085" s="9"/>
    </row>
    <row r="1086" spans="3:3">
      <c r="C1086" s="9"/>
    </row>
    <row r="1087" spans="3:3">
      <c r="C1087" s="9"/>
    </row>
    <row r="1088" spans="3:3">
      <c r="C1088" s="9"/>
    </row>
    <row r="1089" spans="3:3">
      <c r="C1089" s="9"/>
    </row>
    <row r="1090" spans="3:3">
      <c r="C1090" s="9"/>
    </row>
    <row r="1091" spans="3:3">
      <c r="C1091" s="9"/>
    </row>
    <row r="1092" spans="3:3">
      <c r="C1092" s="9"/>
    </row>
    <row r="1093" spans="3:3">
      <c r="C1093" s="9"/>
    </row>
    <row r="1094" spans="3:3">
      <c r="C1094" s="9"/>
    </row>
    <row r="1095" spans="3:3">
      <c r="C1095" s="9"/>
    </row>
    <row r="1096" spans="3:3">
      <c r="C1096" s="9"/>
    </row>
    <row r="1097" spans="3:3">
      <c r="C1097" s="9"/>
    </row>
    <row r="1098" spans="3:3">
      <c r="C1098" s="9"/>
    </row>
    <row r="1099" spans="3:3">
      <c r="C1099" s="9"/>
    </row>
    <row r="1100" spans="3:3">
      <c r="C1100" s="9"/>
    </row>
    <row r="1101" spans="3:3">
      <c r="C1101" s="9"/>
    </row>
    <row r="1102" spans="3:3">
      <c r="C1102" s="9"/>
    </row>
    <row r="1103" spans="3:3">
      <c r="C1103" s="9"/>
    </row>
    <row r="1104" spans="3:3">
      <c r="C1104" s="9"/>
    </row>
    <row r="1105" spans="3:3">
      <c r="C1105" s="9"/>
    </row>
    <row r="1106" spans="3:3">
      <c r="C1106" s="9"/>
    </row>
    <row r="1107" spans="3:3">
      <c r="C1107" s="9"/>
    </row>
    <row r="1108" spans="3:3">
      <c r="C1108" s="9"/>
    </row>
    <row r="1109" spans="3:3">
      <c r="C1109" s="9"/>
    </row>
    <row r="1110" spans="3:3">
      <c r="C1110" s="9"/>
    </row>
    <row r="1111" spans="3:3">
      <c r="C1111" s="9"/>
    </row>
    <row r="1112" spans="3:3">
      <c r="C1112" s="9"/>
    </row>
    <row r="1113" spans="3:3">
      <c r="C1113" s="9"/>
    </row>
    <row r="1114" spans="3:3">
      <c r="C1114" s="9"/>
    </row>
    <row r="1115" spans="3:3">
      <c r="C1115" s="9"/>
    </row>
    <row r="1116" spans="3:3">
      <c r="C1116" s="9"/>
    </row>
    <row r="1117" spans="3:3">
      <c r="C1117" s="9"/>
    </row>
    <row r="1118" spans="3:3">
      <c r="C1118" s="9"/>
    </row>
    <row r="1119" spans="3:3">
      <c r="C1119" s="9"/>
    </row>
    <row r="1120" spans="3:3">
      <c r="C1120" s="9"/>
    </row>
    <row r="1121" spans="3:3">
      <c r="C1121" s="9"/>
    </row>
    <row r="1122" spans="3:3">
      <c r="C1122" s="9"/>
    </row>
    <row r="1123" spans="3:3">
      <c r="C1123" s="9"/>
    </row>
    <row r="1124" spans="3:3">
      <c r="C1124" s="9"/>
    </row>
    <row r="1125" spans="3:3">
      <c r="C1125" s="9"/>
    </row>
    <row r="1126" spans="3:3">
      <c r="C1126" s="9"/>
    </row>
    <row r="1127" spans="3:3">
      <c r="C1127" s="9"/>
    </row>
    <row r="1128" spans="3:3">
      <c r="C1128" s="9"/>
    </row>
    <row r="1129" spans="3:3">
      <c r="C1129" s="9"/>
    </row>
    <row r="1130" spans="3:3">
      <c r="C1130" s="9"/>
    </row>
    <row r="1131" spans="3:3">
      <c r="C1131" s="9"/>
    </row>
    <row r="1132" spans="3:3">
      <c r="C1132" s="9"/>
    </row>
    <row r="1133" spans="3:3">
      <c r="C1133" s="9"/>
    </row>
    <row r="1134" spans="3:3">
      <c r="C1134" s="9"/>
    </row>
    <row r="1135" spans="3:3">
      <c r="C1135" s="9"/>
    </row>
    <row r="1136" spans="3:3">
      <c r="C1136" s="9"/>
    </row>
    <row r="1137" spans="3:3">
      <c r="C1137" s="9"/>
    </row>
    <row r="1138" spans="3:3">
      <c r="C1138" s="9"/>
    </row>
    <row r="1139" spans="3:3">
      <c r="C1139" s="9"/>
    </row>
    <row r="1140" spans="3:3">
      <c r="C1140" s="9"/>
    </row>
    <row r="1141" spans="3:3">
      <c r="C1141" s="9"/>
    </row>
    <row r="1142" spans="3:3">
      <c r="C1142" s="9"/>
    </row>
    <row r="1143" spans="3:3">
      <c r="C1143" s="9"/>
    </row>
    <row r="1144" spans="3:3">
      <c r="C1144" s="9"/>
    </row>
    <row r="1145" spans="3:3">
      <c r="C1145" s="9"/>
    </row>
    <row r="1146" spans="3:3">
      <c r="C1146" s="9"/>
    </row>
    <row r="1147" spans="3:3">
      <c r="C1147" s="9"/>
    </row>
    <row r="1148" spans="3:3">
      <c r="C1148" s="9"/>
    </row>
    <row r="1149" spans="3:3">
      <c r="C1149" s="9"/>
    </row>
    <row r="1150" spans="3:3">
      <c r="C1150" s="9"/>
    </row>
    <row r="1151" spans="3:3">
      <c r="C1151" s="9"/>
    </row>
    <row r="1152" spans="3:3">
      <c r="C1152" s="9"/>
    </row>
    <row r="1153" spans="3:3">
      <c r="C1153" s="9"/>
    </row>
    <row r="1154" spans="3:3">
      <c r="C1154" s="9"/>
    </row>
    <row r="1155" spans="3:3">
      <c r="C1155" s="9"/>
    </row>
    <row r="1156" spans="3:3">
      <c r="C1156" s="9"/>
    </row>
    <row r="1157" spans="3:3">
      <c r="C1157" s="9"/>
    </row>
    <row r="1158" spans="3:3">
      <c r="C1158" s="9"/>
    </row>
    <row r="1159" spans="3:3">
      <c r="C1159" s="9"/>
    </row>
    <row r="1160" spans="3:3">
      <c r="C1160" s="9"/>
    </row>
    <row r="1161" spans="3:3">
      <c r="C1161" s="9"/>
    </row>
    <row r="1162" spans="3:3">
      <c r="C1162" s="9"/>
    </row>
    <row r="1163" spans="3:3">
      <c r="C1163" s="9"/>
    </row>
    <row r="1164" spans="3:3">
      <c r="C1164" s="9"/>
    </row>
    <row r="1165" spans="3:3">
      <c r="C1165" s="9"/>
    </row>
    <row r="1166" spans="3:3">
      <c r="C1166" s="9"/>
    </row>
    <row r="1167" spans="3:3">
      <c r="C1167" s="9"/>
    </row>
    <row r="1168" spans="3:3">
      <c r="C1168" s="9"/>
    </row>
    <row r="1169" spans="3:3">
      <c r="C1169" s="9"/>
    </row>
    <row r="1170" spans="3:3">
      <c r="C1170" s="9"/>
    </row>
    <row r="1171" spans="3:3">
      <c r="C1171" s="9"/>
    </row>
    <row r="1172" spans="3:3">
      <c r="C1172" s="9"/>
    </row>
    <row r="1173" spans="3:3">
      <c r="C1173" s="9"/>
    </row>
    <row r="1174" spans="3:3">
      <c r="C1174" s="9"/>
    </row>
    <row r="1175" spans="3:3">
      <c r="C1175" s="9"/>
    </row>
    <row r="1176" spans="3:3">
      <c r="C1176" s="9"/>
    </row>
    <row r="1177" spans="3:3">
      <c r="C1177" s="9"/>
    </row>
    <row r="1178" spans="3:3">
      <c r="C1178" s="9"/>
    </row>
    <row r="1179" spans="3:3">
      <c r="C1179" s="9"/>
    </row>
    <row r="1180" spans="3:3">
      <c r="C1180" s="9"/>
    </row>
    <row r="1181" spans="3:3">
      <c r="C1181" s="9"/>
    </row>
    <row r="1182" spans="3:3">
      <c r="C1182" s="9"/>
    </row>
    <row r="1183" spans="3:3">
      <c r="C1183" s="9"/>
    </row>
    <row r="1184" spans="3:3">
      <c r="C1184" s="9"/>
    </row>
    <row r="1185" spans="3:3">
      <c r="C1185" s="9"/>
    </row>
    <row r="1186" spans="3:3">
      <c r="C1186" s="9"/>
    </row>
    <row r="1187" spans="3:3">
      <c r="C1187" s="9"/>
    </row>
    <row r="1188" spans="3:3">
      <c r="C1188" s="9"/>
    </row>
    <row r="1189" spans="3:3">
      <c r="C1189" s="9"/>
    </row>
    <row r="1190" spans="3:3">
      <c r="C1190" s="9"/>
    </row>
    <row r="1191" spans="3:3">
      <c r="C1191" s="9"/>
    </row>
    <row r="1192" spans="3:3">
      <c r="C1192" s="9"/>
    </row>
    <row r="1193" spans="3:3">
      <c r="C1193" s="9"/>
    </row>
    <row r="1194" spans="3:3">
      <c r="C1194" s="9"/>
    </row>
    <row r="1195" spans="3:3">
      <c r="C1195" s="9"/>
    </row>
    <row r="1196" spans="3:3">
      <c r="C1196" s="9"/>
    </row>
    <row r="1197" spans="3:3">
      <c r="C1197" s="9"/>
    </row>
    <row r="1198" spans="3:3">
      <c r="C1198" s="9"/>
    </row>
    <row r="1199" spans="3:3">
      <c r="C1199" s="9"/>
    </row>
    <row r="1200" spans="3:3">
      <c r="C1200" s="9"/>
    </row>
    <row r="1201" spans="3:3">
      <c r="C1201" s="9"/>
    </row>
    <row r="1202" spans="3:3">
      <c r="C1202" s="9"/>
    </row>
    <row r="1203" spans="3:3">
      <c r="C1203" s="9"/>
    </row>
    <row r="1204" spans="3:3">
      <c r="C1204" s="9"/>
    </row>
    <row r="1205" spans="3:3">
      <c r="C1205" s="9"/>
    </row>
    <row r="1206" spans="3:3">
      <c r="C1206" s="9"/>
    </row>
    <row r="1207" spans="3:3">
      <c r="C1207" s="9"/>
    </row>
    <row r="1208" spans="3:3">
      <c r="C1208" s="9"/>
    </row>
    <row r="1209" spans="3:3">
      <c r="C1209" s="9"/>
    </row>
    <row r="1210" spans="3:3">
      <c r="C1210" s="9"/>
    </row>
    <row r="1211" spans="3:3">
      <c r="C1211" s="9"/>
    </row>
    <row r="1212" spans="3:3">
      <c r="C1212" s="9"/>
    </row>
    <row r="1213" spans="3:3">
      <c r="C1213" s="9"/>
    </row>
    <row r="1214" spans="3:3">
      <c r="C1214" s="9"/>
    </row>
    <row r="1215" spans="3:3">
      <c r="C1215" s="9"/>
    </row>
    <row r="1216" spans="3:3">
      <c r="C1216" s="9"/>
    </row>
    <row r="1217" spans="3:3">
      <c r="C1217" s="9"/>
    </row>
    <row r="1218" spans="3:3">
      <c r="C1218" s="9"/>
    </row>
    <row r="1219" spans="3:3">
      <c r="C1219" s="9"/>
    </row>
    <row r="1220" spans="3:3">
      <c r="C1220" s="9"/>
    </row>
    <row r="1221" spans="3:3">
      <c r="C1221" s="9"/>
    </row>
    <row r="1222" spans="3:3">
      <c r="C1222" s="9"/>
    </row>
    <row r="1223" spans="3:3">
      <c r="C1223" s="9"/>
    </row>
    <row r="1224" spans="3:3">
      <c r="C1224" s="9"/>
    </row>
    <row r="1225" spans="3:3">
      <c r="C1225" s="9"/>
    </row>
    <row r="1226" spans="3:3">
      <c r="C1226" s="9"/>
    </row>
    <row r="1227" spans="3:3">
      <c r="C1227" s="9"/>
    </row>
    <row r="1228" spans="3:3">
      <c r="C1228" s="9"/>
    </row>
    <row r="1229" spans="3:3">
      <c r="C1229" s="9"/>
    </row>
    <row r="1230" spans="3:3">
      <c r="C1230" s="9"/>
    </row>
    <row r="1231" spans="3:3">
      <c r="C1231" s="9"/>
    </row>
    <row r="1232" spans="3:3">
      <c r="C1232" s="9"/>
    </row>
    <row r="1233" spans="3:3">
      <c r="C1233" s="9"/>
    </row>
    <row r="1234" spans="3:3">
      <c r="C1234" s="9"/>
    </row>
    <row r="1235" spans="3:3">
      <c r="C1235" s="9"/>
    </row>
    <row r="1236" spans="3:3">
      <c r="C1236" s="9"/>
    </row>
    <row r="1237" spans="3:3">
      <c r="C1237" s="9"/>
    </row>
    <row r="1238" spans="3:3">
      <c r="C1238" s="9"/>
    </row>
    <row r="1239" spans="3:3">
      <c r="C1239" s="9"/>
    </row>
    <row r="1240" spans="3:3">
      <c r="C1240" s="9"/>
    </row>
    <row r="1241" spans="3:3">
      <c r="C1241" s="9"/>
    </row>
    <row r="1242" spans="3:3">
      <c r="C1242" s="9"/>
    </row>
    <row r="1243" spans="3:3">
      <c r="C1243" s="9"/>
    </row>
    <row r="1244" spans="3:3">
      <c r="C1244" s="9"/>
    </row>
    <row r="1245" spans="3:3">
      <c r="C1245" s="9"/>
    </row>
    <row r="1246" spans="3:3">
      <c r="C1246" s="9"/>
    </row>
    <row r="1247" spans="3:3">
      <c r="C1247" s="9"/>
    </row>
    <row r="1248" spans="3:3">
      <c r="C1248" s="9"/>
    </row>
    <row r="1249" spans="3:3">
      <c r="C1249" s="9"/>
    </row>
    <row r="1250" spans="3:3">
      <c r="C1250" s="9"/>
    </row>
    <row r="1251" spans="3:3">
      <c r="C1251" s="9"/>
    </row>
    <row r="1252" spans="3:3">
      <c r="C1252" s="9"/>
    </row>
    <row r="1253" spans="3:3">
      <c r="C1253" s="9"/>
    </row>
    <row r="1254" spans="3:3">
      <c r="C1254" s="9"/>
    </row>
    <row r="1255" spans="3:3">
      <c r="C1255" s="9"/>
    </row>
    <row r="1256" spans="3:3">
      <c r="C1256" s="9"/>
    </row>
    <row r="1257" spans="3:3">
      <c r="C1257" s="9"/>
    </row>
    <row r="1258" spans="3:3">
      <c r="C1258" s="9"/>
    </row>
    <row r="1259" spans="3:3">
      <c r="C1259" s="9"/>
    </row>
    <row r="1260" spans="3:3">
      <c r="C1260" s="9"/>
    </row>
    <row r="1261" spans="3:3">
      <c r="C1261" s="9"/>
    </row>
    <row r="1262" spans="3:3">
      <c r="C1262" s="9"/>
    </row>
    <row r="1263" spans="3:3">
      <c r="C1263" s="9"/>
    </row>
    <row r="1264" spans="3:3">
      <c r="C1264" s="9"/>
    </row>
    <row r="1265" spans="3:3">
      <c r="C1265" s="9"/>
    </row>
    <row r="1266" spans="3:3">
      <c r="C1266" s="9"/>
    </row>
    <row r="1267" spans="3:3">
      <c r="C1267" s="9"/>
    </row>
    <row r="1268" spans="3:3">
      <c r="C1268" s="9"/>
    </row>
    <row r="1269" spans="3:3">
      <c r="C1269" s="9"/>
    </row>
    <row r="1270" spans="3:3">
      <c r="C1270" s="9"/>
    </row>
    <row r="1271" spans="3:3">
      <c r="C1271" s="9"/>
    </row>
    <row r="1272" spans="3:3">
      <c r="C1272" s="9"/>
    </row>
    <row r="1273" spans="3:3">
      <c r="C1273" s="9"/>
    </row>
    <row r="1274" spans="3:3">
      <c r="C1274" s="9"/>
    </row>
    <row r="1275" spans="3:3">
      <c r="C1275" s="9"/>
    </row>
    <row r="1276" spans="3:3">
      <c r="C1276" s="9"/>
    </row>
    <row r="1277" spans="3:3">
      <c r="C1277" s="9"/>
    </row>
    <row r="1278" spans="3:3">
      <c r="C1278" s="9"/>
    </row>
    <row r="1279" spans="3:3">
      <c r="C1279" s="9"/>
    </row>
    <row r="1280" spans="3:3">
      <c r="C1280" s="9"/>
    </row>
    <row r="1281" spans="3:3">
      <c r="C1281" s="9"/>
    </row>
    <row r="1282" spans="3:3">
      <c r="C1282" s="9"/>
    </row>
    <row r="1283" spans="3:3">
      <c r="C1283" s="9"/>
    </row>
    <row r="1284" spans="3:3">
      <c r="C1284" s="9"/>
    </row>
    <row r="1285" spans="3:3">
      <c r="C1285" s="9"/>
    </row>
    <row r="1286" spans="3:3">
      <c r="C1286" s="9"/>
    </row>
    <row r="1287" spans="3:3">
      <c r="C1287" s="9"/>
    </row>
    <row r="1288" spans="3:3">
      <c r="C1288" s="9"/>
    </row>
    <row r="1289" spans="3:3">
      <c r="C1289" s="9"/>
    </row>
    <row r="1290" spans="3:3">
      <c r="C1290" s="9"/>
    </row>
    <row r="1291" spans="3:3">
      <c r="C1291" s="9"/>
    </row>
    <row r="1292" spans="3:3">
      <c r="C1292" s="9"/>
    </row>
    <row r="1293" spans="3:3">
      <c r="C1293" s="9"/>
    </row>
    <row r="1294" spans="3:3">
      <c r="C1294" s="9"/>
    </row>
    <row r="1295" spans="3:3">
      <c r="C1295" s="9"/>
    </row>
    <row r="1296" spans="3:3">
      <c r="C1296" s="9"/>
    </row>
    <row r="1297" spans="3:3">
      <c r="C1297" s="9"/>
    </row>
    <row r="1298" spans="3:3">
      <c r="C1298" s="9"/>
    </row>
    <row r="1299" spans="3:3">
      <c r="C1299" s="9"/>
    </row>
    <row r="1300" spans="3:3">
      <c r="C1300" s="9"/>
    </row>
    <row r="1301" spans="3:3">
      <c r="C1301" s="9"/>
    </row>
    <row r="1302" spans="3:3">
      <c r="C1302" s="9"/>
    </row>
    <row r="1303" spans="3:3">
      <c r="C1303" s="9"/>
    </row>
    <row r="1304" spans="3:3">
      <c r="C1304" s="9"/>
    </row>
    <row r="1305" spans="3:3">
      <c r="C1305" s="9"/>
    </row>
    <row r="1306" spans="3:3">
      <c r="C1306" s="9"/>
    </row>
    <row r="1307" spans="3:3">
      <c r="C1307" s="9"/>
    </row>
    <row r="1308" spans="3:3">
      <c r="C1308" s="9"/>
    </row>
    <row r="1309" spans="3:3">
      <c r="C1309" s="9"/>
    </row>
    <row r="1310" spans="3:3">
      <c r="C1310" s="9"/>
    </row>
    <row r="1311" spans="3:3">
      <c r="C1311" s="9"/>
    </row>
    <row r="1312" spans="3:3">
      <c r="C1312" s="9"/>
    </row>
    <row r="1313" spans="3:3">
      <c r="C1313" s="9"/>
    </row>
    <row r="1314" spans="3:3">
      <c r="C1314" s="9"/>
    </row>
    <row r="1315" spans="3:3">
      <c r="C1315" s="9"/>
    </row>
    <row r="1316" spans="3:3">
      <c r="C1316" s="9"/>
    </row>
    <row r="1317" spans="3:3">
      <c r="C1317" s="9"/>
    </row>
    <row r="1318" spans="3:3">
      <c r="C1318" s="9"/>
    </row>
    <row r="1319" spans="3:3">
      <c r="C1319" s="9"/>
    </row>
    <row r="1320" spans="3:3">
      <c r="C1320" s="9"/>
    </row>
    <row r="1321" spans="3:3">
      <c r="C1321" s="9"/>
    </row>
    <row r="1322" spans="3:3">
      <c r="C1322" s="9"/>
    </row>
    <row r="1323" spans="3:3">
      <c r="C1323" s="9"/>
    </row>
    <row r="1324" spans="3:3">
      <c r="C1324" s="9"/>
    </row>
    <row r="1325" spans="3:3">
      <c r="C1325" s="9"/>
    </row>
    <row r="1326" spans="3:3">
      <c r="C1326" s="9"/>
    </row>
    <row r="1327" spans="3:3">
      <c r="C1327" s="9"/>
    </row>
    <row r="1328" spans="3:3">
      <c r="C1328" s="9"/>
    </row>
    <row r="1329" spans="3:3">
      <c r="C1329" s="9"/>
    </row>
    <row r="1330" spans="3:3">
      <c r="C1330" s="9"/>
    </row>
    <row r="1331" spans="3:3">
      <c r="C1331" s="9"/>
    </row>
    <row r="1332" spans="3:3">
      <c r="C1332" s="9"/>
    </row>
    <row r="1333" spans="3:3">
      <c r="C1333" s="9"/>
    </row>
    <row r="1334" spans="3:3">
      <c r="C1334" s="9"/>
    </row>
    <row r="1335" spans="3:3">
      <c r="C1335" s="9"/>
    </row>
    <row r="1336" spans="3:3">
      <c r="C1336" s="9"/>
    </row>
    <row r="1337" spans="3:3">
      <c r="C1337" s="9"/>
    </row>
    <row r="1338" spans="3:3">
      <c r="C1338" s="9"/>
    </row>
    <row r="1339" spans="3:3">
      <c r="C1339" s="9"/>
    </row>
    <row r="1340" spans="3:3">
      <c r="C1340" s="9"/>
    </row>
    <row r="1341" spans="3:3">
      <c r="C1341" s="9"/>
    </row>
    <row r="1342" spans="3:3">
      <c r="C1342" s="9"/>
    </row>
    <row r="1343" spans="3:3">
      <c r="C1343" s="9"/>
    </row>
    <row r="1344" spans="3:3">
      <c r="C1344" s="9"/>
    </row>
    <row r="1345" spans="3:3">
      <c r="C1345" s="9"/>
    </row>
    <row r="1346" spans="3:3">
      <c r="C1346" s="9"/>
    </row>
    <row r="1347" spans="3:3">
      <c r="C1347" s="9"/>
    </row>
    <row r="1348" spans="3:3">
      <c r="C1348" s="9"/>
    </row>
    <row r="1349" spans="3:3">
      <c r="C1349" s="9"/>
    </row>
    <row r="1350" spans="3:3">
      <c r="C1350" s="9"/>
    </row>
    <row r="1351" spans="3:3">
      <c r="C1351" s="9"/>
    </row>
    <row r="1352" spans="3:3">
      <c r="C1352" s="9"/>
    </row>
    <row r="1353" spans="3:3">
      <c r="C1353" s="9"/>
    </row>
    <row r="1354" spans="3:3">
      <c r="C1354" s="9"/>
    </row>
    <row r="1355" spans="3:3">
      <c r="C1355" s="9"/>
    </row>
    <row r="1356" spans="3:3">
      <c r="C1356" s="9"/>
    </row>
    <row r="1357" spans="3:3">
      <c r="C1357" s="9"/>
    </row>
    <row r="1358" spans="3:3">
      <c r="C1358" s="9"/>
    </row>
    <row r="1359" spans="3:3">
      <c r="C1359" s="9"/>
    </row>
    <row r="1360" spans="3:3">
      <c r="C1360" s="9"/>
    </row>
    <row r="1361" spans="3:3">
      <c r="C1361" s="9"/>
    </row>
    <row r="1362" spans="3:3">
      <c r="C1362" s="9"/>
    </row>
    <row r="1363" spans="3:3">
      <c r="C1363" s="9"/>
    </row>
    <row r="1364" spans="3:3">
      <c r="C1364" s="9"/>
    </row>
    <row r="1365" spans="3:3">
      <c r="C1365" s="9"/>
    </row>
    <row r="1366" spans="3:3">
      <c r="C1366" s="9"/>
    </row>
    <row r="1367" spans="3:3">
      <c r="C1367" s="9"/>
    </row>
    <row r="1368" spans="3:3">
      <c r="C1368" s="9"/>
    </row>
    <row r="1369" spans="3:3">
      <c r="C1369" s="9"/>
    </row>
    <row r="1370" spans="3:3">
      <c r="C1370" s="9"/>
    </row>
    <row r="1371" spans="3:3">
      <c r="C1371" s="9"/>
    </row>
    <row r="1372" spans="3:3">
      <c r="C1372" s="9"/>
    </row>
    <row r="1373" spans="3:3">
      <c r="C1373" s="9"/>
    </row>
    <row r="1374" spans="3:3">
      <c r="C1374" s="9"/>
    </row>
    <row r="1375" spans="3:3">
      <c r="C1375" s="9"/>
    </row>
    <row r="1376" spans="3:3">
      <c r="C1376" s="9"/>
    </row>
    <row r="1377" spans="3:3">
      <c r="C1377" s="9"/>
    </row>
    <row r="1378" spans="3:3">
      <c r="C1378" s="9"/>
    </row>
    <row r="1379" spans="3:3">
      <c r="C1379" s="9"/>
    </row>
    <row r="1380" spans="3:3">
      <c r="C1380" s="9"/>
    </row>
    <row r="1381" spans="3:3">
      <c r="C1381" s="9"/>
    </row>
    <row r="1382" spans="3:3">
      <c r="C1382" s="9"/>
    </row>
    <row r="1383" spans="3:3">
      <c r="C1383" s="9"/>
    </row>
    <row r="1384" spans="3:3">
      <c r="C1384" s="9"/>
    </row>
    <row r="1385" spans="3:3">
      <c r="C1385" s="9"/>
    </row>
    <row r="1386" spans="3:3">
      <c r="C1386" s="9"/>
    </row>
    <row r="1387" spans="3:3">
      <c r="C1387" s="9"/>
    </row>
    <row r="1388" spans="3:3">
      <c r="C1388" s="9"/>
    </row>
    <row r="1389" spans="3:3">
      <c r="C1389" s="9"/>
    </row>
    <row r="1390" spans="3:3">
      <c r="C1390" s="9"/>
    </row>
    <row r="1391" spans="3:3">
      <c r="C1391" s="9"/>
    </row>
    <row r="1392" spans="3:3">
      <c r="C1392" s="9"/>
    </row>
    <row r="1393" spans="3:3">
      <c r="C1393" s="9"/>
    </row>
    <row r="1394" spans="3:3">
      <c r="C1394" s="9"/>
    </row>
    <row r="1395" spans="3:3">
      <c r="C1395" s="9"/>
    </row>
    <row r="1396" spans="3:3">
      <c r="C1396" s="9"/>
    </row>
    <row r="1397" spans="3:3">
      <c r="C1397" s="9"/>
    </row>
    <row r="1398" spans="3:3">
      <c r="C1398" s="9"/>
    </row>
    <row r="1399" spans="3:3">
      <c r="C1399" s="9"/>
    </row>
    <row r="1400" spans="3:3">
      <c r="C1400" s="9"/>
    </row>
    <row r="1401" spans="3:3">
      <c r="C1401" s="9"/>
    </row>
    <row r="1402" spans="3:3">
      <c r="C1402" s="9"/>
    </row>
    <row r="1403" spans="3:3">
      <c r="C1403" s="9"/>
    </row>
    <row r="1404" spans="3:3">
      <c r="C1404" s="9"/>
    </row>
    <row r="1405" spans="3:3">
      <c r="C1405" s="9"/>
    </row>
    <row r="1406" spans="3:3">
      <c r="C1406" s="9"/>
    </row>
    <row r="1407" spans="3:3">
      <c r="C1407" s="9"/>
    </row>
    <row r="1408" spans="3:3">
      <c r="C1408" s="9"/>
    </row>
    <row r="1409" spans="3:3">
      <c r="C1409" s="9"/>
    </row>
    <row r="1410" spans="3:3">
      <c r="C1410" s="9"/>
    </row>
    <row r="1411" spans="3:3">
      <c r="C1411" s="9"/>
    </row>
    <row r="1412" spans="3:3">
      <c r="C1412" s="9"/>
    </row>
    <row r="1413" spans="3:3">
      <c r="C1413" s="9"/>
    </row>
    <row r="1414" spans="3:3">
      <c r="C1414" s="9"/>
    </row>
    <row r="1415" spans="3:3">
      <c r="C1415" s="9"/>
    </row>
    <row r="1416" spans="3:3">
      <c r="C1416" s="9"/>
    </row>
    <row r="1417" spans="3:3">
      <c r="C1417" s="9"/>
    </row>
    <row r="1418" spans="3:3">
      <c r="C1418" s="9"/>
    </row>
    <row r="1419" spans="3:3">
      <c r="C1419" s="9"/>
    </row>
    <row r="1420" spans="3:3">
      <c r="C1420" s="9"/>
    </row>
    <row r="1421" spans="3:3">
      <c r="C1421" s="9"/>
    </row>
    <row r="1422" spans="3:3">
      <c r="C1422" s="9"/>
    </row>
    <row r="1423" spans="3:3">
      <c r="C1423" s="9"/>
    </row>
    <row r="1424" spans="3:3">
      <c r="C1424" s="9"/>
    </row>
    <row r="1425" spans="3:3">
      <c r="C1425" s="9"/>
    </row>
    <row r="1426" spans="3:3">
      <c r="C1426" s="9"/>
    </row>
    <row r="1427" spans="3:3">
      <c r="C1427" s="9"/>
    </row>
    <row r="1428" spans="3:3">
      <c r="C1428" s="9"/>
    </row>
    <row r="1429" spans="3:3">
      <c r="C1429" s="9"/>
    </row>
    <row r="1430" spans="3:3">
      <c r="C1430" s="9"/>
    </row>
    <row r="1431" spans="3:3">
      <c r="C1431" s="9"/>
    </row>
    <row r="1432" spans="3:3">
      <c r="C1432" s="9"/>
    </row>
    <row r="1433" spans="3:3">
      <c r="C1433" s="9"/>
    </row>
    <row r="1434" spans="3:3">
      <c r="C1434" s="9"/>
    </row>
    <row r="1435" spans="3:3">
      <c r="C1435" s="9"/>
    </row>
    <row r="1436" spans="3:3">
      <c r="C1436" s="9"/>
    </row>
    <row r="1437" spans="3:3">
      <c r="C1437" s="9"/>
    </row>
    <row r="1438" spans="3:3">
      <c r="C1438" s="9"/>
    </row>
    <row r="1439" spans="3:3">
      <c r="C1439" s="9"/>
    </row>
    <row r="1440" spans="3:3">
      <c r="C1440" s="9"/>
    </row>
    <row r="1441" spans="3:3">
      <c r="C1441" s="9"/>
    </row>
    <row r="1442" spans="3:3">
      <c r="C1442" s="9"/>
    </row>
    <row r="1443" spans="3:3">
      <c r="C1443" s="9"/>
    </row>
    <row r="1444" spans="3:3">
      <c r="C1444" s="9"/>
    </row>
    <row r="1445" spans="3:3">
      <c r="C1445" s="9"/>
    </row>
    <row r="1446" spans="3:3">
      <c r="C1446" s="9"/>
    </row>
    <row r="1447" spans="3:3">
      <c r="C1447" s="9"/>
    </row>
    <row r="1448" spans="3:3">
      <c r="C1448" s="9"/>
    </row>
    <row r="1449" spans="3:3">
      <c r="C1449" s="9"/>
    </row>
    <row r="1450" spans="3:3">
      <c r="C1450" s="9"/>
    </row>
    <row r="1451" spans="3:3">
      <c r="C1451" s="9"/>
    </row>
    <row r="1452" spans="3:3">
      <c r="C1452" s="9"/>
    </row>
    <row r="1453" spans="3:3">
      <c r="C1453" s="9"/>
    </row>
    <row r="1454" spans="3:3">
      <c r="C1454" s="9"/>
    </row>
    <row r="1455" spans="3:3">
      <c r="C1455" s="9"/>
    </row>
    <row r="1456" spans="3:3">
      <c r="C1456" s="9"/>
    </row>
    <row r="1457" spans="3:3">
      <c r="C1457" s="9"/>
    </row>
    <row r="1458" spans="3:3">
      <c r="C1458" s="9"/>
    </row>
    <row r="1459" spans="3:3">
      <c r="C1459" s="9"/>
    </row>
    <row r="1460" spans="3:3">
      <c r="C1460" s="9"/>
    </row>
    <row r="1461" spans="3:3">
      <c r="C1461" s="9"/>
    </row>
    <row r="1462" spans="3:3">
      <c r="C1462" s="9"/>
    </row>
    <row r="1463" spans="3:3">
      <c r="C1463" s="9"/>
    </row>
    <row r="1464" spans="3:3">
      <c r="C1464" s="9"/>
    </row>
    <row r="1465" spans="3:3">
      <c r="C1465" s="9"/>
    </row>
    <row r="1466" spans="3:3">
      <c r="C1466" s="9"/>
    </row>
    <row r="1467" spans="3:3">
      <c r="C1467" s="9"/>
    </row>
    <row r="1468" spans="3:3">
      <c r="C1468" s="9"/>
    </row>
    <row r="1469" spans="3:3">
      <c r="C1469" s="9"/>
    </row>
    <row r="1470" spans="3:3">
      <c r="C1470" s="9"/>
    </row>
    <row r="1471" spans="3:3">
      <c r="C1471" s="9"/>
    </row>
    <row r="1472" spans="3:3">
      <c r="C1472" s="9"/>
    </row>
    <row r="1473" spans="3:3">
      <c r="C1473" s="9"/>
    </row>
    <row r="1474" spans="3:3">
      <c r="C1474" s="9"/>
    </row>
    <row r="1475" spans="3:3">
      <c r="C1475" s="9"/>
    </row>
    <row r="1476" spans="3:3">
      <c r="C1476" s="9"/>
    </row>
    <row r="1477" spans="3:3">
      <c r="C1477" s="9"/>
    </row>
    <row r="1478" spans="3:3">
      <c r="C1478" s="9"/>
    </row>
    <row r="1479" spans="3:3">
      <c r="C1479" s="9"/>
    </row>
    <row r="1480" spans="3:3">
      <c r="C1480" s="9"/>
    </row>
    <row r="1481" spans="3:3">
      <c r="C1481" s="9"/>
    </row>
    <row r="1482" spans="3:3">
      <c r="C1482" s="9"/>
    </row>
    <row r="1483" spans="3:3">
      <c r="C1483" s="9"/>
    </row>
    <row r="1484" spans="3:3">
      <c r="C1484" s="9"/>
    </row>
    <row r="1485" spans="3:3">
      <c r="C1485" s="9"/>
    </row>
    <row r="1486" spans="3:3">
      <c r="C1486" s="9"/>
    </row>
    <row r="1487" spans="3:3">
      <c r="C1487" s="9"/>
    </row>
    <row r="1488" spans="3:3">
      <c r="C1488" s="9"/>
    </row>
    <row r="1489" spans="3:3">
      <c r="C1489" s="9"/>
    </row>
    <row r="1490" spans="3:3">
      <c r="C1490" s="9"/>
    </row>
    <row r="1491" spans="3:3">
      <c r="C1491" s="9"/>
    </row>
    <row r="1492" spans="3:3">
      <c r="C1492" s="9"/>
    </row>
    <row r="1493" spans="3:3">
      <c r="C1493" s="9"/>
    </row>
    <row r="1494" spans="3:3">
      <c r="C1494" s="9"/>
    </row>
    <row r="1495" spans="3:3">
      <c r="C1495" s="9"/>
    </row>
    <row r="1496" spans="3:3">
      <c r="C1496" s="9"/>
    </row>
    <row r="1497" spans="3:3">
      <c r="C1497" s="9"/>
    </row>
    <row r="1498" spans="3:3">
      <c r="C1498" s="9"/>
    </row>
    <row r="1499" spans="3:3">
      <c r="C1499" s="9"/>
    </row>
    <row r="1500" spans="3:3">
      <c r="C1500" s="9"/>
    </row>
    <row r="1501" spans="3:3">
      <c r="C1501" s="9"/>
    </row>
    <row r="1502" spans="3:3">
      <c r="C1502" s="9"/>
    </row>
    <row r="1503" spans="3:3">
      <c r="C1503" s="9"/>
    </row>
    <row r="1504" spans="3:3">
      <c r="C1504" s="9"/>
    </row>
    <row r="1505" spans="3:3">
      <c r="C1505" s="9"/>
    </row>
    <row r="1506" spans="3:3">
      <c r="C1506" s="9"/>
    </row>
    <row r="1507" spans="3:3">
      <c r="C1507" s="9"/>
    </row>
    <row r="1508" spans="3:3">
      <c r="C1508" s="9"/>
    </row>
    <row r="1509" spans="3:3">
      <c r="C1509" s="9"/>
    </row>
    <row r="1510" spans="3:3">
      <c r="C1510" s="9"/>
    </row>
    <row r="1511" spans="3:3">
      <c r="C1511" s="9"/>
    </row>
    <row r="1512" spans="3:3">
      <c r="C1512" s="9"/>
    </row>
    <row r="1513" spans="3:3">
      <c r="C1513" s="9"/>
    </row>
    <row r="1514" spans="3:3">
      <c r="C1514" s="9"/>
    </row>
    <row r="1515" spans="3:3">
      <c r="C1515" s="9"/>
    </row>
    <row r="1516" spans="3:3">
      <c r="C1516" s="9"/>
    </row>
    <row r="1517" spans="3:3">
      <c r="C1517" s="9"/>
    </row>
    <row r="1518" spans="3:3">
      <c r="C1518" s="9"/>
    </row>
    <row r="1519" spans="3:3">
      <c r="C1519" s="9"/>
    </row>
    <row r="1520" spans="3:3">
      <c r="C1520" s="9"/>
    </row>
    <row r="1521" spans="3:3">
      <c r="C1521" s="9"/>
    </row>
    <row r="1522" spans="3:3">
      <c r="C1522" s="9"/>
    </row>
    <row r="1523" spans="3:3">
      <c r="C1523" s="9"/>
    </row>
    <row r="1524" spans="3:3">
      <c r="C1524" s="9"/>
    </row>
    <row r="1525" spans="3:3">
      <c r="C1525" s="9"/>
    </row>
    <row r="1526" spans="3:3">
      <c r="C1526" s="9"/>
    </row>
    <row r="1527" spans="3:3">
      <c r="C1527" s="9"/>
    </row>
    <row r="1528" spans="3:3">
      <c r="C1528" s="9"/>
    </row>
    <row r="1529" spans="3:3">
      <c r="C1529" s="9"/>
    </row>
    <row r="1530" spans="3:3">
      <c r="C1530" s="9"/>
    </row>
    <row r="1531" spans="3:3">
      <c r="C1531" s="9"/>
    </row>
    <row r="1532" spans="3:3">
      <c r="C1532" s="9"/>
    </row>
    <row r="1533" spans="3:3">
      <c r="C1533" s="9"/>
    </row>
    <row r="1534" spans="3:3">
      <c r="C1534" s="9"/>
    </row>
    <row r="1535" spans="3:3">
      <c r="C1535" s="9"/>
    </row>
    <row r="1536" spans="3:3">
      <c r="C1536" s="9"/>
    </row>
    <row r="1537" spans="3:3">
      <c r="C1537" s="9"/>
    </row>
    <row r="1538" spans="3:3">
      <c r="C1538" s="9"/>
    </row>
    <row r="1539" spans="3:3">
      <c r="C1539" s="9"/>
    </row>
    <row r="1540" spans="3:3">
      <c r="C1540" s="9"/>
    </row>
    <row r="1541" spans="3:3">
      <c r="C1541" s="9"/>
    </row>
    <row r="1542" spans="3:3">
      <c r="C1542" s="9"/>
    </row>
    <row r="1543" spans="3:3">
      <c r="C1543" s="9"/>
    </row>
    <row r="1544" spans="3:3">
      <c r="C1544" s="9"/>
    </row>
    <row r="1545" spans="3:3">
      <c r="C1545" s="9"/>
    </row>
    <row r="1546" spans="3:3">
      <c r="C1546" s="9"/>
    </row>
    <row r="1547" spans="3:3">
      <c r="C1547" s="9"/>
    </row>
    <row r="1548" spans="3:3">
      <c r="C1548" s="9"/>
    </row>
    <row r="1549" spans="3:3">
      <c r="C1549" s="9"/>
    </row>
    <row r="1550" spans="3:3">
      <c r="C1550" s="9"/>
    </row>
    <row r="1551" spans="3:3">
      <c r="C1551" s="9"/>
    </row>
    <row r="1552" spans="3:3">
      <c r="C1552" s="9"/>
    </row>
    <row r="1553" spans="3:3">
      <c r="C1553" s="9"/>
    </row>
    <row r="1554" spans="3:3">
      <c r="C1554" s="9"/>
    </row>
    <row r="1555" spans="3:3">
      <c r="C1555" s="9"/>
    </row>
    <row r="1556" spans="3:3">
      <c r="C1556" s="9"/>
    </row>
    <row r="1557" spans="3:3">
      <c r="C1557" s="9"/>
    </row>
    <row r="1558" spans="3:3">
      <c r="C1558" s="9"/>
    </row>
    <row r="1559" spans="3:3">
      <c r="C1559" s="9"/>
    </row>
    <row r="1560" spans="3:3">
      <c r="C1560" s="9"/>
    </row>
    <row r="1561" spans="3:3">
      <c r="C1561" s="9"/>
    </row>
    <row r="1562" spans="3:3">
      <c r="C1562" s="9"/>
    </row>
    <row r="1563" spans="3:3">
      <c r="C1563" s="9"/>
    </row>
    <row r="1564" spans="3:3">
      <c r="C1564" s="9"/>
    </row>
    <row r="1565" spans="3:3">
      <c r="C1565" s="9"/>
    </row>
    <row r="1566" spans="3:3">
      <c r="C1566" s="9"/>
    </row>
    <row r="1567" spans="3:3">
      <c r="C1567" s="9"/>
    </row>
    <row r="1568" spans="3:3">
      <c r="C1568" s="9"/>
    </row>
    <row r="1569" spans="3:3">
      <c r="C1569" s="9"/>
    </row>
    <row r="1570" spans="3:3">
      <c r="C1570" s="9"/>
    </row>
    <row r="1571" spans="3:3">
      <c r="C1571" s="9"/>
    </row>
    <row r="1572" spans="3:3">
      <c r="C1572" s="9"/>
    </row>
    <row r="1573" spans="3:3">
      <c r="C1573" s="9"/>
    </row>
    <row r="1574" spans="3:3">
      <c r="C1574" s="9"/>
    </row>
    <row r="1575" spans="3:3">
      <c r="C1575" s="9"/>
    </row>
    <row r="1576" spans="3:3">
      <c r="C1576" s="9"/>
    </row>
    <row r="1577" spans="3:3">
      <c r="C1577" s="9"/>
    </row>
    <row r="1578" spans="3:3">
      <c r="C1578" s="9"/>
    </row>
    <row r="1579" spans="3:3">
      <c r="C1579" s="9"/>
    </row>
    <row r="1580" spans="3:3">
      <c r="C1580" s="9"/>
    </row>
    <row r="1581" spans="3:3">
      <c r="C1581" s="9"/>
    </row>
    <row r="1582" spans="3:3">
      <c r="C1582" s="9"/>
    </row>
    <row r="1583" spans="3:3">
      <c r="C1583" s="9"/>
    </row>
    <row r="1584" spans="3:3">
      <c r="C1584" s="9"/>
    </row>
    <row r="1585" spans="3:3">
      <c r="C1585" s="9"/>
    </row>
    <row r="1586" spans="3:3">
      <c r="C1586" s="9"/>
    </row>
    <row r="1587" spans="3:3">
      <c r="C1587" s="9"/>
    </row>
    <row r="1588" spans="3:3">
      <c r="C1588" s="9"/>
    </row>
    <row r="1589" spans="3:3">
      <c r="C1589" s="9"/>
    </row>
    <row r="1590" spans="3:3">
      <c r="C1590" s="9"/>
    </row>
    <row r="1591" spans="3:3">
      <c r="C1591" s="9"/>
    </row>
    <row r="1592" spans="3:3">
      <c r="C1592" s="9"/>
    </row>
    <row r="1593" spans="3:3">
      <c r="C1593" s="9"/>
    </row>
    <row r="1594" spans="3:3">
      <c r="C1594" s="9"/>
    </row>
    <row r="1595" spans="3:3">
      <c r="C1595" s="9"/>
    </row>
    <row r="1596" spans="3:3">
      <c r="C1596" s="9"/>
    </row>
    <row r="1597" spans="3:3">
      <c r="C1597" s="9"/>
    </row>
    <row r="1598" spans="3:3">
      <c r="C1598" s="9"/>
    </row>
    <row r="1599" spans="3:3">
      <c r="C1599" s="9"/>
    </row>
    <row r="1600" spans="3:3">
      <c r="C1600" s="9"/>
    </row>
    <row r="1601" spans="3:3">
      <c r="C1601" s="9"/>
    </row>
    <row r="1602" spans="3:3">
      <c r="C1602" s="9"/>
    </row>
    <row r="1603" spans="3:3">
      <c r="C1603" s="9"/>
    </row>
    <row r="1604" spans="3:3">
      <c r="C1604" s="9"/>
    </row>
    <row r="1605" spans="3:3">
      <c r="C1605" s="9"/>
    </row>
    <row r="1606" spans="3:3">
      <c r="C1606" s="9"/>
    </row>
    <row r="1607" spans="3:3">
      <c r="C1607" s="9"/>
    </row>
    <row r="1608" spans="3:3">
      <c r="C1608" s="9"/>
    </row>
    <row r="1609" spans="3:3">
      <c r="C1609" s="9"/>
    </row>
    <row r="1610" spans="3:3">
      <c r="C1610" s="9"/>
    </row>
    <row r="1611" spans="3:3">
      <c r="C1611" s="9"/>
    </row>
    <row r="1612" spans="3:3">
      <c r="C1612" s="9"/>
    </row>
    <row r="1613" spans="3:3">
      <c r="C1613" s="9"/>
    </row>
    <row r="1614" spans="3:3">
      <c r="C1614" s="9"/>
    </row>
    <row r="1615" spans="3:3">
      <c r="C1615" s="9"/>
    </row>
    <row r="1616" spans="3:3">
      <c r="C1616" s="9"/>
    </row>
    <row r="1617" spans="3:3">
      <c r="C1617" s="9"/>
    </row>
    <row r="1618" spans="3:3">
      <c r="C1618" s="9"/>
    </row>
    <row r="1619" spans="3:3">
      <c r="C1619" s="9"/>
    </row>
    <row r="1620" spans="3:3">
      <c r="C1620" s="9"/>
    </row>
    <row r="1621" spans="3:3">
      <c r="C1621" s="9"/>
    </row>
    <row r="1622" spans="3:3">
      <c r="C1622" s="9"/>
    </row>
    <row r="1623" spans="3:3">
      <c r="C1623" s="9"/>
    </row>
    <row r="1624" spans="3:3">
      <c r="C1624" s="9"/>
    </row>
    <row r="1625" spans="3:3">
      <c r="C1625" s="9"/>
    </row>
    <row r="1626" spans="3:3">
      <c r="C1626" s="9"/>
    </row>
    <row r="1627" spans="3:3">
      <c r="C1627" s="9"/>
    </row>
    <row r="1628" spans="3:3">
      <c r="C1628" s="9"/>
    </row>
    <row r="1629" spans="3:3">
      <c r="C1629" s="9"/>
    </row>
    <row r="1630" spans="3:3">
      <c r="C1630" s="9"/>
    </row>
    <row r="1631" spans="3:3">
      <c r="C1631" s="9"/>
    </row>
    <row r="1632" spans="3:3">
      <c r="C1632" s="9"/>
    </row>
    <row r="1633" spans="3:3">
      <c r="C1633" s="9"/>
    </row>
    <row r="1634" spans="3:3">
      <c r="C1634" s="9"/>
    </row>
    <row r="1635" spans="3:3">
      <c r="C1635" s="9"/>
    </row>
    <row r="1636" spans="3:3">
      <c r="C1636" s="9"/>
    </row>
    <row r="1637" spans="3:3">
      <c r="C1637" s="9"/>
    </row>
    <row r="1638" spans="3:3">
      <c r="C1638" s="9"/>
    </row>
    <row r="1639" spans="3:3">
      <c r="C1639" s="9"/>
    </row>
    <row r="1640" spans="3:3">
      <c r="C1640" s="9"/>
    </row>
    <row r="1641" spans="3:3">
      <c r="C1641" s="9"/>
    </row>
    <row r="1642" spans="3:3">
      <c r="C1642" s="9"/>
    </row>
    <row r="1643" spans="3:3">
      <c r="C1643" s="9"/>
    </row>
    <row r="1644" spans="3:3">
      <c r="C1644" s="9"/>
    </row>
    <row r="1645" spans="3:3">
      <c r="C1645" s="9"/>
    </row>
    <row r="1646" spans="3:3">
      <c r="C1646" s="9"/>
    </row>
    <row r="1647" spans="3:3">
      <c r="C1647" s="9"/>
    </row>
    <row r="1648" spans="3:3">
      <c r="C1648" s="9"/>
    </row>
    <row r="1649" spans="3:3">
      <c r="C1649" s="9"/>
    </row>
    <row r="1650" spans="3:3">
      <c r="C1650" s="9"/>
    </row>
    <row r="1651" spans="3:3">
      <c r="C1651" s="9"/>
    </row>
    <row r="1652" spans="3:3">
      <c r="C1652" s="9"/>
    </row>
    <row r="1653" spans="3:3">
      <c r="C1653" s="9"/>
    </row>
    <row r="1654" spans="3:3">
      <c r="C1654" s="9"/>
    </row>
    <row r="1655" spans="3:3">
      <c r="C1655" s="9"/>
    </row>
    <row r="1656" spans="3:3">
      <c r="C1656" s="9"/>
    </row>
    <row r="1657" spans="3:3">
      <c r="C1657" s="9"/>
    </row>
    <row r="1658" spans="3:3">
      <c r="C1658" s="9"/>
    </row>
    <row r="1659" spans="3:3">
      <c r="C1659" s="9"/>
    </row>
    <row r="1660" spans="3:3">
      <c r="C1660" s="9"/>
    </row>
    <row r="1661" spans="3:3">
      <c r="C1661" s="9"/>
    </row>
    <row r="1662" spans="3:3">
      <c r="C1662" s="9"/>
    </row>
    <row r="1663" spans="3:3">
      <c r="C1663" s="9"/>
    </row>
    <row r="1664" spans="3:3">
      <c r="C1664" s="9"/>
    </row>
    <row r="1665" spans="3:3">
      <c r="C1665" s="9"/>
    </row>
    <row r="1666" spans="3:3">
      <c r="C1666" s="9"/>
    </row>
    <row r="1667" spans="3:3">
      <c r="C1667" s="9"/>
    </row>
    <row r="1668" spans="3:3">
      <c r="C1668" s="9"/>
    </row>
    <row r="1669" spans="3:3">
      <c r="C1669" s="9"/>
    </row>
    <row r="1670" spans="3:3">
      <c r="C1670" s="9"/>
    </row>
    <row r="1671" spans="3:3">
      <c r="C1671" s="9"/>
    </row>
    <row r="1672" spans="3:3">
      <c r="C1672" s="9"/>
    </row>
    <row r="1673" spans="3:3">
      <c r="C1673" s="9"/>
    </row>
    <row r="1674" spans="3:3">
      <c r="C1674" s="9"/>
    </row>
    <row r="1675" spans="3:3">
      <c r="C1675" s="9"/>
    </row>
    <row r="1676" spans="3:3">
      <c r="C1676" s="9"/>
    </row>
    <row r="1677" spans="3:3">
      <c r="C1677" s="9"/>
    </row>
    <row r="1678" spans="3:3">
      <c r="C1678" s="9"/>
    </row>
    <row r="1679" spans="3:3">
      <c r="C1679" s="9"/>
    </row>
    <row r="1680" spans="3:3">
      <c r="C1680" s="9"/>
    </row>
    <row r="1681" spans="3:3">
      <c r="C1681" s="9"/>
    </row>
    <row r="1682" spans="3:3">
      <c r="C1682" s="9"/>
    </row>
    <row r="1683" spans="3:3">
      <c r="C1683" s="9"/>
    </row>
    <row r="1684" spans="3:3">
      <c r="C1684" s="9"/>
    </row>
    <row r="1685" spans="3:3">
      <c r="C1685" s="9"/>
    </row>
    <row r="1686" spans="3:3">
      <c r="C1686" s="9"/>
    </row>
    <row r="1687" spans="3:3">
      <c r="C1687" s="9"/>
    </row>
    <row r="1688" spans="3:3">
      <c r="C1688" s="9"/>
    </row>
    <row r="1689" spans="3:3">
      <c r="C1689" s="9"/>
    </row>
    <row r="1690" spans="3:3">
      <c r="C1690" s="9"/>
    </row>
    <row r="1691" spans="3:3">
      <c r="C1691" s="9"/>
    </row>
    <row r="1692" spans="3:3">
      <c r="C1692" s="9"/>
    </row>
    <row r="1693" spans="3:3">
      <c r="C1693" s="9"/>
    </row>
    <row r="1694" spans="3:3">
      <c r="C1694" s="9"/>
    </row>
    <row r="1695" spans="3:3">
      <c r="C1695" s="9"/>
    </row>
    <row r="1696" spans="3:3">
      <c r="C1696" s="9"/>
    </row>
    <row r="1697" spans="3:3">
      <c r="C1697" s="9"/>
    </row>
    <row r="1698" spans="3:3">
      <c r="C1698" s="9"/>
    </row>
    <row r="1699" spans="3:3">
      <c r="C1699" s="9"/>
    </row>
    <row r="1700" spans="3:3">
      <c r="C1700" s="9"/>
    </row>
    <row r="1701" spans="3:3">
      <c r="C1701" s="9"/>
    </row>
    <row r="1702" spans="3:3">
      <c r="C1702" s="9"/>
    </row>
    <row r="1703" spans="3:3">
      <c r="C1703" s="9"/>
    </row>
    <row r="1704" spans="3:3">
      <c r="C1704" s="9"/>
    </row>
    <row r="1705" spans="3:3">
      <c r="C1705" s="9"/>
    </row>
    <row r="1706" spans="3:3">
      <c r="C1706" s="9"/>
    </row>
    <row r="1707" spans="3:3">
      <c r="C1707" s="9"/>
    </row>
    <row r="1708" spans="3:3">
      <c r="C1708" s="9"/>
    </row>
    <row r="1709" spans="3:3">
      <c r="C1709" s="9"/>
    </row>
    <row r="1710" spans="3:3">
      <c r="C1710" s="9"/>
    </row>
    <row r="1711" spans="3:3">
      <c r="C1711" s="9"/>
    </row>
    <row r="1712" spans="3:3">
      <c r="C1712" s="9"/>
    </row>
    <row r="1713" spans="3:3">
      <c r="C1713" s="9"/>
    </row>
    <row r="1714" spans="3:3">
      <c r="C1714" s="9"/>
    </row>
    <row r="1715" spans="3:3">
      <c r="C1715" s="9"/>
    </row>
    <row r="1716" spans="3:3">
      <c r="C1716" s="9"/>
    </row>
    <row r="1717" spans="3:3">
      <c r="C1717" s="9"/>
    </row>
    <row r="1718" spans="3:3">
      <c r="C1718" s="9"/>
    </row>
    <row r="1719" spans="3:3">
      <c r="C1719" s="9"/>
    </row>
    <row r="1720" spans="3:3">
      <c r="C1720" s="9"/>
    </row>
    <row r="1721" spans="3:3">
      <c r="C1721" s="9"/>
    </row>
    <row r="1722" spans="3:3">
      <c r="C1722" s="9"/>
    </row>
    <row r="1723" spans="3:3">
      <c r="C1723" s="9"/>
    </row>
    <row r="1724" spans="3:3">
      <c r="C1724" s="9"/>
    </row>
    <row r="1725" spans="3:3">
      <c r="C1725" s="9"/>
    </row>
    <row r="1726" spans="3:3">
      <c r="C1726" s="9"/>
    </row>
    <row r="1727" spans="3:3">
      <c r="C1727" s="9"/>
    </row>
    <row r="1728" spans="3:3">
      <c r="C1728" s="9"/>
    </row>
    <row r="1729" spans="3:3">
      <c r="C1729" s="9"/>
    </row>
    <row r="1730" spans="3:3">
      <c r="C1730" s="9"/>
    </row>
    <row r="1731" spans="3:3">
      <c r="C1731" s="9"/>
    </row>
    <row r="1732" spans="3:3">
      <c r="C1732" s="9"/>
    </row>
    <row r="1733" spans="3:3">
      <c r="C1733" s="9"/>
    </row>
    <row r="1734" spans="3:3">
      <c r="C1734" s="9"/>
    </row>
    <row r="1735" spans="3:3">
      <c r="C1735" s="9"/>
    </row>
    <row r="1736" spans="3:3">
      <c r="C1736" s="9"/>
    </row>
    <row r="1737" spans="3:3">
      <c r="C1737" s="9"/>
    </row>
    <row r="1738" spans="3:3">
      <c r="C1738" s="9"/>
    </row>
    <row r="1739" spans="3:3">
      <c r="C1739" s="9"/>
    </row>
    <row r="1740" spans="3:3">
      <c r="C1740" s="9"/>
    </row>
    <row r="1741" spans="3:3">
      <c r="C1741" s="9"/>
    </row>
    <row r="1742" spans="3:3">
      <c r="C1742" s="9"/>
    </row>
    <row r="1743" spans="3:3">
      <c r="C1743" s="9"/>
    </row>
    <row r="1744" spans="3:3">
      <c r="C1744" s="9"/>
    </row>
    <row r="1745" spans="3:3">
      <c r="C1745" s="9"/>
    </row>
    <row r="1746" spans="3:3">
      <c r="C1746" s="9"/>
    </row>
    <row r="1747" spans="3:3">
      <c r="C1747" s="9"/>
    </row>
    <row r="1748" spans="3:3">
      <c r="C1748" s="9"/>
    </row>
    <row r="1749" spans="3:3">
      <c r="C1749" s="9"/>
    </row>
    <row r="1750" spans="3:3">
      <c r="C1750" s="9"/>
    </row>
    <row r="1751" spans="3:3">
      <c r="C1751" s="9"/>
    </row>
    <row r="1752" spans="3:3">
      <c r="C1752" s="9"/>
    </row>
    <row r="1753" spans="3:3">
      <c r="C1753" s="9"/>
    </row>
    <row r="1754" spans="3:3">
      <c r="C1754" s="9"/>
    </row>
    <row r="1755" spans="3:3">
      <c r="C1755" s="9"/>
    </row>
    <row r="1756" spans="3:3">
      <c r="C1756" s="9"/>
    </row>
    <row r="1757" spans="3:3">
      <c r="C1757" s="9"/>
    </row>
    <row r="1758" spans="3:3">
      <c r="C1758" s="9"/>
    </row>
    <row r="1759" spans="3:3">
      <c r="C1759" s="9"/>
    </row>
    <row r="1760" spans="3:3">
      <c r="C1760" s="9"/>
    </row>
    <row r="1761" spans="3:3">
      <c r="C1761" s="9"/>
    </row>
    <row r="1762" spans="3:3">
      <c r="C1762" s="9"/>
    </row>
    <row r="1763" spans="3:3">
      <c r="C1763" s="9"/>
    </row>
    <row r="1764" spans="3:3">
      <c r="C1764" s="9"/>
    </row>
    <row r="1765" spans="3:3">
      <c r="C1765" s="9"/>
    </row>
    <row r="1766" spans="3:3">
      <c r="C1766" s="9"/>
    </row>
    <row r="1767" spans="3:3">
      <c r="C1767" s="9"/>
    </row>
    <row r="1768" spans="3:3">
      <c r="C1768" s="9"/>
    </row>
    <row r="1769" spans="3:3">
      <c r="C1769" s="9"/>
    </row>
    <row r="1770" spans="3:3">
      <c r="C1770" s="9"/>
    </row>
    <row r="1771" spans="3:3">
      <c r="C1771" s="9"/>
    </row>
    <row r="1772" spans="3:3">
      <c r="C1772" s="9"/>
    </row>
    <row r="1773" spans="3:3">
      <c r="C1773" s="9"/>
    </row>
    <row r="1774" spans="3:3">
      <c r="C1774" s="9"/>
    </row>
    <row r="1775" spans="3:3">
      <c r="C1775" s="9"/>
    </row>
    <row r="1776" spans="3:3">
      <c r="C1776" s="9"/>
    </row>
    <row r="1777" spans="3:3">
      <c r="C1777" s="9"/>
    </row>
    <row r="1778" spans="3:3">
      <c r="C1778" s="9"/>
    </row>
    <row r="1779" spans="3:3">
      <c r="C1779" s="9"/>
    </row>
    <row r="1780" spans="3:3">
      <c r="C1780" s="9"/>
    </row>
    <row r="1781" spans="3:3">
      <c r="C1781" s="9"/>
    </row>
    <row r="1782" spans="3:3">
      <c r="C1782" s="9"/>
    </row>
    <row r="1783" spans="3:3">
      <c r="C1783" s="9"/>
    </row>
    <row r="1784" spans="3:3">
      <c r="C1784" s="9"/>
    </row>
    <row r="1785" spans="3:3">
      <c r="C1785" s="9"/>
    </row>
    <row r="1786" spans="3:3">
      <c r="C1786" s="9"/>
    </row>
    <row r="1787" spans="3:3">
      <c r="C1787" s="9"/>
    </row>
    <row r="1788" spans="3:3">
      <c r="C1788" s="9"/>
    </row>
    <row r="1789" spans="3:3">
      <c r="C1789" s="9"/>
    </row>
    <row r="1790" spans="3:3">
      <c r="C1790" s="9"/>
    </row>
    <row r="1791" spans="3:3">
      <c r="C1791" s="9"/>
    </row>
    <row r="1792" spans="3:3">
      <c r="C1792" s="9"/>
    </row>
    <row r="1793" spans="3:3">
      <c r="C1793" s="9"/>
    </row>
    <row r="1794" spans="3:3">
      <c r="C1794" s="9"/>
    </row>
    <row r="1795" spans="3:3">
      <c r="C1795" s="9"/>
    </row>
    <row r="1796" spans="3:3">
      <c r="C1796" s="9"/>
    </row>
    <row r="1797" spans="3:3">
      <c r="C1797" s="9"/>
    </row>
    <row r="1798" spans="3:3">
      <c r="C1798" s="9"/>
    </row>
    <row r="1799" spans="3:3">
      <c r="C1799" s="9"/>
    </row>
    <row r="1800" spans="3:3">
      <c r="C1800" s="9"/>
    </row>
    <row r="1801" spans="3:3">
      <c r="C1801" s="9"/>
    </row>
    <row r="1802" spans="3:3">
      <c r="C1802" s="9"/>
    </row>
    <row r="1803" spans="3:3">
      <c r="C1803" s="9"/>
    </row>
    <row r="1804" spans="3:3">
      <c r="C1804" s="9"/>
    </row>
    <row r="1805" spans="3:3">
      <c r="C1805" s="9"/>
    </row>
    <row r="1806" spans="3:3">
      <c r="C1806" s="9"/>
    </row>
    <row r="1807" spans="3:3">
      <c r="C1807" s="9"/>
    </row>
    <row r="1808" spans="3:3">
      <c r="C1808" s="9"/>
    </row>
    <row r="1809" spans="3:3">
      <c r="C1809" s="9"/>
    </row>
    <row r="1810" spans="3:3">
      <c r="C1810" s="9"/>
    </row>
    <row r="1811" spans="3:3">
      <c r="C1811" s="9"/>
    </row>
    <row r="1812" spans="3:3">
      <c r="C1812" s="9"/>
    </row>
    <row r="1813" spans="3:3">
      <c r="C1813" s="9"/>
    </row>
    <row r="1814" spans="3:3">
      <c r="C1814" s="9"/>
    </row>
    <row r="1815" spans="3:3">
      <c r="C1815" s="9"/>
    </row>
    <row r="1816" spans="3:3">
      <c r="C1816" s="9"/>
    </row>
    <row r="1817" spans="3:3">
      <c r="C1817" s="9"/>
    </row>
    <row r="1818" spans="3:3">
      <c r="C1818" s="9"/>
    </row>
    <row r="1819" spans="3:3">
      <c r="C1819" s="9"/>
    </row>
    <row r="1820" spans="3:3">
      <c r="C1820" s="9"/>
    </row>
    <row r="1821" spans="3:3">
      <c r="C1821" s="9"/>
    </row>
    <row r="1822" spans="3:3">
      <c r="C1822" s="9"/>
    </row>
    <row r="1823" spans="3:3">
      <c r="C1823" s="9"/>
    </row>
    <row r="1824" spans="3:3">
      <c r="C1824" s="9"/>
    </row>
    <row r="1825" spans="3:3">
      <c r="C1825" s="9"/>
    </row>
    <row r="1826" spans="3:3">
      <c r="C1826" s="9"/>
    </row>
    <row r="1827" spans="3:3">
      <c r="C1827" s="9"/>
    </row>
    <row r="1828" spans="3:3">
      <c r="C1828" s="9"/>
    </row>
    <row r="1829" spans="3:3">
      <c r="C1829" s="9"/>
    </row>
    <row r="1830" spans="3:3">
      <c r="C1830" s="9"/>
    </row>
    <row r="1831" spans="3:3">
      <c r="C1831" s="9"/>
    </row>
    <row r="1832" spans="3:3">
      <c r="C1832" s="9"/>
    </row>
    <row r="1833" spans="3:3">
      <c r="C1833" s="9"/>
    </row>
    <row r="1834" spans="3:3">
      <c r="C1834" s="9"/>
    </row>
    <row r="1835" spans="3:3">
      <c r="C1835" s="9"/>
    </row>
    <row r="1836" spans="3:3">
      <c r="C1836" s="9"/>
    </row>
    <row r="1837" spans="3:3">
      <c r="C1837" s="9"/>
    </row>
    <row r="1838" spans="3:3">
      <c r="C1838" s="9"/>
    </row>
    <row r="1839" spans="3:3">
      <c r="C1839" s="9"/>
    </row>
    <row r="1840" spans="3:3">
      <c r="C1840" s="9"/>
    </row>
    <row r="1841" spans="3:3">
      <c r="C1841" s="9"/>
    </row>
    <row r="1842" spans="3:3">
      <c r="C1842" s="9"/>
    </row>
    <row r="1843" spans="3:3">
      <c r="C1843" s="9"/>
    </row>
    <row r="1844" spans="3:3">
      <c r="C1844" s="9"/>
    </row>
    <row r="1845" spans="3:3">
      <c r="C1845" s="9"/>
    </row>
    <row r="1846" spans="3:3">
      <c r="C1846" s="9"/>
    </row>
    <row r="1847" spans="3:3">
      <c r="C1847" s="9"/>
    </row>
    <row r="1848" spans="3:3">
      <c r="C1848" s="9"/>
    </row>
    <row r="1849" spans="3:3">
      <c r="C1849" s="9"/>
    </row>
    <row r="1850" spans="3:3">
      <c r="C1850" s="9"/>
    </row>
    <row r="1851" spans="3:3">
      <c r="C1851" s="9"/>
    </row>
    <row r="1852" spans="3:3">
      <c r="C1852" s="9"/>
    </row>
    <row r="1853" spans="3:3">
      <c r="C1853" s="9"/>
    </row>
    <row r="1854" spans="3:3">
      <c r="C1854" s="9"/>
    </row>
    <row r="1855" spans="3:3">
      <c r="C1855" s="9"/>
    </row>
    <row r="1856" spans="3:3">
      <c r="C1856" s="9"/>
    </row>
    <row r="1857" spans="3:3">
      <c r="C1857" s="9"/>
    </row>
    <row r="1858" spans="3:3">
      <c r="C1858" s="9"/>
    </row>
    <row r="1859" spans="3:3">
      <c r="C1859" s="9"/>
    </row>
    <row r="1860" spans="3:3">
      <c r="C1860" s="9"/>
    </row>
    <row r="1861" spans="3:3">
      <c r="C1861" s="9"/>
    </row>
    <row r="1862" spans="3:3">
      <c r="C1862" s="9"/>
    </row>
    <row r="1863" spans="3:3">
      <c r="C1863" s="9"/>
    </row>
    <row r="1864" spans="3:3">
      <c r="C1864" s="9"/>
    </row>
    <row r="1865" spans="3:3">
      <c r="C1865" s="9"/>
    </row>
    <row r="1866" spans="3:3">
      <c r="C1866" s="9"/>
    </row>
    <row r="1867" spans="3:3">
      <c r="C1867" s="9"/>
    </row>
    <row r="1868" spans="3:3">
      <c r="C1868" s="9"/>
    </row>
    <row r="1869" spans="3:3">
      <c r="C1869" s="9"/>
    </row>
    <row r="1870" spans="3:3">
      <c r="C1870" s="9"/>
    </row>
    <row r="1871" spans="3:3">
      <c r="C1871" s="9"/>
    </row>
    <row r="1872" spans="3:3">
      <c r="C1872" s="9"/>
    </row>
    <row r="1873" spans="3:3">
      <c r="C1873" s="9"/>
    </row>
    <row r="1874" spans="3:3">
      <c r="C1874" s="9"/>
    </row>
    <row r="1875" spans="3:3">
      <c r="C1875" s="9"/>
    </row>
    <row r="1876" spans="3:3">
      <c r="C1876" s="9"/>
    </row>
    <row r="1877" spans="3:3">
      <c r="C1877" s="9"/>
    </row>
    <row r="1878" spans="3:3">
      <c r="C1878" s="9"/>
    </row>
    <row r="1879" spans="3:3">
      <c r="C1879" s="9"/>
    </row>
    <row r="1880" spans="3:3">
      <c r="C1880" s="9"/>
    </row>
    <row r="1881" spans="3:3">
      <c r="C1881" s="9"/>
    </row>
    <row r="1882" spans="3:3">
      <c r="C1882" s="9"/>
    </row>
    <row r="1883" spans="3:3">
      <c r="C1883" s="9"/>
    </row>
    <row r="1884" spans="3:3">
      <c r="C1884" s="9"/>
    </row>
    <row r="1885" spans="3:3">
      <c r="C1885" s="9"/>
    </row>
    <row r="1886" spans="3:3">
      <c r="C1886" s="9"/>
    </row>
    <row r="1887" spans="3:3">
      <c r="C1887" s="9"/>
    </row>
    <row r="1888" spans="3:3">
      <c r="C1888" s="9"/>
    </row>
    <row r="1889" spans="3:3">
      <c r="C1889" s="9"/>
    </row>
    <row r="1890" spans="3:3">
      <c r="C1890" s="9"/>
    </row>
    <row r="1891" spans="3:3">
      <c r="C1891" s="9"/>
    </row>
    <row r="1892" spans="3:3">
      <c r="C1892" s="9"/>
    </row>
    <row r="1893" spans="3:3">
      <c r="C1893" s="9"/>
    </row>
    <row r="1894" spans="3:3">
      <c r="C1894" s="9"/>
    </row>
    <row r="1895" spans="3:3">
      <c r="C1895" s="9"/>
    </row>
    <row r="1896" spans="3:3">
      <c r="C1896" s="9"/>
    </row>
    <row r="1897" spans="3:3">
      <c r="C1897" s="9"/>
    </row>
    <row r="1898" spans="3:3">
      <c r="C1898" s="9"/>
    </row>
    <row r="1899" spans="3:3">
      <c r="C1899" s="9"/>
    </row>
    <row r="1900" spans="3:3">
      <c r="C1900" s="9"/>
    </row>
    <row r="1901" spans="3:3">
      <c r="C1901" s="9"/>
    </row>
    <row r="1902" spans="3:3">
      <c r="C1902" s="9"/>
    </row>
    <row r="1903" spans="3:3">
      <c r="C1903" s="9"/>
    </row>
    <row r="1904" spans="3:3">
      <c r="C1904" s="9"/>
    </row>
    <row r="1905" spans="3:3">
      <c r="C1905" s="9"/>
    </row>
    <row r="1906" spans="3:3">
      <c r="C1906" s="9"/>
    </row>
    <row r="1907" spans="3:3">
      <c r="C1907" s="9"/>
    </row>
    <row r="1908" spans="3:3">
      <c r="C1908" s="9"/>
    </row>
    <row r="1909" spans="3:3">
      <c r="C1909" s="9"/>
    </row>
    <row r="1910" spans="3:3">
      <c r="C1910" s="9"/>
    </row>
    <row r="1911" spans="3:3">
      <c r="C1911" s="9"/>
    </row>
    <row r="1912" spans="3:3">
      <c r="C1912" s="9"/>
    </row>
    <row r="1913" spans="3:3">
      <c r="C1913" s="9"/>
    </row>
    <row r="1914" spans="3:3">
      <c r="C1914" s="9"/>
    </row>
    <row r="1915" spans="3:3">
      <c r="C1915" s="9"/>
    </row>
    <row r="1916" spans="3:3">
      <c r="C1916" s="9"/>
    </row>
    <row r="1917" spans="3:3">
      <c r="C1917" s="9"/>
    </row>
    <row r="1918" spans="3:3">
      <c r="C1918" s="9"/>
    </row>
    <row r="1919" spans="3:3">
      <c r="C1919" s="9"/>
    </row>
    <row r="1920" spans="3:3">
      <c r="C1920" s="9"/>
    </row>
    <row r="1921" spans="3:3">
      <c r="C1921" s="9"/>
    </row>
    <row r="1922" spans="3:3">
      <c r="C1922" s="9"/>
    </row>
    <row r="1923" spans="3:3">
      <c r="C1923" s="9"/>
    </row>
    <row r="1924" spans="3:3">
      <c r="C1924" s="9"/>
    </row>
    <row r="1925" spans="3:3">
      <c r="C1925" s="9"/>
    </row>
    <row r="1926" spans="3:3">
      <c r="C1926" s="9"/>
    </row>
    <row r="1927" spans="3:3">
      <c r="C1927" s="9"/>
    </row>
    <row r="1928" spans="3:3">
      <c r="C1928" s="9"/>
    </row>
    <row r="1929" spans="3:3">
      <c r="C1929" s="9"/>
    </row>
    <row r="1930" spans="3:3">
      <c r="C1930" s="9"/>
    </row>
    <row r="1931" spans="3:3">
      <c r="C1931" s="9"/>
    </row>
    <row r="1932" spans="3:3">
      <c r="C1932" s="9"/>
    </row>
    <row r="1933" spans="3:3">
      <c r="C1933" s="9"/>
    </row>
    <row r="1934" spans="3:3">
      <c r="C1934" s="9"/>
    </row>
    <row r="1935" spans="3:3">
      <c r="C1935" s="9"/>
    </row>
    <row r="1936" spans="3:3">
      <c r="C1936" s="9"/>
    </row>
    <row r="1937" spans="3:3">
      <c r="C1937" s="9"/>
    </row>
    <row r="1938" spans="3:3">
      <c r="C1938" s="9"/>
    </row>
    <row r="1939" spans="3:3">
      <c r="C1939" s="9"/>
    </row>
    <row r="1940" spans="3:3">
      <c r="C1940" s="9"/>
    </row>
    <row r="1941" spans="3:3">
      <c r="C1941" s="9"/>
    </row>
    <row r="1942" spans="3:3">
      <c r="C1942" s="9"/>
    </row>
    <row r="1943" spans="3:3">
      <c r="C1943" s="9"/>
    </row>
    <row r="1944" spans="3:3">
      <c r="C1944" s="9"/>
    </row>
    <row r="1945" spans="3:3">
      <c r="C1945" s="9"/>
    </row>
    <row r="1946" spans="3:3">
      <c r="C1946" s="9"/>
    </row>
    <row r="1947" spans="3:3">
      <c r="C1947" s="9"/>
    </row>
    <row r="1948" spans="3:3">
      <c r="C1948" s="9"/>
    </row>
    <row r="1949" spans="3:3">
      <c r="C1949" s="9"/>
    </row>
    <row r="1950" spans="3:3">
      <c r="C1950" s="9"/>
    </row>
    <row r="1951" spans="3:3">
      <c r="C1951" s="9"/>
    </row>
    <row r="1952" spans="3:3">
      <c r="C1952" s="9"/>
    </row>
    <row r="1953" spans="3:3">
      <c r="C1953" s="9"/>
    </row>
    <row r="1954" spans="3:3">
      <c r="C1954" s="9"/>
    </row>
    <row r="1955" spans="3:3">
      <c r="C1955" s="9"/>
    </row>
    <row r="1956" spans="3:3">
      <c r="C1956" s="9"/>
    </row>
    <row r="1957" spans="3:3">
      <c r="C1957" s="9"/>
    </row>
    <row r="1958" spans="3:3">
      <c r="C1958" s="9"/>
    </row>
    <row r="1959" spans="3:3">
      <c r="C1959" s="9"/>
    </row>
    <row r="1960" spans="3:3">
      <c r="C1960" s="9"/>
    </row>
    <row r="1961" spans="3:3">
      <c r="C1961" s="9"/>
    </row>
    <row r="1962" spans="3:3">
      <c r="C1962" s="9"/>
    </row>
    <row r="1963" spans="3:3">
      <c r="C1963" s="9"/>
    </row>
    <row r="1964" spans="3:3">
      <c r="C1964" s="9"/>
    </row>
    <row r="1965" spans="3:3">
      <c r="C1965" s="9"/>
    </row>
    <row r="1966" spans="3:3">
      <c r="C1966" s="9"/>
    </row>
    <row r="1967" spans="3:3">
      <c r="C1967" s="9"/>
    </row>
    <row r="1968" spans="3:3">
      <c r="C1968" s="9"/>
    </row>
    <row r="1969" spans="3:3">
      <c r="C1969" s="9"/>
    </row>
    <row r="1970" spans="3:3">
      <c r="C1970" s="9"/>
    </row>
    <row r="1971" spans="3:3">
      <c r="C1971" s="9"/>
    </row>
    <row r="1972" spans="3:3">
      <c r="C1972" s="9"/>
    </row>
    <row r="1973" spans="3:3">
      <c r="C1973" s="9"/>
    </row>
    <row r="1974" spans="3:3">
      <c r="C1974" s="9"/>
    </row>
    <row r="1975" spans="3:3">
      <c r="C1975" s="9"/>
    </row>
    <row r="1976" spans="3:3">
      <c r="C1976" s="9"/>
    </row>
    <row r="1977" spans="3:3">
      <c r="C1977" s="9"/>
    </row>
    <row r="1978" spans="3:3">
      <c r="C1978" s="9"/>
    </row>
    <row r="1979" spans="3:3">
      <c r="C1979" s="9"/>
    </row>
    <row r="1980" spans="3:3">
      <c r="C1980" s="9"/>
    </row>
    <row r="1981" spans="3:3">
      <c r="C1981" s="9"/>
    </row>
    <row r="1982" spans="3:3">
      <c r="C1982" s="9"/>
    </row>
    <row r="1983" spans="3:3">
      <c r="C1983" s="9"/>
    </row>
    <row r="1984" spans="3:3">
      <c r="C1984" s="9"/>
    </row>
    <row r="1985" spans="3:3">
      <c r="C1985" s="9"/>
    </row>
    <row r="1986" spans="3:3">
      <c r="C1986" s="9"/>
    </row>
    <row r="1987" spans="3:3">
      <c r="C1987" s="9"/>
    </row>
    <row r="1988" spans="3:3">
      <c r="C1988" s="9"/>
    </row>
    <row r="1989" spans="3:3">
      <c r="C1989" s="9"/>
    </row>
    <row r="1990" spans="3:3">
      <c r="C1990" s="9"/>
    </row>
    <row r="1991" spans="3:3">
      <c r="C1991" s="9"/>
    </row>
    <row r="1992" spans="3:3">
      <c r="C1992" s="9"/>
    </row>
    <row r="1993" spans="3:3">
      <c r="C1993" s="9"/>
    </row>
    <row r="1994" spans="3:3">
      <c r="C1994" s="9"/>
    </row>
    <row r="1995" spans="3:3">
      <c r="C1995" s="9"/>
    </row>
    <row r="1996" spans="3:3">
      <c r="C1996" s="9"/>
    </row>
    <row r="1997" spans="3:3">
      <c r="C1997" s="9"/>
    </row>
    <row r="1998" spans="3:3">
      <c r="C1998" s="9"/>
    </row>
    <row r="1999" spans="3:3">
      <c r="C1999" s="9"/>
    </row>
    <row r="2000" spans="3:3">
      <c r="C2000" s="9"/>
    </row>
    <row r="2001" spans="3:3">
      <c r="C2001" s="9"/>
    </row>
    <row r="2002" spans="3:3">
      <c r="C2002" s="9"/>
    </row>
    <row r="2003" spans="3:3">
      <c r="C2003" s="9"/>
    </row>
    <row r="2004" spans="3:3">
      <c r="C2004" s="9"/>
    </row>
    <row r="2005" spans="3:3">
      <c r="C2005" s="9"/>
    </row>
    <row r="2006" spans="3:3">
      <c r="C2006" s="9"/>
    </row>
    <row r="2007" spans="3:3">
      <c r="C2007" s="9"/>
    </row>
    <row r="2008" spans="3:3">
      <c r="C2008" s="9"/>
    </row>
    <row r="2009" spans="3:3">
      <c r="C2009" s="9"/>
    </row>
    <row r="2010" spans="3:3">
      <c r="C2010" s="9"/>
    </row>
    <row r="2011" spans="3:3">
      <c r="C2011" s="9"/>
    </row>
    <row r="2012" spans="3:3">
      <c r="C2012" s="9"/>
    </row>
    <row r="2013" spans="3:3">
      <c r="C2013" s="9"/>
    </row>
    <row r="2014" spans="3:3">
      <c r="C2014" s="9"/>
    </row>
    <row r="2015" spans="3:3">
      <c r="C2015" s="9"/>
    </row>
    <row r="2016" spans="3:3">
      <c r="C2016" s="9"/>
    </row>
    <row r="2017" spans="3:3">
      <c r="C2017" s="9"/>
    </row>
    <row r="2018" spans="3:3">
      <c r="C2018" s="9"/>
    </row>
    <row r="2019" spans="3:3">
      <c r="C2019" s="9"/>
    </row>
    <row r="2020" spans="3:3">
      <c r="C2020" s="9"/>
    </row>
    <row r="2021" spans="3:3">
      <c r="C2021" s="9"/>
    </row>
    <row r="2022" spans="3:3">
      <c r="C2022" s="9"/>
    </row>
    <row r="2023" spans="3:3">
      <c r="C2023" s="9"/>
    </row>
    <row r="2024" spans="3:3">
      <c r="C2024" s="9"/>
    </row>
    <row r="2025" spans="3:3">
      <c r="C2025" s="9"/>
    </row>
    <row r="2026" spans="3:3">
      <c r="C2026" s="9"/>
    </row>
    <row r="2027" spans="3:3">
      <c r="C2027" s="9"/>
    </row>
    <row r="2028" spans="3:3">
      <c r="C2028" s="9"/>
    </row>
    <row r="2029" spans="3:3">
      <c r="C2029" s="9"/>
    </row>
    <row r="2030" spans="3:3">
      <c r="C2030" s="9"/>
    </row>
    <row r="2031" spans="3:3">
      <c r="C2031" s="9"/>
    </row>
    <row r="2032" spans="3:3">
      <c r="C2032" s="9"/>
    </row>
    <row r="2033" spans="3:3">
      <c r="C2033" s="9"/>
    </row>
    <row r="2034" spans="3:3">
      <c r="C2034" s="9"/>
    </row>
    <row r="2035" spans="3:3">
      <c r="C2035" s="9"/>
    </row>
    <row r="2036" spans="3:3">
      <c r="C2036" s="9"/>
    </row>
    <row r="2037" spans="3:3">
      <c r="C2037" s="9"/>
    </row>
    <row r="2038" spans="3:3">
      <c r="C2038" s="9"/>
    </row>
    <row r="2039" spans="3:3">
      <c r="C2039" s="9"/>
    </row>
    <row r="2040" spans="3:3">
      <c r="C2040" s="9"/>
    </row>
    <row r="2041" spans="3:3">
      <c r="C2041" s="9"/>
    </row>
    <row r="2042" spans="3:3">
      <c r="C2042" s="9"/>
    </row>
    <row r="2043" spans="3:3">
      <c r="C2043" s="9"/>
    </row>
    <row r="2044" spans="3:3">
      <c r="C2044" s="9"/>
    </row>
    <row r="2045" spans="3:3">
      <c r="C2045" s="9"/>
    </row>
    <row r="2046" spans="3:3">
      <c r="C2046" s="9"/>
    </row>
    <row r="2047" spans="3:3">
      <c r="C2047" s="9"/>
    </row>
    <row r="2048" spans="3:3">
      <c r="C2048" s="9"/>
    </row>
    <row r="2049" spans="3:3">
      <c r="C2049" s="9"/>
    </row>
    <row r="2050" spans="3:3">
      <c r="C2050" s="9"/>
    </row>
    <row r="2051" spans="3:3">
      <c r="C2051" s="9"/>
    </row>
    <row r="2052" spans="3:3">
      <c r="C2052" s="9"/>
    </row>
    <row r="2053" spans="3:3">
      <c r="C2053" s="9"/>
    </row>
    <row r="2054" spans="3:3">
      <c r="C2054" s="9"/>
    </row>
    <row r="2055" spans="3:3">
      <c r="C2055" s="9"/>
    </row>
    <row r="2056" spans="3:3">
      <c r="C2056" s="9"/>
    </row>
    <row r="2057" spans="3:3">
      <c r="C2057" s="9"/>
    </row>
    <row r="2058" spans="3:3">
      <c r="C2058" s="9"/>
    </row>
    <row r="2059" spans="3:3">
      <c r="C2059" s="9"/>
    </row>
    <row r="2060" spans="3:3">
      <c r="C2060" s="9"/>
    </row>
    <row r="2061" spans="3:3">
      <c r="C2061" s="9"/>
    </row>
    <row r="2062" spans="3:3">
      <c r="C2062" s="9"/>
    </row>
    <row r="2063" spans="3:3">
      <c r="C2063" s="9"/>
    </row>
    <row r="2064" spans="3:3">
      <c r="C2064" s="9"/>
    </row>
    <row r="2065" spans="3:3">
      <c r="C2065" s="9"/>
    </row>
    <row r="2066" spans="3:3">
      <c r="C2066" s="9"/>
    </row>
    <row r="2067" spans="3:3">
      <c r="C2067" s="9"/>
    </row>
    <row r="2068" spans="3:3">
      <c r="C2068" s="9"/>
    </row>
    <row r="2069" spans="3:3">
      <c r="C2069" s="9"/>
    </row>
    <row r="2070" spans="3:3">
      <c r="C2070" s="9"/>
    </row>
    <row r="2071" spans="3:3">
      <c r="C2071" s="9"/>
    </row>
    <row r="2072" spans="3:3">
      <c r="C2072" s="9"/>
    </row>
    <row r="2073" spans="3:3">
      <c r="C2073" s="9"/>
    </row>
    <row r="2074" spans="3:3">
      <c r="C2074" s="9"/>
    </row>
    <row r="2075" spans="3:3">
      <c r="C2075" s="9"/>
    </row>
    <row r="2076" spans="3:3">
      <c r="C2076" s="9"/>
    </row>
    <row r="2077" spans="3:3">
      <c r="C2077" s="9"/>
    </row>
    <row r="2078" spans="3:3">
      <c r="C2078" s="9"/>
    </row>
    <row r="2079" spans="3:3">
      <c r="C2079" s="9"/>
    </row>
    <row r="2080" spans="3:3">
      <c r="C2080" s="9"/>
    </row>
    <row r="2081" spans="3:3">
      <c r="C2081" s="9"/>
    </row>
    <row r="2082" spans="3:3">
      <c r="C2082" s="9"/>
    </row>
    <row r="2083" spans="3:3">
      <c r="C2083" s="9"/>
    </row>
    <row r="2084" spans="3:3">
      <c r="C2084" s="9"/>
    </row>
    <row r="2085" spans="3:3">
      <c r="C2085" s="9"/>
    </row>
    <row r="2086" spans="3:3">
      <c r="C2086" s="9"/>
    </row>
    <row r="2087" spans="3:3">
      <c r="C2087" s="9"/>
    </row>
    <row r="2088" spans="3:3">
      <c r="C2088" s="9"/>
    </row>
    <row r="2089" spans="3:3">
      <c r="C2089" s="9"/>
    </row>
    <row r="2090" spans="3:3">
      <c r="C2090" s="9"/>
    </row>
    <row r="2091" spans="3:3">
      <c r="C2091" s="9"/>
    </row>
    <row r="2092" spans="3:3">
      <c r="C2092" s="9"/>
    </row>
    <row r="2093" spans="3:3">
      <c r="C2093" s="9"/>
    </row>
    <row r="2094" spans="3:3">
      <c r="C2094" s="9"/>
    </row>
    <row r="2095" spans="3:3">
      <c r="C2095" s="9"/>
    </row>
    <row r="2096" spans="3:3">
      <c r="C2096" s="9"/>
    </row>
    <row r="2097" spans="3:3">
      <c r="C2097" s="9"/>
    </row>
    <row r="2098" spans="3:3">
      <c r="C2098" s="9"/>
    </row>
    <row r="2099" spans="3:3">
      <c r="C2099" s="9"/>
    </row>
    <row r="2100" spans="3:3">
      <c r="C2100" s="9"/>
    </row>
    <row r="2101" spans="3:3">
      <c r="C2101" s="9"/>
    </row>
    <row r="2102" spans="3:3">
      <c r="C2102" s="9"/>
    </row>
    <row r="2103" spans="3:3">
      <c r="C2103" s="9"/>
    </row>
    <row r="2104" spans="3:3">
      <c r="C2104" s="9"/>
    </row>
    <row r="2105" spans="3:3">
      <c r="C2105" s="9"/>
    </row>
    <row r="2106" spans="3:3">
      <c r="C2106" s="9"/>
    </row>
    <row r="2107" spans="3:3">
      <c r="C2107" s="9"/>
    </row>
    <row r="2108" spans="3:3">
      <c r="C2108" s="9"/>
    </row>
    <row r="2109" spans="3:3">
      <c r="C2109" s="9"/>
    </row>
    <row r="2110" spans="3:3">
      <c r="C2110" s="9"/>
    </row>
    <row r="2111" spans="3:3">
      <c r="C2111" s="9"/>
    </row>
    <row r="2112" spans="3:3">
      <c r="C2112" s="9"/>
    </row>
    <row r="2113" spans="3:3">
      <c r="C2113" s="9"/>
    </row>
    <row r="2114" spans="3:3">
      <c r="C2114" s="9"/>
    </row>
    <row r="2115" spans="3:3">
      <c r="C2115" s="9"/>
    </row>
    <row r="2116" spans="3:3">
      <c r="C2116" s="9"/>
    </row>
    <row r="2117" spans="3:3">
      <c r="C2117" s="9"/>
    </row>
    <row r="2118" spans="3:3">
      <c r="C2118" s="9"/>
    </row>
    <row r="2119" spans="3:3">
      <c r="C2119" s="9"/>
    </row>
    <row r="2120" spans="3:3">
      <c r="C2120" s="9"/>
    </row>
    <row r="2121" spans="3:3">
      <c r="C2121" s="9"/>
    </row>
    <row r="2122" spans="3:3">
      <c r="C2122" s="9"/>
    </row>
    <row r="2123" spans="3:3">
      <c r="C2123" s="9"/>
    </row>
    <row r="2124" spans="3:3">
      <c r="C2124" s="9"/>
    </row>
    <row r="2125" spans="3:3">
      <c r="C2125" s="9"/>
    </row>
    <row r="2126" spans="3:3">
      <c r="C2126" s="9"/>
    </row>
    <row r="2127" spans="3:3">
      <c r="C2127" s="9"/>
    </row>
    <row r="2128" spans="3:3">
      <c r="C2128" s="9"/>
    </row>
    <row r="2129" spans="3:3">
      <c r="C2129" s="9"/>
    </row>
    <row r="2130" spans="3:3">
      <c r="C2130" s="9"/>
    </row>
    <row r="2131" spans="3:3">
      <c r="C2131" s="9"/>
    </row>
    <row r="2132" spans="3:3">
      <c r="C2132" s="9"/>
    </row>
    <row r="2133" spans="3:3">
      <c r="C2133" s="9"/>
    </row>
    <row r="2134" spans="3:3">
      <c r="C2134" s="9"/>
    </row>
    <row r="2135" spans="3:3">
      <c r="C2135" s="9"/>
    </row>
    <row r="2136" spans="3:3">
      <c r="C2136" s="9"/>
    </row>
    <row r="2137" spans="3:3">
      <c r="C2137" s="9"/>
    </row>
    <row r="2138" spans="3:3">
      <c r="C2138" s="9"/>
    </row>
    <row r="2139" spans="3:3">
      <c r="C2139" s="9"/>
    </row>
    <row r="2140" spans="3:3">
      <c r="C2140" s="9"/>
    </row>
    <row r="2141" spans="3:3">
      <c r="C2141" s="9"/>
    </row>
    <row r="2142" spans="3:3">
      <c r="C2142" s="9"/>
    </row>
    <row r="2143" spans="3:3">
      <c r="C2143" s="9"/>
    </row>
    <row r="2144" spans="3:3">
      <c r="C2144" s="9"/>
    </row>
    <row r="2145" spans="3:3">
      <c r="C2145" s="9"/>
    </row>
    <row r="2146" spans="3:3">
      <c r="C2146" s="9"/>
    </row>
    <row r="2147" spans="3:3">
      <c r="C2147" s="9"/>
    </row>
    <row r="2148" spans="3:3">
      <c r="C2148" s="9"/>
    </row>
    <row r="2149" spans="3:3">
      <c r="C2149" s="9"/>
    </row>
    <row r="2150" spans="3:3">
      <c r="C2150" s="9"/>
    </row>
    <row r="2151" spans="3:3">
      <c r="C2151" s="9"/>
    </row>
    <row r="2152" spans="3:3">
      <c r="C2152" s="9"/>
    </row>
    <row r="2153" spans="3:3">
      <c r="C2153" s="9"/>
    </row>
    <row r="2154" spans="3:3">
      <c r="C2154" s="9"/>
    </row>
    <row r="2155" spans="3:3">
      <c r="C2155" s="9"/>
    </row>
    <row r="2156" spans="3:3">
      <c r="C2156" s="9"/>
    </row>
    <row r="2157" spans="3:3">
      <c r="C2157" s="9"/>
    </row>
    <row r="2158" spans="3:3">
      <c r="C2158" s="9"/>
    </row>
    <row r="2159" spans="3:3">
      <c r="C2159" s="9"/>
    </row>
    <row r="2160" spans="3:3">
      <c r="C2160" s="9"/>
    </row>
    <row r="2161" spans="3:3">
      <c r="C2161" s="9"/>
    </row>
    <row r="2162" spans="3:3">
      <c r="C2162" s="9"/>
    </row>
    <row r="2163" spans="3:3">
      <c r="C2163" s="9"/>
    </row>
    <row r="2164" spans="3:3">
      <c r="C2164" s="9"/>
    </row>
    <row r="2165" spans="3:3">
      <c r="C2165" s="9"/>
    </row>
    <row r="2166" spans="3:3">
      <c r="C2166" s="9"/>
    </row>
    <row r="2167" spans="3:3">
      <c r="C2167" s="9"/>
    </row>
    <row r="2168" spans="3:3">
      <c r="C2168" s="9"/>
    </row>
    <row r="2169" spans="3:3">
      <c r="C2169" s="9"/>
    </row>
    <row r="2170" spans="3:3">
      <c r="C2170" s="9"/>
    </row>
    <row r="2171" spans="3:3">
      <c r="C2171" s="9"/>
    </row>
    <row r="2172" spans="3:3">
      <c r="C2172" s="9"/>
    </row>
    <row r="2173" spans="3:3">
      <c r="C2173" s="9"/>
    </row>
    <row r="2174" spans="3:3">
      <c r="C2174" s="9"/>
    </row>
    <row r="2175" spans="3:3">
      <c r="C2175" s="9"/>
    </row>
    <row r="2176" spans="3:3">
      <c r="C2176" s="9"/>
    </row>
    <row r="2177" spans="3:3">
      <c r="C2177" s="9"/>
    </row>
    <row r="2178" spans="3:3">
      <c r="C2178" s="9"/>
    </row>
    <row r="2179" spans="3:3">
      <c r="C2179" s="9"/>
    </row>
    <row r="2180" spans="3:3">
      <c r="C2180" s="9"/>
    </row>
    <row r="2181" spans="3:3">
      <c r="C2181" s="9"/>
    </row>
    <row r="2182" spans="3:3">
      <c r="C2182" s="9"/>
    </row>
    <row r="2183" spans="3:3">
      <c r="C2183" s="9"/>
    </row>
    <row r="2184" spans="3:3">
      <c r="C2184" s="9"/>
    </row>
    <row r="2185" spans="3:3">
      <c r="C2185" s="9"/>
    </row>
    <row r="2186" spans="3:3">
      <c r="C2186" s="9"/>
    </row>
    <row r="2187" spans="3:3">
      <c r="C2187" s="9"/>
    </row>
    <row r="2188" spans="3:3">
      <c r="C2188" s="9"/>
    </row>
    <row r="2189" spans="3:3">
      <c r="C2189" s="9"/>
    </row>
    <row r="2190" spans="3:3">
      <c r="C2190" s="9"/>
    </row>
    <row r="2191" spans="3:3">
      <c r="C2191" s="9"/>
    </row>
    <row r="2192" spans="3:3">
      <c r="C2192" s="9"/>
    </row>
    <row r="2193" spans="3:3">
      <c r="C2193" s="9"/>
    </row>
    <row r="2194" spans="3:3">
      <c r="C2194" s="9"/>
    </row>
    <row r="2195" spans="3:3">
      <c r="C2195" s="9"/>
    </row>
    <row r="2196" spans="3:3">
      <c r="C2196" s="9"/>
    </row>
    <row r="2197" spans="3:3">
      <c r="C2197" s="9"/>
    </row>
    <row r="2198" spans="3:3">
      <c r="C2198" s="9"/>
    </row>
    <row r="2199" spans="3:3">
      <c r="C2199" s="9"/>
    </row>
    <row r="2200" spans="3:3">
      <c r="C2200" s="9"/>
    </row>
    <row r="2201" spans="3:3">
      <c r="C2201" s="9"/>
    </row>
    <row r="2202" spans="3:3">
      <c r="C2202" s="9"/>
    </row>
    <row r="2203" spans="3:3">
      <c r="C2203" s="9"/>
    </row>
    <row r="2204" spans="3:3">
      <c r="C2204" s="9"/>
    </row>
    <row r="2205" spans="3:3">
      <c r="C2205" s="9"/>
    </row>
    <row r="2206" spans="3:3">
      <c r="C2206" s="9"/>
    </row>
    <row r="2207" spans="3:3">
      <c r="C2207" s="9"/>
    </row>
    <row r="2208" spans="3:3">
      <c r="C2208" s="9"/>
    </row>
    <row r="2209" spans="3:3">
      <c r="C2209" s="9"/>
    </row>
    <row r="2210" spans="3:3">
      <c r="C2210" s="9"/>
    </row>
    <row r="2211" spans="3:3">
      <c r="C2211" s="9"/>
    </row>
    <row r="2212" spans="3:3">
      <c r="C2212" s="9"/>
    </row>
    <row r="2213" spans="3:3">
      <c r="C2213" s="9"/>
    </row>
    <row r="2214" spans="3:3">
      <c r="C2214" s="9"/>
    </row>
    <row r="2215" spans="3:3">
      <c r="C2215" s="9"/>
    </row>
    <row r="2216" spans="3:3">
      <c r="C2216" s="9"/>
    </row>
    <row r="2217" spans="3:3">
      <c r="C2217" s="9"/>
    </row>
    <row r="2218" spans="3:3">
      <c r="C2218" s="9"/>
    </row>
    <row r="2219" spans="3:3">
      <c r="C2219" s="9"/>
    </row>
    <row r="2220" spans="3:3">
      <c r="C2220" s="9"/>
    </row>
    <row r="2221" spans="3:3">
      <c r="C2221" s="9"/>
    </row>
    <row r="2222" spans="3:3">
      <c r="C2222" s="9"/>
    </row>
    <row r="2223" spans="3:3">
      <c r="C2223" s="9"/>
    </row>
    <row r="2224" spans="3:3">
      <c r="C2224" s="9"/>
    </row>
    <row r="2225" spans="3:3">
      <c r="C2225" s="9"/>
    </row>
    <row r="2226" spans="3:3">
      <c r="C2226" s="9"/>
    </row>
    <row r="2227" spans="3:3">
      <c r="C2227" s="9"/>
    </row>
    <row r="2228" spans="3:3">
      <c r="C2228" s="9"/>
    </row>
    <row r="2229" spans="3:3">
      <c r="C2229" s="9"/>
    </row>
    <row r="2230" spans="3:3">
      <c r="C2230" s="9"/>
    </row>
    <row r="2231" spans="3:3">
      <c r="C2231" s="9"/>
    </row>
    <row r="2232" spans="3:3">
      <c r="C2232" s="9"/>
    </row>
    <row r="2233" spans="3:3">
      <c r="C2233" s="9"/>
    </row>
    <row r="2234" spans="3:3">
      <c r="C2234" s="9"/>
    </row>
    <row r="2235" spans="3:3">
      <c r="C2235" s="9"/>
    </row>
    <row r="2236" spans="3:3">
      <c r="C2236" s="9"/>
    </row>
    <row r="2237" spans="3:3">
      <c r="C2237" s="9"/>
    </row>
    <row r="2238" spans="3:3">
      <c r="C2238" s="9"/>
    </row>
    <row r="2239" spans="3:3">
      <c r="C2239" s="9"/>
    </row>
    <row r="2240" spans="3:3">
      <c r="C2240" s="9"/>
    </row>
    <row r="2241" spans="3:3">
      <c r="C2241" s="9"/>
    </row>
    <row r="2242" spans="3:3">
      <c r="C2242" s="9"/>
    </row>
    <row r="2243" spans="3:3">
      <c r="C2243" s="9"/>
    </row>
    <row r="2244" spans="3:3">
      <c r="C2244" s="9"/>
    </row>
    <row r="2245" spans="3:3">
      <c r="C2245" s="9"/>
    </row>
    <row r="2246" spans="3:3">
      <c r="C2246" s="9"/>
    </row>
    <row r="2247" spans="3:3">
      <c r="C2247" s="9"/>
    </row>
    <row r="2248" spans="3:3">
      <c r="C2248" s="9"/>
    </row>
    <row r="2249" spans="3:3">
      <c r="C2249" s="9"/>
    </row>
    <row r="2250" spans="3:3">
      <c r="C2250" s="9"/>
    </row>
    <row r="2251" spans="3:3">
      <c r="C2251" s="9"/>
    </row>
    <row r="2252" spans="3:3">
      <c r="C2252" s="9"/>
    </row>
    <row r="2253" spans="3:3">
      <c r="C2253" s="9"/>
    </row>
    <row r="2254" spans="3:3">
      <c r="C2254" s="9"/>
    </row>
    <row r="2255" spans="3:3">
      <c r="C2255" s="9"/>
    </row>
    <row r="2256" spans="3:3">
      <c r="C2256" s="9"/>
    </row>
    <row r="2257" spans="3:3">
      <c r="C2257" s="9"/>
    </row>
    <row r="2258" spans="3:3">
      <c r="C2258" s="9"/>
    </row>
    <row r="2259" spans="3:3">
      <c r="C2259" s="9"/>
    </row>
    <row r="2260" spans="3:3">
      <c r="C2260" s="9"/>
    </row>
    <row r="2261" spans="3:3">
      <c r="C2261" s="9"/>
    </row>
    <row r="2262" spans="3:3">
      <c r="C2262" s="9"/>
    </row>
    <row r="2263" spans="3:3">
      <c r="C2263" s="9"/>
    </row>
    <row r="2264" spans="3:3">
      <c r="C2264" s="9"/>
    </row>
    <row r="2265" spans="3:3">
      <c r="C2265" s="9"/>
    </row>
    <row r="2266" spans="3:3">
      <c r="C2266" s="9"/>
    </row>
    <row r="2267" spans="3:3">
      <c r="C2267" s="9"/>
    </row>
    <row r="2268" spans="3:3">
      <c r="C2268" s="9"/>
    </row>
    <row r="2269" spans="3:3">
      <c r="C2269" s="9"/>
    </row>
    <row r="2270" spans="3:3">
      <c r="C2270" s="9"/>
    </row>
    <row r="2271" spans="3:3">
      <c r="C2271" s="9"/>
    </row>
    <row r="2272" spans="3:3">
      <c r="C2272" s="9"/>
    </row>
    <row r="2273" spans="3:3">
      <c r="C2273" s="9"/>
    </row>
    <row r="2274" spans="3:3">
      <c r="C2274" s="9"/>
    </row>
    <row r="2275" spans="3:3">
      <c r="C2275" s="9"/>
    </row>
    <row r="2276" spans="3:3">
      <c r="C2276" s="9"/>
    </row>
    <row r="2277" spans="3:3">
      <c r="C2277" s="9"/>
    </row>
    <row r="2278" spans="3:3">
      <c r="C2278" s="9"/>
    </row>
    <row r="2279" spans="3:3">
      <c r="C2279" s="9"/>
    </row>
    <row r="2280" spans="3:3">
      <c r="C2280" s="9"/>
    </row>
    <row r="2281" spans="3:3">
      <c r="C2281" s="9"/>
    </row>
    <row r="2282" spans="3:3">
      <c r="C2282" s="9"/>
    </row>
    <row r="2283" spans="3:3">
      <c r="C2283" s="9"/>
    </row>
    <row r="2284" spans="3:3">
      <c r="C2284" s="9"/>
    </row>
    <row r="2285" spans="3:3">
      <c r="C2285" s="9"/>
    </row>
    <row r="2286" spans="3:3">
      <c r="C2286" s="9"/>
    </row>
    <row r="2287" spans="3:3">
      <c r="C2287" s="9"/>
    </row>
    <row r="2288" spans="3:3">
      <c r="C2288" s="9"/>
    </row>
    <row r="2289" spans="3:3">
      <c r="C2289" s="9"/>
    </row>
    <row r="2290" spans="3:3">
      <c r="C2290" s="9"/>
    </row>
    <row r="2291" spans="3:3">
      <c r="C2291" s="9"/>
    </row>
    <row r="2292" spans="3:3">
      <c r="C2292" s="9"/>
    </row>
    <row r="2293" spans="3:3">
      <c r="C2293" s="9"/>
    </row>
    <row r="2294" spans="3:3">
      <c r="C2294" s="9"/>
    </row>
    <row r="2295" spans="3:3">
      <c r="C2295" s="9"/>
    </row>
    <row r="2296" spans="3:3">
      <c r="C2296" s="9"/>
    </row>
    <row r="2297" spans="3:3">
      <c r="C2297" s="9"/>
    </row>
    <row r="2298" spans="3:3">
      <c r="C2298" s="9"/>
    </row>
    <row r="2299" spans="3:3">
      <c r="C2299" s="9"/>
    </row>
    <row r="2300" spans="3:3">
      <c r="C2300" s="9"/>
    </row>
    <row r="2301" spans="3:3">
      <c r="C2301" s="9"/>
    </row>
    <row r="2302" spans="3:3">
      <c r="C2302" s="9"/>
    </row>
    <row r="2303" spans="3:3">
      <c r="C2303" s="9"/>
    </row>
    <row r="2304" spans="3:3">
      <c r="C2304" s="9"/>
    </row>
    <row r="2305" spans="3:3">
      <c r="C2305" s="9"/>
    </row>
    <row r="2306" spans="3:3">
      <c r="C2306" s="9"/>
    </row>
    <row r="2307" spans="3:3">
      <c r="C2307" s="9"/>
    </row>
    <row r="2308" spans="3:3">
      <c r="C2308" s="9"/>
    </row>
    <row r="2309" spans="3:3">
      <c r="C2309" s="9"/>
    </row>
    <row r="2310" spans="3:3">
      <c r="C2310" s="9"/>
    </row>
    <row r="2311" spans="3:3">
      <c r="C2311" s="9"/>
    </row>
    <row r="2312" spans="3:3">
      <c r="C2312" s="9"/>
    </row>
    <row r="2313" spans="3:3">
      <c r="C2313" s="9"/>
    </row>
    <row r="2314" spans="3:3">
      <c r="C2314" s="9"/>
    </row>
    <row r="2315" spans="3:3">
      <c r="C2315" s="9"/>
    </row>
    <row r="2316" spans="3:3">
      <c r="C2316" s="9"/>
    </row>
    <row r="2317" spans="3:3">
      <c r="C2317" s="9"/>
    </row>
    <row r="2318" spans="3:3">
      <c r="C2318" s="9"/>
    </row>
    <row r="2319" spans="3:3">
      <c r="C2319" s="9"/>
    </row>
    <row r="2320" spans="3:3">
      <c r="C2320" s="9"/>
    </row>
    <row r="2321" spans="3:3">
      <c r="C2321" s="9"/>
    </row>
    <row r="2322" spans="3:3">
      <c r="C2322" s="9"/>
    </row>
    <row r="2323" spans="3:3">
      <c r="C2323" s="9"/>
    </row>
    <row r="2324" spans="3:3">
      <c r="C2324" s="9"/>
    </row>
    <row r="2325" spans="3:3">
      <c r="C2325" s="9"/>
    </row>
    <row r="2326" spans="3:3">
      <c r="C2326" s="9"/>
    </row>
    <row r="2327" spans="3:3">
      <c r="C2327" s="9"/>
    </row>
    <row r="2328" spans="3:3">
      <c r="C2328" s="9"/>
    </row>
    <row r="2329" spans="3:3">
      <c r="C2329" s="9"/>
    </row>
    <row r="2330" spans="3:3">
      <c r="C2330" s="9"/>
    </row>
    <row r="2331" spans="3:3">
      <c r="C2331" s="9"/>
    </row>
    <row r="2332" spans="3:3">
      <c r="C2332" s="9"/>
    </row>
    <row r="2333" spans="3:3">
      <c r="C2333" s="9"/>
    </row>
    <row r="2334" spans="3:3">
      <c r="C2334" s="9"/>
    </row>
    <row r="2335" spans="3:3">
      <c r="C2335" s="9"/>
    </row>
    <row r="2336" spans="3:3">
      <c r="C2336" s="9"/>
    </row>
    <row r="2337" spans="3:3">
      <c r="C2337" s="9"/>
    </row>
    <row r="2338" spans="3:3">
      <c r="C2338" s="9"/>
    </row>
    <row r="2339" spans="3:3">
      <c r="C2339" s="9"/>
    </row>
    <row r="2340" spans="3:3">
      <c r="C2340" s="9"/>
    </row>
    <row r="2341" spans="3:3">
      <c r="C2341" s="9"/>
    </row>
    <row r="2342" spans="3:3">
      <c r="C2342" s="9"/>
    </row>
    <row r="2343" spans="3:3">
      <c r="C2343" s="9"/>
    </row>
    <row r="2344" spans="3:3">
      <c r="C2344" s="9"/>
    </row>
    <row r="2345" spans="3:3">
      <c r="C2345" s="9"/>
    </row>
    <row r="2346" spans="3:3">
      <c r="C2346" s="9"/>
    </row>
    <row r="2347" spans="3:3">
      <c r="C2347" s="9"/>
    </row>
    <row r="2348" spans="3:3">
      <c r="C2348" s="9"/>
    </row>
    <row r="2349" spans="3:3">
      <c r="C2349" s="9"/>
    </row>
    <row r="2350" spans="3:3">
      <c r="C2350" s="9"/>
    </row>
    <row r="2351" spans="3:3">
      <c r="C2351" s="9"/>
    </row>
    <row r="2352" spans="3:3">
      <c r="C2352" s="9"/>
    </row>
    <row r="2353" spans="3:3">
      <c r="C2353" s="9"/>
    </row>
    <row r="2354" spans="3:3">
      <c r="C2354" s="9"/>
    </row>
    <row r="2355" spans="3:3">
      <c r="C2355" s="9"/>
    </row>
    <row r="2356" spans="3:3">
      <c r="C2356" s="9"/>
    </row>
    <row r="2357" spans="3:3">
      <c r="C2357" s="9"/>
    </row>
    <row r="2358" spans="3:3">
      <c r="C2358" s="9"/>
    </row>
    <row r="2359" spans="3:3">
      <c r="C2359" s="9"/>
    </row>
    <row r="2360" spans="3:3">
      <c r="C2360" s="9"/>
    </row>
    <row r="2361" spans="3:3">
      <c r="C2361" s="9"/>
    </row>
    <row r="2362" spans="3:3">
      <c r="C2362" s="9"/>
    </row>
    <row r="2363" spans="3:3">
      <c r="C2363" s="9"/>
    </row>
    <row r="2364" spans="3:3">
      <c r="C2364" s="9"/>
    </row>
    <row r="2365" spans="3:3">
      <c r="C2365" s="9"/>
    </row>
    <row r="2366" spans="3:3">
      <c r="C2366" s="9"/>
    </row>
    <row r="2367" spans="3:3">
      <c r="C2367" s="9"/>
    </row>
    <row r="2368" spans="3:3">
      <c r="C2368" s="9"/>
    </row>
    <row r="2369" spans="3:3">
      <c r="C2369" s="9"/>
    </row>
    <row r="2370" spans="3:3">
      <c r="C2370" s="9"/>
    </row>
    <row r="2371" spans="3:3">
      <c r="C2371" s="9"/>
    </row>
    <row r="2372" spans="3:3">
      <c r="C2372" s="9"/>
    </row>
    <row r="2373" spans="3:3">
      <c r="C2373" s="9"/>
    </row>
    <row r="2374" spans="3:3">
      <c r="C2374" s="9"/>
    </row>
    <row r="2375" spans="3:3">
      <c r="C2375" s="9"/>
    </row>
    <row r="2376" spans="3:3">
      <c r="C2376" s="9"/>
    </row>
    <row r="2377" spans="3:3">
      <c r="C2377" s="9"/>
    </row>
    <row r="2378" spans="3:3">
      <c r="C2378" s="9"/>
    </row>
    <row r="2379" spans="3:3">
      <c r="C2379" s="9"/>
    </row>
    <row r="2380" spans="3:3">
      <c r="C2380" s="9"/>
    </row>
    <row r="2381" spans="3:3">
      <c r="C2381" s="9"/>
    </row>
    <row r="2382" spans="3:3">
      <c r="C2382" s="9"/>
    </row>
    <row r="2383" spans="3:3">
      <c r="C2383" s="9"/>
    </row>
    <row r="2384" spans="3:3">
      <c r="C2384" s="9"/>
    </row>
    <row r="2385" spans="3:3">
      <c r="C2385" s="9"/>
    </row>
    <row r="2386" spans="3:3">
      <c r="C2386" s="9"/>
    </row>
    <row r="2387" spans="3:3">
      <c r="C2387" s="9"/>
    </row>
    <row r="2388" spans="3:3">
      <c r="C2388" s="9"/>
    </row>
    <row r="2389" spans="3:3">
      <c r="C2389" s="9"/>
    </row>
    <row r="2390" spans="3:3">
      <c r="C2390" s="9"/>
    </row>
    <row r="2391" spans="3:3">
      <c r="C2391" s="9"/>
    </row>
    <row r="2392" spans="3:3">
      <c r="C2392" s="9"/>
    </row>
    <row r="2393" spans="3:3">
      <c r="C2393" s="9"/>
    </row>
    <row r="2394" spans="3:3">
      <c r="C2394" s="9"/>
    </row>
    <row r="2395" spans="3:3">
      <c r="C2395" s="9"/>
    </row>
    <row r="2396" spans="3:3">
      <c r="C2396" s="9"/>
    </row>
    <row r="2397" spans="3:3">
      <c r="C2397" s="9"/>
    </row>
    <row r="2398" spans="3:3">
      <c r="C2398" s="9"/>
    </row>
    <row r="2399" spans="3:3">
      <c r="C2399" s="9"/>
    </row>
    <row r="2400" spans="3:3">
      <c r="C2400" s="9"/>
    </row>
    <row r="2401" spans="3:3">
      <c r="C2401" s="9"/>
    </row>
    <row r="2402" spans="3:3">
      <c r="C2402" s="9"/>
    </row>
    <row r="2403" spans="3:3">
      <c r="C2403" s="9"/>
    </row>
    <row r="2404" spans="3:3">
      <c r="C2404" s="9"/>
    </row>
    <row r="2405" spans="3:3">
      <c r="C2405" s="9"/>
    </row>
    <row r="2406" spans="3:3">
      <c r="C2406" s="9"/>
    </row>
    <row r="2407" spans="3:3">
      <c r="C2407" s="9"/>
    </row>
    <row r="2408" spans="3:3">
      <c r="C2408" s="9"/>
    </row>
    <row r="2409" spans="3:3">
      <c r="C2409" s="9"/>
    </row>
    <row r="2410" spans="3:3">
      <c r="C2410" s="9"/>
    </row>
    <row r="2411" spans="3:3">
      <c r="C2411" s="9"/>
    </row>
    <row r="2412" spans="3:3">
      <c r="C2412" s="9"/>
    </row>
    <row r="2413" spans="3:3">
      <c r="C2413" s="9"/>
    </row>
    <row r="2414" spans="3:3">
      <c r="C2414" s="9"/>
    </row>
    <row r="2415" spans="3:3">
      <c r="C2415" s="9"/>
    </row>
    <row r="2416" spans="3:3">
      <c r="C2416" s="9"/>
    </row>
    <row r="2417" spans="3:3">
      <c r="C2417" s="9"/>
    </row>
    <row r="2418" spans="3:3">
      <c r="C2418" s="9"/>
    </row>
    <row r="2419" spans="3:3">
      <c r="C2419" s="9"/>
    </row>
    <row r="2420" spans="3:3">
      <c r="C2420" s="9"/>
    </row>
    <row r="2421" spans="3:3">
      <c r="C2421" s="9"/>
    </row>
    <row r="2422" spans="3:3">
      <c r="C2422" s="9"/>
    </row>
    <row r="2423" spans="3:3">
      <c r="C2423" s="9"/>
    </row>
    <row r="2424" spans="3:3">
      <c r="C2424" s="9"/>
    </row>
    <row r="2425" spans="3:3">
      <c r="C2425" s="9"/>
    </row>
    <row r="2426" spans="3:3">
      <c r="C2426" s="9"/>
    </row>
    <row r="2427" spans="3:3">
      <c r="C2427" s="9"/>
    </row>
    <row r="2428" spans="3:3">
      <c r="C2428" s="9"/>
    </row>
    <row r="2429" spans="3:3">
      <c r="C2429" s="9"/>
    </row>
    <row r="2430" spans="3:3">
      <c r="C2430" s="9"/>
    </row>
    <row r="2431" spans="3:3">
      <c r="C2431" s="9"/>
    </row>
    <row r="2432" spans="3:3">
      <c r="C2432" s="9"/>
    </row>
    <row r="2433" spans="3:3">
      <c r="C2433" s="9"/>
    </row>
    <row r="2434" spans="3:3">
      <c r="C2434" s="9"/>
    </row>
    <row r="2435" spans="3:3">
      <c r="C2435" s="9"/>
    </row>
    <row r="2436" spans="3:3">
      <c r="C2436" s="9"/>
    </row>
    <row r="2437" spans="3:3">
      <c r="C2437" s="9"/>
    </row>
    <row r="2438" spans="3:3">
      <c r="C2438" s="9"/>
    </row>
    <row r="2439" spans="3:3">
      <c r="C2439" s="9"/>
    </row>
    <row r="2440" spans="3:3">
      <c r="C2440" s="9"/>
    </row>
    <row r="2441" spans="3:3">
      <c r="C2441" s="9"/>
    </row>
    <row r="2442" spans="3:3">
      <c r="C2442" s="9"/>
    </row>
    <row r="2443" spans="3:3">
      <c r="C2443" s="9"/>
    </row>
    <row r="2444" spans="3:3">
      <c r="C2444" s="9"/>
    </row>
    <row r="2445" spans="3:3">
      <c r="C2445" s="9"/>
    </row>
    <row r="2446" spans="3:3">
      <c r="C2446" s="9"/>
    </row>
    <row r="2447" spans="3:3">
      <c r="C2447" s="9"/>
    </row>
    <row r="2448" spans="3:3">
      <c r="C2448" s="9"/>
    </row>
    <row r="2449" spans="3:3">
      <c r="C2449" s="9"/>
    </row>
    <row r="2450" spans="3:3">
      <c r="C2450" s="9"/>
    </row>
    <row r="2451" spans="3:3">
      <c r="C2451" s="9"/>
    </row>
    <row r="2452" spans="3:3">
      <c r="C2452" s="9"/>
    </row>
    <row r="2453" spans="3:3">
      <c r="C2453" s="9"/>
    </row>
    <row r="2454" spans="3:3">
      <c r="C2454" s="9"/>
    </row>
    <row r="2455" spans="3:3">
      <c r="C2455" s="9"/>
    </row>
    <row r="2456" spans="3:3">
      <c r="C2456" s="9"/>
    </row>
    <row r="2457" spans="3:3">
      <c r="C2457" s="9"/>
    </row>
    <row r="2458" spans="3:3">
      <c r="C2458" s="9"/>
    </row>
    <row r="2459" spans="3:3">
      <c r="C2459" s="9"/>
    </row>
    <row r="2460" spans="3:3">
      <c r="C2460" s="9"/>
    </row>
    <row r="2461" spans="3:3">
      <c r="C2461" s="9"/>
    </row>
    <row r="2462" spans="3:3">
      <c r="C2462" s="9"/>
    </row>
    <row r="2463" spans="3:3">
      <c r="C2463" s="9"/>
    </row>
    <row r="2464" spans="3:3">
      <c r="C2464" s="9"/>
    </row>
    <row r="2465" spans="3:3">
      <c r="C2465" s="9"/>
    </row>
    <row r="2466" spans="3:3">
      <c r="C2466" s="9"/>
    </row>
    <row r="2467" spans="3:3">
      <c r="C2467" s="9"/>
    </row>
    <row r="2468" spans="3:3">
      <c r="C2468" s="9"/>
    </row>
    <row r="2469" spans="3:3">
      <c r="C2469" s="9"/>
    </row>
    <row r="2470" spans="3:3">
      <c r="C2470" s="9"/>
    </row>
    <row r="2471" spans="3:3">
      <c r="C2471" s="9"/>
    </row>
    <row r="2472" spans="3:3">
      <c r="C2472" s="9"/>
    </row>
    <row r="2473" spans="3:3">
      <c r="C2473" s="9"/>
    </row>
    <row r="2474" spans="3:3">
      <c r="C2474" s="9"/>
    </row>
    <row r="2475" spans="3:3">
      <c r="C2475" s="9"/>
    </row>
    <row r="2476" spans="3:3">
      <c r="C2476" s="9"/>
    </row>
    <row r="2477" spans="3:3">
      <c r="C2477" s="9"/>
    </row>
    <row r="2478" spans="3:3">
      <c r="C2478" s="9"/>
    </row>
    <row r="2479" spans="3:3">
      <c r="C2479" s="9"/>
    </row>
    <row r="2480" spans="3:3">
      <c r="C2480" s="9"/>
    </row>
    <row r="2481" spans="3:3">
      <c r="C2481" s="9"/>
    </row>
    <row r="2482" spans="3:3">
      <c r="C2482" s="9"/>
    </row>
    <row r="2483" spans="3:3">
      <c r="C2483" s="9"/>
    </row>
    <row r="2484" spans="3:3">
      <c r="C2484" s="9"/>
    </row>
    <row r="2485" spans="3:3">
      <c r="C2485" s="9"/>
    </row>
    <row r="2486" spans="3:3">
      <c r="C2486" s="9"/>
    </row>
    <row r="2487" spans="3:3">
      <c r="C2487" s="9"/>
    </row>
    <row r="2488" spans="3:3">
      <c r="C2488" s="9"/>
    </row>
    <row r="2489" spans="3:3">
      <c r="C2489" s="9"/>
    </row>
    <row r="2490" spans="3:3">
      <c r="C2490" s="9"/>
    </row>
    <row r="2491" spans="3:3">
      <c r="C2491" s="9"/>
    </row>
    <row r="2492" spans="3:3">
      <c r="C2492" s="9"/>
    </row>
    <row r="2493" spans="3:3">
      <c r="C2493" s="9"/>
    </row>
    <row r="2494" spans="3:3">
      <c r="C2494" s="9"/>
    </row>
    <row r="2495" spans="3:3">
      <c r="C2495" s="9"/>
    </row>
    <row r="2496" spans="3:3">
      <c r="C2496" s="9"/>
    </row>
    <row r="2497" spans="3:3">
      <c r="C2497" s="9"/>
    </row>
    <row r="2498" spans="3:3">
      <c r="C2498" s="9"/>
    </row>
    <row r="2499" spans="3:3">
      <c r="C2499" s="9"/>
    </row>
    <row r="2500" spans="3:3">
      <c r="C2500" s="9"/>
    </row>
    <row r="2501" spans="3:3">
      <c r="C2501" s="9"/>
    </row>
    <row r="2502" spans="3:3">
      <c r="C2502" s="9"/>
    </row>
    <row r="2503" spans="3:3">
      <c r="C2503" s="9"/>
    </row>
    <row r="2504" spans="3:3">
      <c r="C2504" s="9"/>
    </row>
    <row r="2505" spans="3:3">
      <c r="C2505" s="9"/>
    </row>
    <row r="2506" spans="3:3">
      <c r="C2506" s="9"/>
    </row>
    <row r="2507" spans="3:3">
      <c r="C2507" s="9"/>
    </row>
    <row r="2508" spans="3:3">
      <c r="C2508" s="9"/>
    </row>
    <row r="2509" spans="3:3">
      <c r="C2509" s="9"/>
    </row>
    <row r="2510" spans="3:3">
      <c r="C2510" s="9"/>
    </row>
    <row r="2511" spans="3:3">
      <c r="C2511" s="9"/>
    </row>
    <row r="2512" spans="3:3">
      <c r="C2512" s="9"/>
    </row>
    <row r="2513" spans="3:3">
      <c r="C2513" s="9"/>
    </row>
    <row r="2514" spans="3:3">
      <c r="C2514" s="9"/>
    </row>
    <row r="2515" spans="3:3">
      <c r="C2515" s="9"/>
    </row>
    <row r="2516" spans="3:3">
      <c r="C2516" s="9"/>
    </row>
    <row r="2517" spans="3:3">
      <c r="C2517" s="9"/>
    </row>
    <row r="2518" spans="3:3">
      <c r="C2518" s="9"/>
    </row>
    <row r="2519" spans="3:3">
      <c r="C2519" s="9"/>
    </row>
    <row r="2520" spans="3:3">
      <c r="C2520" s="9"/>
    </row>
    <row r="2521" spans="3:3">
      <c r="C2521" s="9"/>
    </row>
    <row r="2522" spans="3:3">
      <c r="C2522" s="9"/>
    </row>
    <row r="2523" spans="3:3">
      <c r="C2523" s="9"/>
    </row>
    <row r="2524" spans="3:3">
      <c r="C2524" s="9"/>
    </row>
    <row r="2525" spans="3:3">
      <c r="C2525" s="9"/>
    </row>
    <row r="2526" spans="3:3">
      <c r="C2526" s="9"/>
    </row>
    <row r="2527" spans="3:3">
      <c r="C2527" s="9"/>
    </row>
    <row r="2528" spans="3:3">
      <c r="C2528" s="9"/>
    </row>
    <row r="2529" spans="3:3">
      <c r="C2529" s="9"/>
    </row>
    <row r="2530" spans="3:3">
      <c r="C2530" s="9"/>
    </row>
    <row r="2531" spans="3:3">
      <c r="C2531" s="9"/>
    </row>
    <row r="2532" spans="3:3">
      <c r="C2532" s="9"/>
    </row>
    <row r="2533" spans="3:3">
      <c r="C2533" s="9"/>
    </row>
    <row r="2534" spans="3:3">
      <c r="C2534" s="9"/>
    </row>
    <row r="2535" spans="3:3">
      <c r="C2535" s="9"/>
    </row>
    <row r="2536" spans="3:3">
      <c r="C2536" s="9"/>
    </row>
    <row r="2537" spans="3:3">
      <c r="C2537" s="9"/>
    </row>
    <row r="2538" spans="3:3">
      <c r="C2538" s="9"/>
    </row>
    <row r="2539" spans="3:3">
      <c r="C2539" s="9"/>
    </row>
    <row r="2540" spans="3:3">
      <c r="C2540" s="9"/>
    </row>
    <row r="2541" spans="3:3">
      <c r="C2541" s="9"/>
    </row>
    <row r="2542" spans="3:3">
      <c r="C2542" s="9"/>
    </row>
    <row r="2543" spans="3:3">
      <c r="C2543" s="9"/>
    </row>
    <row r="2544" spans="3:3">
      <c r="C2544" s="9"/>
    </row>
    <row r="2545" spans="3:3">
      <c r="C2545" s="9"/>
    </row>
    <row r="2546" spans="3:3">
      <c r="C2546" s="9"/>
    </row>
    <row r="2547" spans="3:3">
      <c r="C2547" s="9"/>
    </row>
    <row r="2548" spans="3:3">
      <c r="C2548" s="9"/>
    </row>
    <row r="2549" spans="3:3">
      <c r="C2549" s="9"/>
    </row>
    <row r="2550" spans="3:3">
      <c r="C2550" s="9"/>
    </row>
    <row r="2551" spans="3:3">
      <c r="C2551" s="9"/>
    </row>
    <row r="2552" spans="3:3">
      <c r="C2552" s="9"/>
    </row>
    <row r="2553" spans="3:3">
      <c r="C2553" s="9"/>
    </row>
    <row r="2554" spans="3:3">
      <c r="C2554" s="9"/>
    </row>
    <row r="2555" spans="3:3">
      <c r="C2555" s="9"/>
    </row>
    <row r="2556" spans="3:3">
      <c r="C2556" s="9"/>
    </row>
    <row r="2557" spans="3:3">
      <c r="C2557" s="9"/>
    </row>
    <row r="2558" spans="3:3">
      <c r="C2558" s="9"/>
    </row>
    <row r="2559" spans="3:3">
      <c r="C2559" s="9"/>
    </row>
    <row r="2560" spans="3:3">
      <c r="C2560" s="9"/>
    </row>
    <row r="2561" spans="3:3">
      <c r="C2561" s="9"/>
    </row>
    <row r="2562" spans="3:3">
      <c r="C2562" s="9"/>
    </row>
    <row r="2563" spans="3:3">
      <c r="C2563" s="9"/>
    </row>
    <row r="2564" spans="3:3">
      <c r="C2564" s="9"/>
    </row>
    <row r="2565" spans="3:3">
      <c r="C2565" s="9"/>
    </row>
    <row r="2566" spans="3:3">
      <c r="C2566" s="9"/>
    </row>
    <row r="2567" spans="3:3">
      <c r="C2567" s="9"/>
    </row>
    <row r="2568" spans="3:3">
      <c r="C2568" s="9"/>
    </row>
    <row r="2569" spans="3:3">
      <c r="C2569" s="9"/>
    </row>
    <row r="2570" spans="3:3">
      <c r="C2570" s="9"/>
    </row>
    <row r="2571" spans="3:3">
      <c r="C2571" s="9"/>
    </row>
    <row r="2572" spans="3:3">
      <c r="C2572" s="9"/>
    </row>
    <row r="2573" spans="3:3">
      <c r="C2573" s="9"/>
    </row>
    <row r="2574" spans="3:3">
      <c r="C2574" s="9"/>
    </row>
    <row r="2575" spans="3:3">
      <c r="C2575" s="9"/>
    </row>
    <row r="2576" spans="3:3">
      <c r="C2576" s="9"/>
    </row>
    <row r="2577" spans="3:3">
      <c r="C2577" s="9"/>
    </row>
    <row r="2578" spans="3:3">
      <c r="C2578" s="9"/>
    </row>
    <row r="2579" spans="3:3">
      <c r="C2579" s="9"/>
    </row>
    <row r="2580" spans="3:3">
      <c r="C2580" s="9"/>
    </row>
    <row r="2581" spans="3:3">
      <c r="C2581" s="9"/>
    </row>
    <row r="2582" spans="3:3">
      <c r="C2582" s="9"/>
    </row>
    <row r="2583" spans="3:3">
      <c r="C2583" s="9"/>
    </row>
    <row r="2584" spans="3:3">
      <c r="C2584" s="9"/>
    </row>
    <row r="2585" spans="3:3">
      <c r="C2585" s="9"/>
    </row>
    <row r="2586" spans="3:3">
      <c r="C2586" s="9"/>
    </row>
    <row r="2587" spans="3:3">
      <c r="C2587" s="9"/>
    </row>
    <row r="2588" spans="3:3">
      <c r="C2588" s="9"/>
    </row>
    <row r="2589" spans="3:3">
      <c r="C2589" s="9"/>
    </row>
    <row r="2590" spans="3:3">
      <c r="C2590" s="9"/>
    </row>
    <row r="2591" spans="3:3">
      <c r="C2591" s="9"/>
    </row>
    <row r="2592" spans="3:3">
      <c r="C2592" s="9"/>
    </row>
    <row r="2593" spans="3:3">
      <c r="C2593" s="9"/>
    </row>
    <row r="2594" spans="3:3">
      <c r="C2594" s="9"/>
    </row>
    <row r="2595" spans="3:3">
      <c r="C2595" s="9"/>
    </row>
    <row r="2596" spans="3:3">
      <c r="C2596" s="9"/>
    </row>
    <row r="2597" spans="3:3">
      <c r="C2597" s="9"/>
    </row>
    <row r="2598" spans="3:3">
      <c r="C2598" s="9"/>
    </row>
    <row r="2599" spans="3:3">
      <c r="C2599" s="9"/>
    </row>
    <row r="2600" spans="3:3">
      <c r="C2600" s="9"/>
    </row>
    <row r="2601" spans="3:3">
      <c r="C2601" s="9"/>
    </row>
    <row r="2602" spans="3:3">
      <c r="C2602" s="9"/>
    </row>
    <row r="2603" spans="3:3">
      <c r="C2603" s="9"/>
    </row>
    <row r="2604" spans="3:3">
      <c r="C2604" s="9"/>
    </row>
    <row r="2605" spans="3:3">
      <c r="C2605" s="9"/>
    </row>
    <row r="2606" spans="3:3">
      <c r="C2606" s="9"/>
    </row>
    <row r="2607" spans="3:3">
      <c r="C2607" s="9"/>
    </row>
    <row r="2608" spans="3:3">
      <c r="C2608" s="9"/>
    </row>
    <row r="2609" spans="3:3">
      <c r="C2609" s="9"/>
    </row>
    <row r="2610" spans="3:3">
      <c r="C2610" s="9"/>
    </row>
    <row r="2611" spans="3:3">
      <c r="C2611" s="9"/>
    </row>
    <row r="2612" spans="3:3">
      <c r="C2612" s="9"/>
    </row>
    <row r="2613" spans="3:3">
      <c r="C2613" s="9"/>
    </row>
    <row r="2614" spans="3:3">
      <c r="C2614" s="9"/>
    </row>
    <row r="2615" spans="3:3">
      <c r="C2615" s="9"/>
    </row>
    <row r="2616" spans="3:3">
      <c r="C2616" s="9"/>
    </row>
    <row r="2617" spans="3:3">
      <c r="C2617" s="9"/>
    </row>
    <row r="2618" spans="3:3">
      <c r="C2618" s="9"/>
    </row>
    <row r="2619" spans="3:3">
      <c r="C2619" s="9"/>
    </row>
    <row r="2620" spans="3:3">
      <c r="C2620" s="9"/>
    </row>
    <row r="2621" spans="3:3">
      <c r="C2621" s="9"/>
    </row>
    <row r="2622" spans="3:3">
      <c r="C2622" s="9"/>
    </row>
    <row r="2623" spans="3:3">
      <c r="C2623" s="9"/>
    </row>
    <row r="2624" spans="3:3">
      <c r="C2624" s="9"/>
    </row>
    <row r="2625" spans="3:3">
      <c r="C2625" s="9"/>
    </row>
    <row r="2626" spans="3:3">
      <c r="C2626" s="9"/>
    </row>
    <row r="2627" spans="3:3">
      <c r="C2627" s="9"/>
    </row>
    <row r="2628" spans="3:3">
      <c r="C2628" s="9"/>
    </row>
    <row r="2629" spans="3:3">
      <c r="C2629" s="9"/>
    </row>
    <row r="2630" spans="3:3">
      <c r="C2630" s="9"/>
    </row>
    <row r="2631" spans="3:3">
      <c r="C2631" s="9"/>
    </row>
    <row r="2632" spans="3:3">
      <c r="C2632" s="9"/>
    </row>
    <row r="2633" spans="3:3">
      <c r="C2633" s="9"/>
    </row>
    <row r="2634" spans="3:3">
      <c r="C2634" s="9"/>
    </row>
    <row r="2635" spans="3:3">
      <c r="C2635" s="9"/>
    </row>
    <row r="2636" spans="3:3">
      <c r="C2636" s="9"/>
    </row>
    <row r="2637" spans="3:3">
      <c r="C2637" s="9"/>
    </row>
    <row r="2638" spans="3:3">
      <c r="C2638" s="9"/>
    </row>
    <row r="2639" spans="3:3">
      <c r="C2639" s="9"/>
    </row>
    <row r="2640" spans="3:3">
      <c r="C2640" s="9"/>
    </row>
    <row r="2641" spans="3:3">
      <c r="C2641" s="9"/>
    </row>
    <row r="2642" spans="3:3">
      <c r="C2642" s="9"/>
    </row>
    <row r="2643" spans="3:3">
      <c r="C2643" s="9"/>
    </row>
    <row r="2644" spans="3:3">
      <c r="C2644" s="9"/>
    </row>
    <row r="2645" spans="3:3">
      <c r="C2645" s="9"/>
    </row>
    <row r="2646" spans="3:3">
      <c r="C2646" s="9"/>
    </row>
    <row r="2647" spans="3:3">
      <c r="C2647" s="9"/>
    </row>
    <row r="2648" spans="3:3">
      <c r="C2648" s="9"/>
    </row>
    <row r="2649" spans="3:3">
      <c r="C2649" s="9"/>
    </row>
    <row r="2650" spans="3:3">
      <c r="C2650" s="9"/>
    </row>
    <row r="2651" spans="3:3">
      <c r="C2651" s="9"/>
    </row>
    <row r="2652" spans="3:3">
      <c r="C2652" s="9"/>
    </row>
    <row r="2653" spans="3:3">
      <c r="C2653" s="9"/>
    </row>
    <row r="2654" spans="3:3">
      <c r="C2654" s="9"/>
    </row>
    <row r="2655" spans="3:3">
      <c r="C2655" s="9"/>
    </row>
    <row r="2656" spans="3:3">
      <c r="C2656" s="9"/>
    </row>
    <row r="2657" spans="3:3">
      <c r="C2657" s="9"/>
    </row>
    <row r="2658" spans="3:3">
      <c r="C2658" s="9"/>
    </row>
    <row r="2659" spans="3:3">
      <c r="C2659" s="9"/>
    </row>
    <row r="2660" spans="3:3">
      <c r="C2660" s="9"/>
    </row>
    <row r="2661" spans="3:3">
      <c r="C2661" s="9"/>
    </row>
    <row r="2662" spans="3:3">
      <c r="C2662" s="9"/>
    </row>
    <row r="2663" spans="3:3">
      <c r="C2663" s="9"/>
    </row>
    <row r="2664" spans="3:3">
      <c r="C2664" s="9"/>
    </row>
    <row r="2665" spans="3:3">
      <c r="C2665" s="9"/>
    </row>
    <row r="2666" spans="3:3">
      <c r="C2666" s="9"/>
    </row>
    <row r="2667" spans="3:3">
      <c r="C2667" s="9"/>
    </row>
    <row r="2668" spans="3:3">
      <c r="C2668" s="9"/>
    </row>
    <row r="2669" spans="3:3">
      <c r="C2669" s="9"/>
    </row>
    <row r="2670" spans="3:3">
      <c r="C2670" s="9"/>
    </row>
    <row r="2671" spans="3:3">
      <c r="C2671" s="9"/>
    </row>
    <row r="2672" spans="3:3">
      <c r="C2672" s="9"/>
    </row>
    <row r="2673" spans="3:3">
      <c r="C2673" s="9"/>
    </row>
    <row r="2674" spans="3:3">
      <c r="C2674" s="9"/>
    </row>
    <row r="2675" spans="3:3">
      <c r="C2675" s="9"/>
    </row>
    <row r="2676" spans="3:3">
      <c r="C2676" s="9"/>
    </row>
    <row r="2677" spans="3:3">
      <c r="C2677" s="9"/>
    </row>
    <row r="2678" spans="3:3">
      <c r="C2678" s="9"/>
    </row>
    <row r="2679" spans="3:3">
      <c r="C2679" s="9"/>
    </row>
    <row r="2680" spans="3:3">
      <c r="C2680" s="9"/>
    </row>
    <row r="2681" spans="3:3">
      <c r="C2681" s="9"/>
    </row>
    <row r="2682" spans="3:3">
      <c r="C2682" s="9"/>
    </row>
    <row r="2683" spans="3:3">
      <c r="C2683" s="9"/>
    </row>
    <row r="2684" spans="3:3">
      <c r="C2684" s="9"/>
    </row>
    <row r="2685" spans="3:3">
      <c r="C2685" s="9"/>
    </row>
    <row r="2686" spans="3:3">
      <c r="C2686" s="9"/>
    </row>
    <row r="2687" spans="3:3">
      <c r="C2687" s="9"/>
    </row>
    <row r="2688" spans="3:3">
      <c r="C2688" s="9"/>
    </row>
    <row r="2689" spans="3:3">
      <c r="C2689" s="9"/>
    </row>
    <row r="2690" spans="3:3">
      <c r="C2690" s="9"/>
    </row>
    <row r="2691" spans="3:3">
      <c r="C2691" s="9"/>
    </row>
    <row r="2692" spans="3:3">
      <c r="C2692" s="9"/>
    </row>
    <row r="2693" spans="3:3">
      <c r="C2693" s="9"/>
    </row>
    <row r="2694" spans="3:3">
      <c r="C2694" s="9"/>
    </row>
    <row r="2695" spans="3:3">
      <c r="C2695" s="9"/>
    </row>
    <row r="2696" spans="3:3">
      <c r="C2696" s="9"/>
    </row>
    <row r="2697" spans="3:3">
      <c r="C2697" s="9"/>
    </row>
    <row r="2698" spans="3:3">
      <c r="C2698" s="9"/>
    </row>
    <row r="2699" spans="3:3">
      <c r="C2699" s="9"/>
    </row>
    <row r="2700" spans="3:3">
      <c r="C2700" s="9"/>
    </row>
    <row r="2701" spans="3:3">
      <c r="C2701" s="9"/>
    </row>
    <row r="2702" spans="3:3">
      <c r="C2702" s="9"/>
    </row>
    <row r="2703" spans="3:3">
      <c r="C2703" s="9"/>
    </row>
    <row r="2704" spans="3:3">
      <c r="C2704" s="9"/>
    </row>
    <row r="2705" spans="3:3">
      <c r="C2705" s="9"/>
    </row>
    <row r="2706" spans="3:3">
      <c r="C2706" s="9"/>
    </row>
    <row r="2707" spans="3:3">
      <c r="C2707" s="9"/>
    </row>
    <row r="2708" spans="3:3">
      <c r="C2708" s="9"/>
    </row>
    <row r="2709" spans="3:3">
      <c r="C2709" s="9"/>
    </row>
    <row r="2710" spans="3:3">
      <c r="C2710" s="9"/>
    </row>
    <row r="2711" spans="3:3">
      <c r="C2711" s="9"/>
    </row>
    <row r="2712" spans="3:3">
      <c r="C2712" s="9"/>
    </row>
    <row r="2713" spans="3:3">
      <c r="C2713" s="9"/>
    </row>
    <row r="2714" spans="3:3">
      <c r="C2714" s="9"/>
    </row>
    <row r="2715" spans="3:3">
      <c r="C2715" s="9"/>
    </row>
    <row r="2716" spans="3:3">
      <c r="C2716" s="9"/>
    </row>
    <row r="2717" spans="3:3">
      <c r="C2717" s="9"/>
    </row>
    <row r="2718" spans="3:3">
      <c r="C2718" s="9"/>
    </row>
    <row r="2719" spans="3:3">
      <c r="C2719" s="9"/>
    </row>
    <row r="2720" spans="3:3">
      <c r="C2720" s="9"/>
    </row>
    <row r="2721" spans="3:3">
      <c r="C2721" s="9"/>
    </row>
    <row r="2722" spans="3:3">
      <c r="C2722" s="9"/>
    </row>
    <row r="2723" spans="3:3">
      <c r="C2723" s="9"/>
    </row>
    <row r="2724" spans="3:3">
      <c r="C2724" s="9"/>
    </row>
    <row r="2725" spans="3:3">
      <c r="C2725" s="9"/>
    </row>
    <row r="2726" spans="3:3">
      <c r="C2726" s="9"/>
    </row>
    <row r="2727" spans="3:3">
      <c r="C2727" s="9"/>
    </row>
    <row r="2728" spans="3:3">
      <c r="C2728" s="9"/>
    </row>
    <row r="2729" spans="3:3">
      <c r="C2729" s="9"/>
    </row>
    <row r="2730" spans="3:3">
      <c r="C2730" s="9"/>
    </row>
    <row r="2731" spans="3:3">
      <c r="C2731" s="9"/>
    </row>
    <row r="2732" spans="3:3">
      <c r="C2732" s="9"/>
    </row>
    <row r="2733" spans="3:3">
      <c r="C2733" s="9"/>
    </row>
    <row r="2734" spans="3:3">
      <c r="C2734" s="9"/>
    </row>
    <row r="2735" spans="3:3">
      <c r="C2735" s="9"/>
    </row>
    <row r="2736" spans="3:3">
      <c r="C2736" s="9"/>
    </row>
    <row r="2737" spans="3:3">
      <c r="C2737" s="9"/>
    </row>
    <row r="2738" spans="3:3">
      <c r="C2738" s="9"/>
    </row>
    <row r="2739" spans="3:3">
      <c r="C2739" s="9"/>
    </row>
    <row r="2740" spans="3:3">
      <c r="C2740" s="9"/>
    </row>
    <row r="2741" spans="3:3">
      <c r="C2741" s="9"/>
    </row>
    <row r="2742" spans="3:3">
      <c r="C2742" s="9"/>
    </row>
    <row r="2743" spans="3:3">
      <c r="C2743" s="9"/>
    </row>
    <row r="2744" spans="3:3">
      <c r="C2744" s="9"/>
    </row>
    <row r="2745" spans="3:3">
      <c r="C2745" s="9"/>
    </row>
    <row r="2746" spans="3:3">
      <c r="C2746" s="9"/>
    </row>
    <row r="2747" spans="3:3">
      <c r="C2747" s="9"/>
    </row>
    <row r="2748" spans="3:3">
      <c r="C2748" s="9"/>
    </row>
    <row r="2749" spans="3:3">
      <c r="C2749" s="9"/>
    </row>
    <row r="2750" spans="3:3">
      <c r="C2750" s="9"/>
    </row>
    <row r="2751" spans="3:3">
      <c r="C2751" s="9"/>
    </row>
    <row r="2752" spans="3:3">
      <c r="C2752" s="9"/>
    </row>
    <row r="2753" spans="3:3">
      <c r="C2753" s="9"/>
    </row>
    <row r="2754" spans="3:3">
      <c r="C2754" s="9"/>
    </row>
    <row r="2755" spans="3:3">
      <c r="C2755" s="9"/>
    </row>
    <row r="2756" spans="3:3">
      <c r="C2756" s="9"/>
    </row>
    <row r="2757" spans="3:3">
      <c r="C2757" s="9"/>
    </row>
    <row r="2758" spans="3:3">
      <c r="C2758" s="9"/>
    </row>
    <row r="2759" spans="3:3">
      <c r="C2759" s="9"/>
    </row>
    <row r="2760" spans="3:3">
      <c r="C2760" s="9"/>
    </row>
    <row r="2761" spans="3:3">
      <c r="C2761" s="9"/>
    </row>
    <row r="2762" spans="3:3">
      <c r="C2762" s="9"/>
    </row>
    <row r="2763" spans="3:3">
      <c r="C2763" s="9"/>
    </row>
    <row r="2764" spans="3:3">
      <c r="C2764" s="9"/>
    </row>
    <row r="2765" spans="3:3">
      <c r="C2765" s="9"/>
    </row>
    <row r="2766" spans="3:3">
      <c r="C2766" s="9"/>
    </row>
    <row r="2767" spans="3:3">
      <c r="C2767" s="9"/>
    </row>
    <row r="2768" spans="3:3">
      <c r="C2768" s="9"/>
    </row>
    <row r="2769" spans="3:3">
      <c r="C2769" s="9"/>
    </row>
    <row r="2770" spans="3:3">
      <c r="C2770" s="9"/>
    </row>
    <row r="2771" spans="3:3">
      <c r="C2771" s="9"/>
    </row>
    <row r="2772" spans="3:3">
      <c r="C2772" s="9"/>
    </row>
    <row r="2773" spans="3:3">
      <c r="C2773" s="9"/>
    </row>
    <row r="2774" spans="3:3">
      <c r="C2774" s="9"/>
    </row>
    <row r="2775" spans="3:3">
      <c r="C2775" s="9"/>
    </row>
    <row r="2776" spans="3:3">
      <c r="C2776" s="9"/>
    </row>
    <row r="2777" spans="3:3">
      <c r="C2777" s="9"/>
    </row>
    <row r="2778" spans="3:3">
      <c r="C2778" s="9"/>
    </row>
    <row r="2779" spans="3:3">
      <c r="C2779" s="9"/>
    </row>
    <row r="2780" spans="3:3">
      <c r="C2780" s="9"/>
    </row>
    <row r="2781" spans="3:3">
      <c r="C2781" s="9"/>
    </row>
    <row r="2782" spans="3:3">
      <c r="C2782" s="9"/>
    </row>
    <row r="2783" spans="3:3">
      <c r="C2783" s="9"/>
    </row>
    <row r="2784" spans="3:3">
      <c r="C2784" s="9"/>
    </row>
    <row r="2785" spans="3:3">
      <c r="C2785" s="9"/>
    </row>
    <row r="2786" spans="3:3">
      <c r="C2786" s="9"/>
    </row>
    <row r="2787" spans="3:3">
      <c r="C2787" s="9"/>
    </row>
    <row r="2788" spans="3:3">
      <c r="C2788" s="9"/>
    </row>
    <row r="2789" spans="3:3">
      <c r="C2789" s="9"/>
    </row>
    <row r="2790" spans="3:3">
      <c r="C2790" s="9"/>
    </row>
    <row r="2791" spans="3:3">
      <c r="C2791" s="9"/>
    </row>
    <row r="2792" spans="3:3">
      <c r="C2792" s="9"/>
    </row>
    <row r="2793" spans="3:3">
      <c r="C2793" s="9"/>
    </row>
    <row r="2794" spans="3:3">
      <c r="C2794" s="9"/>
    </row>
    <row r="2795" spans="3:3">
      <c r="C2795" s="9"/>
    </row>
    <row r="2796" spans="3:3">
      <c r="C2796" s="9"/>
    </row>
    <row r="2797" spans="3:3">
      <c r="C2797" s="9"/>
    </row>
    <row r="2798" spans="3:3">
      <c r="C2798" s="9"/>
    </row>
    <row r="2799" spans="3:3">
      <c r="C2799" s="9"/>
    </row>
    <row r="2800" spans="3:3">
      <c r="C2800" s="9"/>
    </row>
    <row r="2801" spans="3:3">
      <c r="C2801" s="9"/>
    </row>
    <row r="2802" spans="3:3">
      <c r="C2802" s="9"/>
    </row>
    <row r="2803" spans="3:3">
      <c r="C2803" s="9"/>
    </row>
    <row r="2804" spans="3:3">
      <c r="C2804" s="9"/>
    </row>
    <row r="2805" spans="3:3">
      <c r="C2805" s="9"/>
    </row>
    <row r="2806" spans="3:3">
      <c r="C2806" s="9"/>
    </row>
    <row r="2807" spans="3:3">
      <c r="C2807" s="9"/>
    </row>
    <row r="2808" spans="3:3">
      <c r="C2808" s="9"/>
    </row>
    <row r="2809" spans="3:3">
      <c r="C2809" s="9"/>
    </row>
    <row r="2810" spans="3:3">
      <c r="C2810" s="9"/>
    </row>
    <row r="2811" spans="3:3">
      <c r="C2811" s="9"/>
    </row>
    <row r="2812" spans="3:3">
      <c r="C2812" s="9"/>
    </row>
    <row r="2813" spans="3:3">
      <c r="C2813" s="9"/>
    </row>
    <row r="2814" spans="3:3">
      <c r="C2814" s="9"/>
    </row>
    <row r="2815" spans="3:3">
      <c r="C2815" s="9"/>
    </row>
    <row r="2816" spans="3:3">
      <c r="C2816" s="9"/>
    </row>
    <row r="2817" spans="3:3">
      <c r="C2817" s="9"/>
    </row>
    <row r="2818" spans="3:3">
      <c r="C2818" s="9"/>
    </row>
    <row r="2819" spans="3:3">
      <c r="C2819" s="9"/>
    </row>
    <row r="2820" spans="3:3">
      <c r="C2820" s="9"/>
    </row>
    <row r="2821" spans="3:3">
      <c r="C2821" s="9"/>
    </row>
    <row r="2822" spans="3:3">
      <c r="C2822" s="9"/>
    </row>
    <row r="2823" spans="3:3">
      <c r="C2823" s="9"/>
    </row>
    <row r="2824" spans="3:3">
      <c r="C2824" s="9"/>
    </row>
    <row r="2825" spans="3:3">
      <c r="C2825" s="9"/>
    </row>
    <row r="2826" spans="3:3">
      <c r="C2826" s="9"/>
    </row>
    <row r="2827" spans="3:3">
      <c r="C2827" s="9"/>
    </row>
    <row r="2828" spans="3:3">
      <c r="C2828" s="9"/>
    </row>
    <row r="2829" spans="3:3">
      <c r="C2829" s="9"/>
    </row>
    <row r="2830" spans="3:3">
      <c r="C2830" s="9"/>
    </row>
    <row r="2831" spans="3:3">
      <c r="C2831" s="9"/>
    </row>
    <row r="2832" spans="3:3">
      <c r="C2832" s="9"/>
    </row>
    <row r="2833" spans="3:3">
      <c r="C2833" s="9"/>
    </row>
    <row r="2834" spans="3:3">
      <c r="C2834" s="9"/>
    </row>
    <row r="2835" spans="3:3">
      <c r="C2835" s="9"/>
    </row>
    <row r="2836" spans="3:3">
      <c r="C2836" s="9"/>
    </row>
    <row r="2837" spans="3:3">
      <c r="C2837" s="9"/>
    </row>
    <row r="2838" spans="3:3">
      <c r="C2838" s="9"/>
    </row>
    <row r="2839" spans="3:3">
      <c r="C2839" s="9"/>
    </row>
    <row r="2840" spans="3:3">
      <c r="C2840" s="9"/>
    </row>
    <row r="2841" spans="3:3">
      <c r="C2841" s="9"/>
    </row>
    <row r="2842" spans="3:3">
      <c r="C2842" s="9"/>
    </row>
    <row r="2843" spans="3:3">
      <c r="C2843" s="9"/>
    </row>
    <row r="2844" spans="3:3">
      <c r="C2844" s="9"/>
    </row>
    <row r="2845" spans="3:3">
      <c r="C2845" s="9"/>
    </row>
    <row r="2846" spans="3:3">
      <c r="C2846" s="9"/>
    </row>
    <row r="2847" spans="3:3">
      <c r="C2847" s="9"/>
    </row>
    <row r="2848" spans="3:3">
      <c r="C2848" s="9"/>
    </row>
    <row r="2849" spans="3:3">
      <c r="C2849" s="9"/>
    </row>
    <row r="2850" spans="3:3">
      <c r="C2850" s="9"/>
    </row>
    <row r="2851" spans="3:3">
      <c r="C2851" s="9"/>
    </row>
    <row r="2852" spans="3:3">
      <c r="C2852" s="9"/>
    </row>
    <row r="2853" spans="3:3">
      <c r="C2853" s="9"/>
    </row>
    <row r="2854" spans="3:3">
      <c r="C2854" s="9"/>
    </row>
    <row r="2855" spans="3:3">
      <c r="C2855" s="9"/>
    </row>
    <row r="2856" spans="3:3">
      <c r="C2856" s="9"/>
    </row>
    <row r="2857" spans="3:3">
      <c r="C2857" s="9"/>
    </row>
    <row r="2858" spans="3:3">
      <c r="C2858" s="9"/>
    </row>
    <row r="2859" spans="3:3">
      <c r="C2859" s="9"/>
    </row>
    <row r="2860" spans="3:3">
      <c r="C2860" s="9"/>
    </row>
    <row r="2861" spans="3:3">
      <c r="C2861" s="9"/>
    </row>
    <row r="2862" spans="3:3">
      <c r="C2862" s="9"/>
    </row>
    <row r="2863" spans="3:3">
      <c r="C2863" s="9"/>
    </row>
    <row r="2864" spans="3:3">
      <c r="C2864" s="9"/>
    </row>
    <row r="2865" spans="3:3">
      <c r="C2865" s="9"/>
    </row>
    <row r="2866" spans="3:3">
      <c r="C2866" s="9"/>
    </row>
    <row r="2867" spans="3:3">
      <c r="C2867" s="9"/>
    </row>
    <row r="2868" spans="3:3">
      <c r="C2868" s="9"/>
    </row>
    <row r="2869" spans="3:3">
      <c r="C2869" s="9"/>
    </row>
    <row r="2870" spans="3:3">
      <c r="C2870" s="9"/>
    </row>
    <row r="2871" spans="3:3">
      <c r="C2871" s="9"/>
    </row>
    <row r="2872" spans="3:3">
      <c r="C2872" s="9"/>
    </row>
    <row r="2873" spans="3:3">
      <c r="C2873" s="9"/>
    </row>
    <row r="2874" spans="3:3">
      <c r="C2874" s="9"/>
    </row>
    <row r="2875" spans="3:3">
      <c r="C2875" s="9"/>
    </row>
    <row r="2876" spans="3:3">
      <c r="C2876" s="9"/>
    </row>
    <row r="2877" spans="3:3">
      <c r="C2877" s="9"/>
    </row>
    <row r="2878" spans="3:3">
      <c r="C2878" s="9"/>
    </row>
    <row r="2879" spans="3:3">
      <c r="C2879" s="9"/>
    </row>
    <row r="2880" spans="3:3">
      <c r="C2880" s="9"/>
    </row>
    <row r="2881" spans="3:3">
      <c r="C2881" s="9"/>
    </row>
    <row r="2882" spans="3:3">
      <c r="C2882" s="9"/>
    </row>
    <row r="2883" spans="3:3">
      <c r="C2883" s="9"/>
    </row>
    <row r="2884" spans="3:3">
      <c r="C2884" s="9"/>
    </row>
    <row r="2885" spans="3:3">
      <c r="C2885" s="9"/>
    </row>
    <row r="2886" spans="3:3">
      <c r="C2886" s="9"/>
    </row>
    <row r="2887" spans="3:3">
      <c r="C2887" s="9"/>
    </row>
    <row r="2888" spans="3:3">
      <c r="C2888" s="9"/>
    </row>
    <row r="2889" spans="3:3">
      <c r="C2889" s="9"/>
    </row>
    <row r="2890" spans="3:3">
      <c r="C2890" s="9"/>
    </row>
    <row r="2891" spans="3:3">
      <c r="C2891" s="9"/>
    </row>
    <row r="2892" spans="3:3">
      <c r="C2892" s="9"/>
    </row>
    <row r="2893" spans="3:3">
      <c r="C2893" s="9"/>
    </row>
    <row r="2894" spans="3:3">
      <c r="C2894" s="9"/>
    </row>
    <row r="2895" spans="3:3">
      <c r="C2895" s="9"/>
    </row>
    <row r="2896" spans="3:3">
      <c r="C2896" s="9"/>
    </row>
    <row r="2897" spans="3:3">
      <c r="C2897" s="9"/>
    </row>
    <row r="2898" spans="3:3">
      <c r="C2898" s="9"/>
    </row>
    <row r="2899" spans="3:3">
      <c r="C2899" s="9"/>
    </row>
    <row r="2900" spans="3:3">
      <c r="C2900" s="9"/>
    </row>
    <row r="2901" spans="3:3">
      <c r="C2901" s="9"/>
    </row>
    <row r="2902" spans="3:3">
      <c r="C2902" s="9"/>
    </row>
    <row r="2903" spans="3:3">
      <c r="C2903" s="9"/>
    </row>
    <row r="2904" spans="3:3">
      <c r="C2904" s="9"/>
    </row>
    <row r="2905" spans="3:3">
      <c r="C2905" s="9"/>
    </row>
    <row r="2906" spans="3:3">
      <c r="C2906" s="9"/>
    </row>
    <row r="2907" spans="3:3">
      <c r="C2907" s="9"/>
    </row>
    <row r="2908" spans="3:3">
      <c r="C2908" s="9"/>
    </row>
    <row r="2909" spans="3:3">
      <c r="C2909" s="9"/>
    </row>
    <row r="2910" spans="3:3">
      <c r="C2910" s="9"/>
    </row>
    <row r="2911" spans="3:3">
      <c r="C2911" s="9"/>
    </row>
    <row r="2912" spans="3:3">
      <c r="C2912" s="9"/>
    </row>
    <row r="2913" spans="3:3">
      <c r="C2913" s="9"/>
    </row>
    <row r="2914" spans="3:3">
      <c r="C2914" s="9"/>
    </row>
    <row r="2915" spans="3:3">
      <c r="C2915" s="9"/>
    </row>
    <row r="2916" spans="3:3">
      <c r="C2916" s="9"/>
    </row>
    <row r="2917" spans="3:3">
      <c r="C2917" s="9"/>
    </row>
    <row r="2918" spans="3:3">
      <c r="C2918" s="9"/>
    </row>
    <row r="2919" spans="3:3">
      <c r="C2919" s="9"/>
    </row>
    <row r="2920" spans="3:3">
      <c r="C2920" s="9"/>
    </row>
    <row r="2921" spans="3:3">
      <c r="C2921" s="9"/>
    </row>
    <row r="2922" spans="3:3">
      <c r="C2922" s="9"/>
    </row>
    <row r="2923" spans="3:3">
      <c r="C2923" s="9"/>
    </row>
    <row r="2924" spans="3:3">
      <c r="C2924" s="9"/>
    </row>
    <row r="2925" spans="3:3">
      <c r="C2925" s="9"/>
    </row>
    <row r="2926" spans="3:3">
      <c r="C2926" s="9"/>
    </row>
    <row r="2927" spans="3:3">
      <c r="C2927" s="9"/>
    </row>
    <row r="2928" spans="3:3">
      <c r="C2928" s="9"/>
    </row>
    <row r="2929" spans="3:3">
      <c r="C2929" s="9"/>
    </row>
    <row r="2930" spans="3:3">
      <c r="C2930" s="9"/>
    </row>
    <row r="2931" spans="3:3">
      <c r="C2931" s="9"/>
    </row>
    <row r="2932" spans="3:3">
      <c r="C2932" s="9"/>
    </row>
    <row r="2933" spans="3:3">
      <c r="C2933" s="9"/>
    </row>
    <row r="2934" spans="3:3">
      <c r="C2934" s="9"/>
    </row>
    <row r="2935" spans="3:3">
      <c r="C2935" s="9"/>
    </row>
    <row r="2936" spans="3:3">
      <c r="C2936" s="9"/>
    </row>
    <row r="2937" spans="3:3">
      <c r="C2937" s="9"/>
    </row>
    <row r="2938" spans="3:3">
      <c r="C2938" s="9"/>
    </row>
    <row r="2939" spans="3:3">
      <c r="C2939" s="9"/>
    </row>
    <row r="2940" spans="3:3">
      <c r="C2940" s="9"/>
    </row>
    <row r="2941" spans="3:3">
      <c r="C2941" s="9"/>
    </row>
    <row r="2942" spans="3:3">
      <c r="C2942" s="9"/>
    </row>
    <row r="2943" spans="3:3">
      <c r="C2943" s="9"/>
    </row>
    <row r="2944" spans="3:3">
      <c r="C2944" s="9"/>
    </row>
    <row r="2945" spans="3:3">
      <c r="C2945" s="9"/>
    </row>
    <row r="2946" spans="3:3">
      <c r="C2946" s="9"/>
    </row>
    <row r="2947" spans="3:3">
      <c r="C2947" s="9"/>
    </row>
    <row r="2948" spans="3:3">
      <c r="C2948" s="9"/>
    </row>
    <row r="2949" spans="3:3">
      <c r="C2949" s="9"/>
    </row>
    <row r="2950" spans="3:3">
      <c r="C2950" s="9"/>
    </row>
    <row r="2951" spans="3:3">
      <c r="C2951" s="9"/>
    </row>
    <row r="2952" spans="3:3">
      <c r="C2952" s="9"/>
    </row>
    <row r="2953" spans="3:3">
      <c r="C2953" s="9"/>
    </row>
    <row r="2954" spans="3:3">
      <c r="C2954" s="9"/>
    </row>
    <row r="2955" spans="3:3">
      <c r="C2955" s="9"/>
    </row>
    <row r="2956" spans="3:3">
      <c r="C2956" s="9"/>
    </row>
    <row r="2957" spans="3:3">
      <c r="C2957" s="9"/>
    </row>
    <row r="2958" spans="3:3">
      <c r="C2958" s="9"/>
    </row>
    <row r="2959" spans="3:3">
      <c r="C2959" s="9"/>
    </row>
    <row r="2960" spans="3:3">
      <c r="C2960" s="9"/>
    </row>
    <row r="2961" spans="3:3">
      <c r="C2961" s="9"/>
    </row>
    <row r="2962" spans="3:3">
      <c r="C2962" s="9"/>
    </row>
    <row r="2963" spans="3:3">
      <c r="C2963" s="9"/>
    </row>
    <row r="2964" spans="3:3">
      <c r="C2964" s="9"/>
    </row>
    <row r="2965" spans="3:3">
      <c r="C2965" s="9"/>
    </row>
    <row r="2966" spans="3:3">
      <c r="C2966" s="9"/>
    </row>
    <row r="2967" spans="3:3">
      <c r="C2967" s="9"/>
    </row>
    <row r="2968" spans="3:3">
      <c r="C2968" s="9"/>
    </row>
    <row r="2969" spans="3:3">
      <c r="C2969" s="9"/>
    </row>
    <row r="2970" spans="3:3">
      <c r="C2970" s="9"/>
    </row>
    <row r="2971" spans="3:3">
      <c r="C2971" s="9"/>
    </row>
    <row r="2972" spans="3:3">
      <c r="C2972" s="9"/>
    </row>
    <row r="2973" spans="3:3">
      <c r="C2973" s="9"/>
    </row>
    <row r="2974" spans="3:3">
      <c r="C2974" s="9"/>
    </row>
    <row r="2975" spans="3:3">
      <c r="C2975" s="9"/>
    </row>
    <row r="2976" spans="3:3">
      <c r="C2976" s="9"/>
    </row>
    <row r="2977" spans="3:3">
      <c r="C2977" s="9"/>
    </row>
    <row r="2978" spans="3:3">
      <c r="C2978" s="9"/>
    </row>
    <row r="2979" spans="3:3">
      <c r="C2979" s="9"/>
    </row>
    <row r="2980" spans="3:3">
      <c r="C2980" s="9"/>
    </row>
    <row r="2981" spans="3:3">
      <c r="C2981" s="9"/>
    </row>
    <row r="2982" spans="3:3">
      <c r="C2982" s="9"/>
    </row>
    <row r="2983" spans="3:3">
      <c r="C2983" s="9"/>
    </row>
    <row r="2984" spans="3:3">
      <c r="C2984" s="9"/>
    </row>
    <row r="2985" spans="3:3">
      <c r="C2985" s="9"/>
    </row>
    <row r="2986" spans="3:3">
      <c r="C2986" s="9"/>
    </row>
    <row r="2987" spans="3:3">
      <c r="C2987" s="9"/>
    </row>
    <row r="2988" spans="3:3">
      <c r="C2988" s="9"/>
    </row>
    <row r="2989" spans="3:3">
      <c r="C2989" s="9"/>
    </row>
    <row r="2990" spans="3:3">
      <c r="C2990" s="9"/>
    </row>
    <row r="2991" spans="3:3">
      <c r="C2991" s="9"/>
    </row>
    <row r="2992" spans="3:3">
      <c r="C2992" s="9"/>
    </row>
    <row r="2993" spans="3:3">
      <c r="C2993" s="9"/>
    </row>
    <row r="2994" spans="3:3">
      <c r="C2994" s="9"/>
    </row>
    <row r="2995" spans="3:3">
      <c r="C2995" s="9"/>
    </row>
    <row r="2996" spans="3:3">
      <c r="C2996" s="9"/>
    </row>
    <row r="2997" spans="3:3">
      <c r="C2997" s="9"/>
    </row>
    <row r="2998" spans="3:3">
      <c r="C2998" s="9"/>
    </row>
    <row r="2999" spans="3:3">
      <c r="C2999" s="9"/>
    </row>
    <row r="3000" spans="3:3">
      <c r="C3000" s="9"/>
    </row>
    <row r="3001" spans="3:3">
      <c r="C3001" s="9"/>
    </row>
    <row r="3002" spans="3:3">
      <c r="C3002" s="9"/>
    </row>
    <row r="3003" spans="3:3">
      <c r="C3003" s="9"/>
    </row>
    <row r="3004" spans="3:3">
      <c r="C3004" s="9"/>
    </row>
    <row r="3005" spans="3:3">
      <c r="C3005" s="9"/>
    </row>
    <row r="3006" spans="3:3">
      <c r="C3006" s="9"/>
    </row>
    <row r="3007" spans="3:3">
      <c r="C3007" s="9"/>
    </row>
    <row r="3008" spans="3:3">
      <c r="C3008" s="9"/>
    </row>
    <row r="3009" spans="3:3">
      <c r="C3009" s="9"/>
    </row>
    <row r="3010" spans="3:3">
      <c r="C3010" s="9"/>
    </row>
    <row r="3011" spans="3:3">
      <c r="C3011" s="9"/>
    </row>
    <row r="3012" spans="3:3">
      <c r="C3012" s="9"/>
    </row>
    <row r="3013" spans="3:3">
      <c r="C3013" s="9"/>
    </row>
    <row r="3014" spans="3:3">
      <c r="C3014" s="9"/>
    </row>
    <row r="3015" spans="3:3">
      <c r="C3015" s="9"/>
    </row>
    <row r="3016" spans="3:3">
      <c r="C3016" s="9"/>
    </row>
    <row r="3017" spans="3:3">
      <c r="C3017" s="9"/>
    </row>
    <row r="3018" spans="3:3">
      <c r="C3018" s="9"/>
    </row>
    <row r="3019" spans="3:3">
      <c r="C3019" s="9"/>
    </row>
    <row r="3020" spans="3:3">
      <c r="C3020" s="9"/>
    </row>
    <row r="3021" spans="3:3">
      <c r="C3021" s="9"/>
    </row>
    <row r="3022" spans="3:3">
      <c r="C3022" s="9"/>
    </row>
    <row r="3023" spans="3:3">
      <c r="C3023" s="9"/>
    </row>
    <row r="3024" spans="3:3">
      <c r="C3024" s="9"/>
    </row>
    <row r="3025" spans="3:3">
      <c r="C3025" s="9"/>
    </row>
    <row r="3026" spans="3:3">
      <c r="C3026" s="9"/>
    </row>
    <row r="3027" spans="3:3">
      <c r="C3027" s="9"/>
    </row>
    <row r="3028" spans="3:3">
      <c r="C3028" s="9"/>
    </row>
    <row r="3029" spans="3:3">
      <c r="C3029" s="9"/>
    </row>
    <row r="3030" spans="3:3">
      <c r="C3030" s="9"/>
    </row>
    <row r="3031" spans="3:3">
      <c r="C3031" s="9"/>
    </row>
    <row r="3032" spans="3:3">
      <c r="C3032" s="9"/>
    </row>
    <row r="3033" spans="3:3">
      <c r="C3033" s="9"/>
    </row>
    <row r="3034" spans="3:3">
      <c r="C3034" s="9"/>
    </row>
    <row r="3035" spans="3:3">
      <c r="C3035" s="9"/>
    </row>
    <row r="3036" spans="3:3">
      <c r="C3036" s="9"/>
    </row>
    <row r="3037" spans="3:3">
      <c r="C3037" s="9"/>
    </row>
    <row r="3038" spans="3:3">
      <c r="C3038" s="9"/>
    </row>
    <row r="3039" spans="3:3">
      <c r="C3039" s="9"/>
    </row>
    <row r="3040" spans="3:3">
      <c r="C3040" s="9"/>
    </row>
    <row r="3041" spans="3:3">
      <c r="C3041" s="9"/>
    </row>
    <row r="3042" spans="3:3">
      <c r="C3042" s="9"/>
    </row>
    <row r="3043" spans="3:3">
      <c r="C3043" s="9"/>
    </row>
    <row r="3044" spans="3:3">
      <c r="C3044" s="9"/>
    </row>
    <row r="3045" spans="3:3">
      <c r="C3045" s="9"/>
    </row>
    <row r="3046" spans="3:3">
      <c r="C3046" s="9"/>
    </row>
    <row r="3047" spans="3:3">
      <c r="C3047" s="9"/>
    </row>
    <row r="3048" spans="3:3">
      <c r="C3048" s="9"/>
    </row>
    <row r="3049" spans="3:3">
      <c r="C3049" s="9"/>
    </row>
    <row r="3050" spans="3:3">
      <c r="C3050" s="9"/>
    </row>
    <row r="3051" spans="3:3">
      <c r="C3051" s="9"/>
    </row>
    <row r="3052" spans="3:3">
      <c r="C3052" s="9"/>
    </row>
    <row r="3053" spans="3:3">
      <c r="C3053" s="9"/>
    </row>
    <row r="3054" spans="3:3">
      <c r="C3054" s="9"/>
    </row>
    <row r="3055" spans="3:3">
      <c r="C3055" s="9"/>
    </row>
    <row r="3056" spans="3:3">
      <c r="C3056" s="9"/>
    </row>
    <row r="3057" spans="3:3">
      <c r="C3057" s="9"/>
    </row>
    <row r="3058" spans="3:3">
      <c r="C3058" s="9"/>
    </row>
    <row r="3059" spans="3:3">
      <c r="C3059" s="9"/>
    </row>
    <row r="3060" spans="3:3">
      <c r="C3060" s="9"/>
    </row>
    <row r="3061" spans="3:3">
      <c r="C3061" s="9"/>
    </row>
    <row r="3062" spans="3:3">
      <c r="C3062" s="9"/>
    </row>
    <row r="3063" spans="3:3">
      <c r="C3063" s="9"/>
    </row>
    <row r="3064" spans="3:3">
      <c r="C3064" s="9"/>
    </row>
    <row r="3065" spans="3:3">
      <c r="C3065" s="9"/>
    </row>
    <row r="3066" spans="3:3">
      <c r="C3066" s="9"/>
    </row>
    <row r="3067" spans="3:3">
      <c r="C3067" s="9"/>
    </row>
    <row r="3068" spans="3:3">
      <c r="C3068" s="9"/>
    </row>
    <row r="3069" spans="3:3">
      <c r="C3069" s="9"/>
    </row>
    <row r="3070" spans="3:3">
      <c r="C3070" s="9"/>
    </row>
    <row r="3071" spans="3:3">
      <c r="C3071" s="9"/>
    </row>
    <row r="3072" spans="3:3">
      <c r="C3072" s="9"/>
    </row>
    <row r="3073" spans="3:3">
      <c r="C3073" s="9"/>
    </row>
    <row r="3074" spans="3:3">
      <c r="C3074" s="9"/>
    </row>
    <row r="3075" spans="3:3">
      <c r="C3075" s="9"/>
    </row>
    <row r="3076" spans="3:3">
      <c r="C3076" s="9"/>
    </row>
    <row r="3077" spans="3:3">
      <c r="C3077" s="9"/>
    </row>
    <row r="3078" spans="3:3">
      <c r="C3078" s="9"/>
    </row>
    <row r="3079" spans="3:3">
      <c r="C3079" s="9"/>
    </row>
    <row r="3080" spans="3:3">
      <c r="C3080" s="9"/>
    </row>
    <row r="3081" spans="3:3">
      <c r="C3081" s="9"/>
    </row>
    <row r="3082" spans="3:3">
      <c r="C3082" s="9"/>
    </row>
    <row r="3083" spans="3:3">
      <c r="C3083" s="9"/>
    </row>
    <row r="3084" spans="3:3">
      <c r="C3084" s="9"/>
    </row>
    <row r="3085" spans="3:3">
      <c r="C3085" s="9"/>
    </row>
    <row r="3086" spans="3:3">
      <c r="C3086" s="9"/>
    </row>
    <row r="3087" spans="3:3">
      <c r="C3087" s="9"/>
    </row>
    <row r="3088" spans="3:3">
      <c r="C3088" s="9"/>
    </row>
    <row r="3089" spans="3:3">
      <c r="C3089" s="9"/>
    </row>
    <row r="3090" spans="3:3">
      <c r="C3090" s="9"/>
    </row>
    <row r="3091" spans="3:3">
      <c r="C3091" s="9"/>
    </row>
    <row r="3092" spans="3:3">
      <c r="C3092" s="9"/>
    </row>
    <row r="3093" spans="3:3">
      <c r="C3093" s="9"/>
    </row>
    <row r="3094" spans="3:3">
      <c r="C3094" s="9"/>
    </row>
    <row r="3095" spans="3:3">
      <c r="C3095" s="9"/>
    </row>
    <row r="3096" spans="3:3">
      <c r="C3096" s="9"/>
    </row>
    <row r="3097" spans="3:3">
      <c r="C3097" s="9"/>
    </row>
    <row r="3098" spans="3:3">
      <c r="C3098" s="9"/>
    </row>
    <row r="3099" spans="3:3">
      <c r="C3099" s="9"/>
    </row>
    <row r="3100" spans="3:3">
      <c r="C3100" s="9"/>
    </row>
    <row r="3101" spans="3:3">
      <c r="C3101" s="9"/>
    </row>
    <row r="3102" spans="3:3">
      <c r="C3102" s="9"/>
    </row>
    <row r="3103" spans="3:3">
      <c r="C3103" s="9"/>
    </row>
    <row r="3104" spans="3:3">
      <c r="C3104" s="9"/>
    </row>
    <row r="3105" spans="3:3">
      <c r="C3105" s="9"/>
    </row>
    <row r="3106" spans="3:3">
      <c r="C3106" s="9"/>
    </row>
    <row r="3107" spans="3:3">
      <c r="C3107" s="9"/>
    </row>
    <row r="3108" spans="3:3">
      <c r="C3108" s="9"/>
    </row>
    <row r="3109" spans="3:3">
      <c r="C3109" s="9"/>
    </row>
    <row r="3110" spans="3:3">
      <c r="C3110" s="9"/>
    </row>
    <row r="3111" spans="3:3">
      <c r="C3111" s="9"/>
    </row>
    <row r="3112" spans="3:3">
      <c r="C3112" s="9"/>
    </row>
    <row r="3113" spans="3:3">
      <c r="C3113" s="9"/>
    </row>
    <row r="3114" spans="3:3">
      <c r="C3114" s="9"/>
    </row>
    <row r="3115" spans="3:3">
      <c r="C3115" s="9"/>
    </row>
    <row r="3116" spans="3:3">
      <c r="C3116" s="9"/>
    </row>
    <row r="3117" spans="3:3">
      <c r="C3117" s="9"/>
    </row>
    <row r="3118" spans="3:3">
      <c r="C3118" s="9"/>
    </row>
    <row r="3119" spans="3:3">
      <c r="C3119" s="9"/>
    </row>
    <row r="3120" spans="3:3">
      <c r="C3120" s="9"/>
    </row>
    <row r="3121" spans="3:3">
      <c r="C3121" s="9"/>
    </row>
    <row r="3122" spans="3:3">
      <c r="C3122" s="9"/>
    </row>
    <row r="3123" spans="3:3">
      <c r="C3123" s="9"/>
    </row>
    <row r="3124" spans="3:3">
      <c r="C3124" s="9"/>
    </row>
    <row r="3125" spans="3:3">
      <c r="C3125" s="9"/>
    </row>
    <row r="3126" spans="3:3">
      <c r="C3126" s="9"/>
    </row>
    <row r="3127" spans="3:3">
      <c r="C3127" s="9"/>
    </row>
    <row r="3128" spans="3:3">
      <c r="C3128" s="9"/>
    </row>
    <row r="3129" spans="3:3">
      <c r="C3129" s="9"/>
    </row>
    <row r="3130" spans="3:3">
      <c r="C3130" s="9"/>
    </row>
    <row r="3131" spans="3:3">
      <c r="C3131" s="9"/>
    </row>
    <row r="3132" spans="3:3">
      <c r="C3132" s="9"/>
    </row>
    <row r="3133" spans="3:3">
      <c r="C3133" s="9"/>
    </row>
    <row r="3134" spans="3:3">
      <c r="C3134" s="9"/>
    </row>
    <row r="3135" spans="3:3">
      <c r="C3135" s="9"/>
    </row>
    <row r="3136" spans="3:3">
      <c r="C3136" s="9"/>
    </row>
    <row r="3137" spans="3:3">
      <c r="C3137" s="9"/>
    </row>
    <row r="3138" spans="3:3">
      <c r="C3138" s="9"/>
    </row>
    <row r="3139" spans="3:3">
      <c r="C3139" s="9"/>
    </row>
    <row r="3140" spans="3:3">
      <c r="C3140" s="9"/>
    </row>
    <row r="3141" spans="3:3">
      <c r="C3141" s="9"/>
    </row>
    <row r="3142" spans="3:3">
      <c r="C3142" s="9"/>
    </row>
    <row r="3143" spans="3:3">
      <c r="C3143" s="9"/>
    </row>
    <row r="3144" spans="3:3">
      <c r="C3144" s="9"/>
    </row>
    <row r="3145" spans="3:3">
      <c r="C3145" s="9"/>
    </row>
    <row r="3146" spans="3:3">
      <c r="C3146" s="9"/>
    </row>
    <row r="3147" spans="3:3">
      <c r="C3147" s="9"/>
    </row>
    <row r="3148" spans="3:3">
      <c r="C3148" s="9"/>
    </row>
    <row r="3149" spans="3:3">
      <c r="C3149" s="9"/>
    </row>
    <row r="3150" spans="3:3">
      <c r="C3150" s="9"/>
    </row>
    <row r="3151" spans="3:3">
      <c r="C3151" s="9"/>
    </row>
    <row r="3152" spans="3:3">
      <c r="C3152" s="9"/>
    </row>
    <row r="3153" spans="3:3">
      <c r="C3153" s="9"/>
    </row>
    <row r="3154" spans="3:3">
      <c r="C3154" s="9"/>
    </row>
    <row r="3155" spans="3:3">
      <c r="C3155" s="9"/>
    </row>
    <row r="3156" spans="3:3">
      <c r="C3156" s="9"/>
    </row>
    <row r="3157" spans="3:3">
      <c r="C3157" s="9"/>
    </row>
    <row r="3158" spans="3:3">
      <c r="C3158" s="9"/>
    </row>
    <row r="3159" spans="3:3">
      <c r="C3159" s="9"/>
    </row>
    <row r="3160" spans="3:3">
      <c r="C3160" s="9"/>
    </row>
    <row r="3161" spans="3:3">
      <c r="C3161" s="9"/>
    </row>
    <row r="3162" spans="3:3">
      <c r="C3162" s="9"/>
    </row>
    <row r="3163" spans="3:3">
      <c r="C3163" s="9"/>
    </row>
    <row r="3164" spans="3:3">
      <c r="C3164" s="9"/>
    </row>
    <row r="3165" spans="3:3">
      <c r="C3165" s="9"/>
    </row>
    <row r="3166" spans="3:3">
      <c r="C3166" s="9"/>
    </row>
    <row r="3167" spans="3:3">
      <c r="C3167" s="9"/>
    </row>
    <row r="3168" spans="3:3">
      <c r="C3168" s="9"/>
    </row>
    <row r="3169" spans="3:3">
      <c r="C3169" s="9"/>
    </row>
    <row r="3170" spans="3:3">
      <c r="C3170" s="9"/>
    </row>
    <row r="3171" spans="3:3">
      <c r="C3171" s="9"/>
    </row>
    <row r="3172" spans="3:3">
      <c r="C3172" s="9"/>
    </row>
    <row r="3173" spans="3:3">
      <c r="C3173" s="9"/>
    </row>
    <row r="3174" spans="3:3">
      <c r="C3174" s="9"/>
    </row>
    <row r="3175" spans="3:3">
      <c r="C3175" s="9"/>
    </row>
    <row r="3176" spans="3:3">
      <c r="C3176" s="9"/>
    </row>
    <row r="3177" spans="3:3">
      <c r="C3177" s="9"/>
    </row>
    <row r="3178" spans="3:3">
      <c r="C3178" s="9"/>
    </row>
    <row r="3179" spans="3:3">
      <c r="C3179" s="9"/>
    </row>
    <row r="3180" spans="3:3">
      <c r="C3180" s="9"/>
    </row>
    <row r="3181" spans="3:3">
      <c r="C3181" s="9"/>
    </row>
    <row r="3182" spans="3:3">
      <c r="C3182" s="9"/>
    </row>
    <row r="3183" spans="3:3">
      <c r="C3183" s="9"/>
    </row>
    <row r="3184" spans="3:3">
      <c r="C3184" s="9"/>
    </row>
    <row r="3185" spans="3:3">
      <c r="C3185" s="9"/>
    </row>
    <row r="3186" spans="3:3">
      <c r="C3186" s="9"/>
    </row>
    <row r="3187" spans="3:3">
      <c r="C3187" s="9"/>
    </row>
    <row r="3188" spans="3:3">
      <c r="C3188" s="9"/>
    </row>
    <row r="3189" spans="3:3">
      <c r="C3189" s="9"/>
    </row>
    <row r="3190" spans="3:3">
      <c r="C3190" s="9"/>
    </row>
    <row r="3191" spans="3:3">
      <c r="C3191" s="9"/>
    </row>
    <row r="3192" spans="3:3">
      <c r="C3192" s="9"/>
    </row>
    <row r="3193" spans="3:3">
      <c r="C3193" s="9"/>
    </row>
    <row r="3194" spans="3:3">
      <c r="C3194" s="9"/>
    </row>
    <row r="3195" spans="3:3">
      <c r="C3195" s="9"/>
    </row>
    <row r="3196" spans="3:3">
      <c r="C3196" s="9"/>
    </row>
    <row r="3197" spans="3:3">
      <c r="C3197" s="9"/>
    </row>
    <row r="3198" spans="3:3">
      <c r="C3198" s="9"/>
    </row>
    <row r="3199" spans="3:3">
      <c r="C3199" s="9"/>
    </row>
    <row r="3200" spans="3:3">
      <c r="C3200" s="9"/>
    </row>
    <row r="3201" spans="3:3">
      <c r="C3201" s="9"/>
    </row>
    <row r="3202" spans="3:3">
      <c r="C3202" s="9"/>
    </row>
    <row r="3203" spans="3:3">
      <c r="C3203" s="9"/>
    </row>
    <row r="3204" spans="3:3">
      <c r="C3204" s="9"/>
    </row>
    <row r="3205" spans="3:3">
      <c r="C3205" s="9"/>
    </row>
    <row r="3206" spans="3:3">
      <c r="C3206" s="9"/>
    </row>
    <row r="3207" spans="3:3">
      <c r="C3207" s="9"/>
    </row>
    <row r="3208" spans="3:3">
      <c r="C3208" s="9"/>
    </row>
    <row r="3209" spans="3:3">
      <c r="C3209" s="9"/>
    </row>
    <row r="3210" spans="3:3">
      <c r="C3210" s="9"/>
    </row>
    <row r="3211" spans="3:3">
      <c r="C3211" s="9"/>
    </row>
    <row r="3212" spans="3:3">
      <c r="C3212" s="9"/>
    </row>
    <row r="3213" spans="3:3">
      <c r="C3213" s="9"/>
    </row>
    <row r="3214" spans="3:3">
      <c r="C3214" s="9"/>
    </row>
    <row r="3215" spans="3:3">
      <c r="C3215" s="9"/>
    </row>
    <row r="3216" spans="3:3">
      <c r="C3216" s="9"/>
    </row>
    <row r="3217" spans="3:3">
      <c r="C3217" s="9"/>
    </row>
    <row r="3218" spans="3:3">
      <c r="C3218" s="9"/>
    </row>
    <row r="3219" spans="3:3">
      <c r="C3219" s="9"/>
    </row>
    <row r="3220" spans="3:3">
      <c r="C3220" s="9"/>
    </row>
    <row r="3221" spans="3:3">
      <c r="C3221" s="9"/>
    </row>
    <row r="3222" spans="3:3">
      <c r="C3222" s="9"/>
    </row>
    <row r="3223" spans="3:3">
      <c r="C3223" s="9"/>
    </row>
    <row r="3224" spans="3:3">
      <c r="C3224" s="9"/>
    </row>
    <row r="3225" spans="3:3">
      <c r="C3225" s="9"/>
    </row>
    <row r="3226" spans="3:3">
      <c r="C3226" s="9"/>
    </row>
    <row r="3227" spans="3:3">
      <c r="C3227" s="9"/>
    </row>
    <row r="3228" spans="3:3">
      <c r="C3228" s="9"/>
    </row>
    <row r="3229" spans="3:3">
      <c r="C3229" s="9"/>
    </row>
    <row r="3230" spans="3:3">
      <c r="C3230" s="9"/>
    </row>
    <row r="3231" spans="3:3">
      <c r="C3231" s="9"/>
    </row>
    <row r="3232" spans="3:3">
      <c r="C3232" s="9"/>
    </row>
    <row r="3233" spans="3:3">
      <c r="C3233" s="9"/>
    </row>
    <row r="3234" spans="3:3">
      <c r="C3234" s="9"/>
    </row>
    <row r="3235" spans="3:3">
      <c r="C3235" s="9"/>
    </row>
    <row r="3236" spans="3:3">
      <c r="C3236" s="9"/>
    </row>
    <row r="3237" spans="3:3">
      <c r="C3237" s="9"/>
    </row>
    <row r="3238" spans="3:3">
      <c r="C3238" s="9"/>
    </row>
    <row r="3239" spans="3:3">
      <c r="C3239" s="9"/>
    </row>
    <row r="3240" spans="3:3">
      <c r="C3240" s="9"/>
    </row>
    <row r="3241" spans="3:3">
      <c r="C3241" s="9"/>
    </row>
    <row r="3242" spans="3:3">
      <c r="C3242" s="9"/>
    </row>
    <row r="3243" spans="3:3">
      <c r="C3243" s="9"/>
    </row>
    <row r="3244" spans="3:3">
      <c r="C3244" s="9"/>
    </row>
    <row r="3245" spans="3:3">
      <c r="C3245" s="9"/>
    </row>
    <row r="3246" spans="3:3">
      <c r="C3246" s="9"/>
    </row>
    <row r="3247" spans="3:3">
      <c r="C3247" s="9"/>
    </row>
    <row r="3248" spans="3:3">
      <c r="C3248" s="9"/>
    </row>
    <row r="3249" spans="3:3">
      <c r="C3249" s="9"/>
    </row>
    <row r="3250" spans="3:3">
      <c r="C3250" s="9"/>
    </row>
    <row r="3251" spans="3:3">
      <c r="C3251" s="9"/>
    </row>
    <row r="3252" spans="3:3">
      <c r="C3252" s="9"/>
    </row>
    <row r="3253" spans="3:3">
      <c r="C3253" s="9"/>
    </row>
    <row r="3254" spans="3:3">
      <c r="C3254" s="9"/>
    </row>
    <row r="3255" spans="3:3">
      <c r="C3255" s="9"/>
    </row>
    <row r="3256" spans="3:3">
      <c r="C3256" s="9"/>
    </row>
    <row r="3257" spans="3:3">
      <c r="C3257" s="9"/>
    </row>
    <row r="3258" spans="3:3">
      <c r="C3258" s="9"/>
    </row>
    <row r="3259" spans="3:3">
      <c r="C3259" s="9"/>
    </row>
    <row r="3260" spans="3:3">
      <c r="C3260" s="9"/>
    </row>
    <row r="3261" spans="3:3">
      <c r="C3261" s="9"/>
    </row>
    <row r="3262" spans="3:3">
      <c r="C3262" s="9"/>
    </row>
    <row r="3263" spans="3:3">
      <c r="C3263" s="9"/>
    </row>
    <row r="3264" spans="3:3">
      <c r="C3264" s="9"/>
    </row>
    <row r="3265" spans="3:3">
      <c r="C3265" s="9"/>
    </row>
    <row r="3266" spans="3:3">
      <c r="C3266" s="9"/>
    </row>
    <row r="3267" spans="3:3">
      <c r="C3267" s="9"/>
    </row>
    <row r="3268" spans="3:3">
      <c r="C3268" s="9"/>
    </row>
    <row r="3269" spans="3:3">
      <c r="C3269" s="9"/>
    </row>
    <row r="3270" spans="3:3">
      <c r="C3270" s="9"/>
    </row>
    <row r="3271" spans="3:3">
      <c r="C3271" s="9"/>
    </row>
    <row r="3272" spans="3:3">
      <c r="C3272" s="9"/>
    </row>
    <row r="3273" spans="3:3">
      <c r="C3273" s="9"/>
    </row>
    <row r="3274" spans="3:3">
      <c r="C3274" s="9"/>
    </row>
    <row r="3275" spans="3:3">
      <c r="C3275" s="9"/>
    </row>
    <row r="3276" spans="3:3">
      <c r="C3276" s="9"/>
    </row>
    <row r="3277" spans="3:3">
      <c r="C3277" s="9"/>
    </row>
    <row r="3278" spans="3:3">
      <c r="C3278" s="9"/>
    </row>
    <row r="3279" spans="3:3">
      <c r="C3279" s="9"/>
    </row>
    <row r="3280" spans="3:3">
      <c r="C3280" s="9"/>
    </row>
    <row r="3281" spans="3:3">
      <c r="C3281" s="9"/>
    </row>
    <row r="3282" spans="3:3">
      <c r="C3282" s="9"/>
    </row>
    <row r="3283" spans="3:3">
      <c r="C3283" s="9"/>
    </row>
    <row r="3284" spans="3:3">
      <c r="C3284" s="9"/>
    </row>
    <row r="3285" spans="3:3">
      <c r="C3285" s="9"/>
    </row>
    <row r="3286" spans="3:3">
      <c r="C3286" s="9"/>
    </row>
    <row r="3287" spans="3:3">
      <c r="C3287" s="9"/>
    </row>
    <row r="3288" spans="3:3">
      <c r="C3288" s="9"/>
    </row>
    <row r="3289" spans="3:3">
      <c r="C3289" s="9"/>
    </row>
    <row r="3290" spans="3:3">
      <c r="C3290" s="9"/>
    </row>
    <row r="3291" spans="3:3">
      <c r="C3291" s="9"/>
    </row>
    <row r="3292" spans="3:3">
      <c r="C3292" s="9"/>
    </row>
    <row r="3293" spans="3:3">
      <c r="C3293" s="9"/>
    </row>
    <row r="3294" spans="3:3">
      <c r="C3294" s="9"/>
    </row>
    <row r="3295" spans="3:3">
      <c r="C3295" s="9"/>
    </row>
    <row r="3296" spans="3:3">
      <c r="C3296" s="9"/>
    </row>
    <row r="3297" spans="3:3">
      <c r="C3297" s="9"/>
    </row>
    <row r="3298" spans="3:3">
      <c r="C3298" s="9"/>
    </row>
    <row r="3299" spans="3:3">
      <c r="C3299" s="9"/>
    </row>
    <row r="3300" spans="3:3">
      <c r="C3300" s="9"/>
    </row>
    <row r="3301" spans="3:3">
      <c r="C3301" s="9"/>
    </row>
    <row r="3302" spans="3:3">
      <c r="C3302" s="9"/>
    </row>
    <row r="3303" spans="3:3">
      <c r="C3303" s="9"/>
    </row>
    <row r="3304" spans="3:3">
      <c r="C3304" s="9"/>
    </row>
    <row r="3305" spans="3:3">
      <c r="C3305" s="9"/>
    </row>
    <row r="3306" spans="3:3">
      <c r="C3306" s="9"/>
    </row>
    <row r="3307" spans="3:3">
      <c r="C3307" s="9"/>
    </row>
    <row r="3308" spans="3:3">
      <c r="C3308" s="9"/>
    </row>
    <row r="3309" spans="3:3">
      <c r="C3309" s="9"/>
    </row>
    <row r="3310" spans="3:3">
      <c r="C3310" s="9"/>
    </row>
    <row r="3311" spans="3:3">
      <c r="C3311" s="9"/>
    </row>
    <row r="3312" spans="3:3">
      <c r="C3312" s="9"/>
    </row>
    <row r="3313" spans="3:3">
      <c r="C3313" s="9"/>
    </row>
    <row r="3314" spans="3:3">
      <c r="C3314" s="9"/>
    </row>
    <row r="3315" spans="3:3">
      <c r="C3315" s="9"/>
    </row>
    <row r="3316" spans="3:3">
      <c r="C3316" s="9"/>
    </row>
    <row r="3317" spans="3:3">
      <c r="C3317" s="9"/>
    </row>
    <row r="3318" spans="3:3">
      <c r="C3318" s="9"/>
    </row>
    <row r="3319" spans="3:3">
      <c r="C3319" s="9"/>
    </row>
    <row r="3320" spans="3:3">
      <c r="C3320" s="9"/>
    </row>
    <row r="3321" spans="3:3">
      <c r="C3321" s="9"/>
    </row>
    <row r="3322" spans="3:3">
      <c r="C3322" s="9"/>
    </row>
    <row r="3323" spans="3:3">
      <c r="C3323" s="9"/>
    </row>
    <row r="3324" spans="3:3">
      <c r="C3324" s="9"/>
    </row>
    <row r="3325" spans="3:3">
      <c r="C3325" s="9"/>
    </row>
    <row r="3326" spans="3:3">
      <c r="C3326" s="9"/>
    </row>
    <row r="3327" spans="3:3">
      <c r="C3327" s="9"/>
    </row>
    <row r="3328" spans="3:3">
      <c r="C3328" s="9"/>
    </row>
    <row r="3329" spans="3:3">
      <c r="C3329" s="9"/>
    </row>
    <row r="3330" spans="3:3">
      <c r="C3330" s="9"/>
    </row>
    <row r="3331" spans="3:3">
      <c r="C3331" s="9"/>
    </row>
    <row r="3332" spans="3:3">
      <c r="C3332" s="9"/>
    </row>
    <row r="3333" spans="3:3">
      <c r="C3333" s="9"/>
    </row>
    <row r="3334" spans="3:3">
      <c r="C3334" s="9"/>
    </row>
    <row r="3335" spans="3:3">
      <c r="C3335" s="9"/>
    </row>
    <row r="3336" spans="3:3">
      <c r="C3336" s="9"/>
    </row>
    <row r="3337" spans="3:3">
      <c r="C3337" s="9"/>
    </row>
    <row r="3338" spans="3:3">
      <c r="C3338" s="9"/>
    </row>
    <row r="3339" spans="3:3">
      <c r="C3339" s="9"/>
    </row>
    <row r="3340" spans="3:3">
      <c r="C3340" s="9"/>
    </row>
    <row r="3341" spans="3:3">
      <c r="C3341" s="9"/>
    </row>
    <row r="3342" spans="3:3">
      <c r="C3342" s="9"/>
    </row>
    <row r="3343" spans="3:3">
      <c r="C3343" s="9"/>
    </row>
    <row r="3344" spans="3:3">
      <c r="C3344" s="9"/>
    </row>
    <row r="3345" spans="3:3">
      <c r="C3345" s="9"/>
    </row>
    <row r="3346" spans="3:3">
      <c r="C3346" s="9"/>
    </row>
    <row r="3347" spans="3:3">
      <c r="C3347" s="9"/>
    </row>
    <row r="3348" spans="3:3">
      <c r="C3348" s="9"/>
    </row>
    <row r="3349" spans="3:3">
      <c r="C3349" s="9"/>
    </row>
    <row r="3350" spans="3:3">
      <c r="C3350" s="9"/>
    </row>
    <row r="3351" spans="3:3">
      <c r="C3351" s="9"/>
    </row>
    <row r="3352" spans="3:3">
      <c r="C3352" s="9"/>
    </row>
    <row r="3353" spans="3:3">
      <c r="C3353" s="9"/>
    </row>
    <row r="3354" spans="3:3">
      <c r="C3354" s="9"/>
    </row>
    <row r="3355" spans="3:3">
      <c r="C3355" s="9"/>
    </row>
    <row r="3356" spans="3:3">
      <c r="C3356" s="9"/>
    </row>
    <row r="3357" spans="3:3">
      <c r="C3357" s="9"/>
    </row>
    <row r="3358" spans="3:3">
      <c r="C3358" s="9"/>
    </row>
    <row r="3359" spans="3:3">
      <c r="C3359" s="9"/>
    </row>
    <row r="3360" spans="3:3">
      <c r="C3360" s="9"/>
    </row>
    <row r="3361" spans="3:3">
      <c r="C3361" s="9"/>
    </row>
    <row r="3362" spans="3:3">
      <c r="C3362" s="9"/>
    </row>
    <row r="3363" spans="3:3">
      <c r="C3363" s="9"/>
    </row>
    <row r="3364" spans="3:3">
      <c r="C3364" s="9"/>
    </row>
    <row r="3365" spans="3:3">
      <c r="C3365" s="9"/>
    </row>
    <row r="3366" spans="3:3">
      <c r="C3366" s="9"/>
    </row>
    <row r="3367" spans="3:3">
      <c r="C3367" s="9"/>
    </row>
    <row r="3368" spans="3:3">
      <c r="C3368" s="9"/>
    </row>
    <row r="3369" spans="3:3">
      <c r="C3369" s="9"/>
    </row>
    <row r="3370" spans="3:3">
      <c r="C3370" s="9"/>
    </row>
    <row r="3371" spans="3:3">
      <c r="C3371" s="9"/>
    </row>
    <row r="3372" spans="3:3">
      <c r="C3372" s="9"/>
    </row>
    <row r="3373" spans="3:3">
      <c r="C3373" s="9"/>
    </row>
    <row r="3374" spans="3:3">
      <c r="C3374" s="9"/>
    </row>
    <row r="3375" spans="3:3">
      <c r="C3375" s="9"/>
    </row>
    <row r="3376" spans="3:3">
      <c r="C3376" s="9"/>
    </row>
    <row r="3377" spans="3:3">
      <c r="C3377" s="9"/>
    </row>
    <row r="3378" spans="3:3">
      <c r="C3378" s="9"/>
    </row>
    <row r="3379" spans="3:3">
      <c r="C3379" s="9"/>
    </row>
    <row r="3380" spans="3:3">
      <c r="C3380" s="9"/>
    </row>
    <row r="3381" spans="3:3">
      <c r="C3381" s="9"/>
    </row>
    <row r="3382" spans="3:3">
      <c r="C3382" s="9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36"/>
  <sheetViews>
    <sheetView workbookViewId="0">
      <selection activeCell="H6" sqref="H6"/>
    </sheetView>
  </sheetViews>
  <sheetFormatPr defaultRowHeight="12.75"/>
  <cols>
    <col min="1" max="1" width="9.140625" style="44"/>
    <col min="2" max="2" width="10.7109375" style="44" customWidth="1"/>
    <col min="3" max="3" width="9.140625" style="125"/>
    <col min="4" max="4" width="9.140625" style="44"/>
    <col min="5" max="5" width="10.5703125" style="44" customWidth="1"/>
    <col min="6" max="6" width="9.140625" style="44"/>
    <col min="7" max="7" width="10.7109375" style="44" customWidth="1"/>
    <col min="8" max="13" width="9.140625" style="44"/>
    <col min="14" max="14" width="12.140625" style="44" customWidth="1"/>
    <col min="15" max="15" width="11" style="44" customWidth="1"/>
    <col min="16" max="16384" width="9.140625" style="44"/>
  </cols>
  <sheetData>
    <row r="1" spans="1:28" ht="18.75" thickBot="1">
      <c r="A1" s="43" t="s">
        <v>51</v>
      </c>
      <c r="D1" s="45" t="s">
        <v>52</v>
      </c>
      <c r="M1" s="46" t="s">
        <v>53</v>
      </c>
      <c r="N1" s="44" t="s">
        <v>54</v>
      </c>
      <c r="O1" s="44">
        <f ca="1">H18*J18-I18*I18</f>
        <v>1661994.5459332876</v>
      </c>
      <c r="P1" s="44" t="s">
        <v>146</v>
      </c>
      <c r="U1" s="7" t="s">
        <v>111</v>
      </c>
      <c r="V1" s="78" t="s">
        <v>113</v>
      </c>
      <c r="AA1" s="44">
        <v>1</v>
      </c>
      <c r="AB1" s="44" t="s">
        <v>55</v>
      </c>
    </row>
    <row r="2" spans="1:28">
      <c r="A2" s="91" t="s">
        <v>134</v>
      </c>
      <c r="M2" s="46" t="s">
        <v>56</v>
      </c>
      <c r="N2" s="44" t="s">
        <v>57</v>
      </c>
      <c r="O2" s="44">
        <f ca="1">+F18*J18-H18*I18</f>
        <v>1433005.9198766761</v>
      </c>
      <c r="P2" s="44" t="s">
        <v>147</v>
      </c>
      <c r="U2" s="44">
        <v>-7</v>
      </c>
      <c r="V2" s="44">
        <f t="shared" ref="V2:V19" ca="1" si="0">+E$4+E$5*U2+E$6*U2^2</f>
        <v>-6.7011272277542444E-2</v>
      </c>
      <c r="AA2" s="44">
        <v>2</v>
      </c>
      <c r="AB2" s="44" t="s">
        <v>58</v>
      </c>
    </row>
    <row r="3" spans="1:28" ht="13.5" thickBot="1">
      <c r="A3" s="44" t="s">
        <v>59</v>
      </c>
      <c r="B3" s="44" t="s">
        <v>60</v>
      </c>
      <c r="E3" s="47" t="s">
        <v>61</v>
      </c>
      <c r="F3" s="47" t="s">
        <v>62</v>
      </c>
      <c r="G3" s="47" t="s">
        <v>63</v>
      </c>
      <c r="H3" s="47" t="s">
        <v>64</v>
      </c>
      <c r="M3" s="46" t="s">
        <v>65</v>
      </c>
      <c r="N3" s="44" t="s">
        <v>66</v>
      </c>
      <c r="O3" s="44">
        <f ca="1">+F18*I18-H18*H18</f>
        <v>-277908.10987543</v>
      </c>
      <c r="P3" s="44" t="s">
        <v>148</v>
      </c>
      <c r="U3" s="44">
        <v>-6.5</v>
      </c>
      <c r="V3" s="44">
        <f t="shared" ca="1" si="0"/>
        <v>-3.8417650637520784E-2</v>
      </c>
      <c r="AA3" s="44">
        <v>3</v>
      </c>
      <c r="AB3" s="44" t="s">
        <v>67</v>
      </c>
    </row>
    <row r="4" spans="1:28">
      <c r="A4" s="44" t="s">
        <v>68</v>
      </c>
      <c r="B4" s="44" t="s">
        <v>69</v>
      </c>
      <c r="D4" s="48" t="s">
        <v>70</v>
      </c>
      <c r="E4" s="49">
        <f ca="1">(G18*O1-K18*O2+L18*O3)/O7</f>
        <v>1.166200832309322E-2</v>
      </c>
      <c r="F4" s="50">
        <f ca="1">+E7/O7*O18</f>
        <v>2.4096000926934029E-3</v>
      </c>
      <c r="G4" s="51">
        <f>+B18</f>
        <v>1</v>
      </c>
      <c r="H4" s="52">
        <f ca="1">ABS(F4/E4)</f>
        <v>0.20661965125868498</v>
      </c>
      <c r="M4" s="46" t="s">
        <v>71</v>
      </c>
      <c r="N4" s="44" t="s">
        <v>72</v>
      </c>
      <c r="O4" s="44">
        <f ca="1">+C18*J18-H18*H18</f>
        <v>5904214.1713554785</v>
      </c>
      <c r="P4" s="44" t="s">
        <v>149</v>
      </c>
      <c r="U4" s="44">
        <v>-6</v>
      </c>
      <c r="V4" s="44">
        <f t="shared" ca="1" si="0"/>
        <v>-1.3358506166286699E-2</v>
      </c>
      <c r="AA4" s="44">
        <v>4</v>
      </c>
      <c r="AB4" s="44" t="s">
        <v>73</v>
      </c>
    </row>
    <row r="5" spans="1:28">
      <c r="A5" s="44" t="s">
        <v>74</v>
      </c>
      <c r="B5" s="53">
        <v>40323</v>
      </c>
      <c r="D5" s="54" t="s">
        <v>75</v>
      </c>
      <c r="E5" s="55">
        <f ca="1">+(-G18*O2+K18*O4-L18*O5)/O7</f>
        <v>-3.8243640277220679E-2</v>
      </c>
      <c r="F5" s="56">
        <f ca="1">P18*E7/O7</f>
        <v>4.1419016638004659E-3</v>
      </c>
      <c r="G5" s="57">
        <f>+B18/A18</f>
        <v>1E-4</v>
      </c>
      <c r="H5" s="52">
        <f ca="1">ABS(F5/E5)</f>
        <v>0.10830301806461491</v>
      </c>
      <c r="M5" s="46" t="s">
        <v>76</v>
      </c>
      <c r="N5" s="44" t="s">
        <v>77</v>
      </c>
      <c r="O5" s="44">
        <f ca="1">+C18*I18-F18*H18</f>
        <v>-987168.24419598526</v>
      </c>
      <c r="P5" s="44" t="s">
        <v>150</v>
      </c>
      <c r="U5" s="44">
        <v>-5.5</v>
      </c>
      <c r="V5" s="44">
        <f t="shared" ca="1" si="0"/>
        <v>8.1661611361598385E-3</v>
      </c>
      <c r="AA5" s="44">
        <v>5</v>
      </c>
      <c r="AB5" s="44" t="s">
        <v>78</v>
      </c>
    </row>
    <row r="6" spans="1:28" ht="13.5" thickBot="1">
      <c r="D6" s="58" t="s">
        <v>79</v>
      </c>
      <c r="E6" s="59">
        <f ca="1">+(G18*O3-K18*O5+L18*O6)/O7</f>
        <v>-7.0689543375751108E-3</v>
      </c>
      <c r="F6" s="60">
        <f ca="1">Q18*E7/O7</f>
        <v>7.0147558828016429E-4</v>
      </c>
      <c r="G6" s="61">
        <f>+B18/A18^2</f>
        <v>1E-8</v>
      </c>
      <c r="H6" s="52">
        <f ca="1">ABS(F6/E6)</f>
        <v>9.9233288939420988E-2</v>
      </c>
      <c r="M6" s="62" t="s">
        <v>80</v>
      </c>
      <c r="N6" s="63" t="s">
        <v>81</v>
      </c>
      <c r="O6" s="63">
        <f ca="1">+C18*H18-F18*F18</f>
        <v>182578.20465840001</v>
      </c>
      <c r="P6" s="44" t="s">
        <v>151</v>
      </c>
      <c r="U6" s="44">
        <v>-5</v>
      </c>
      <c r="V6" s="44">
        <f t="shared" ca="1" si="0"/>
        <v>2.6156351269818856E-2</v>
      </c>
      <c r="AA6" s="44">
        <v>6</v>
      </c>
      <c r="AB6" s="44" t="s">
        <v>82</v>
      </c>
    </row>
    <row r="7" spans="1:28">
      <c r="D7" s="64" t="s">
        <v>83</v>
      </c>
      <c r="E7" s="65">
        <f ca="1">SQRT(N18/(B15-3))</f>
        <v>1.3627108815552466E-2</v>
      </c>
      <c r="G7" s="66">
        <f>+B22</f>
        <v>-5.047854500298854E-2</v>
      </c>
      <c r="M7" s="46" t="s">
        <v>84</v>
      </c>
      <c r="N7" s="67" t="s">
        <v>85</v>
      </c>
      <c r="O7" s="44">
        <f ca="1">+C18*O1-F18*O2+H18*O3</f>
        <v>356826486.12338525</v>
      </c>
      <c r="U7" s="44">
        <v>-4.5</v>
      </c>
      <c r="V7" s="44">
        <f t="shared" ca="1" si="0"/>
        <v>4.061206423469027E-2</v>
      </c>
      <c r="AA7" s="44">
        <v>7</v>
      </c>
      <c r="AB7" s="44" t="s">
        <v>86</v>
      </c>
    </row>
    <row r="8" spans="1:28">
      <c r="A8" s="72">
        <v>21</v>
      </c>
      <c r="B8" s="44" t="s">
        <v>91</v>
      </c>
      <c r="C8" s="126">
        <v>21</v>
      </c>
      <c r="D8" s="64" t="s">
        <v>87</v>
      </c>
      <c r="F8" s="105">
        <f ca="1">CORREL(INDIRECT(E12):INDIRECT(E13),INDIRECT(M12):INDIRECT(M13))</f>
        <v>0.89495099582506532</v>
      </c>
      <c r="G8" s="65"/>
      <c r="K8" s="66"/>
      <c r="N8" s="67"/>
      <c r="U8" s="44">
        <v>-4</v>
      </c>
      <c r="V8" s="44">
        <f t="shared" ca="1" si="0"/>
        <v>5.1533300030774165E-2</v>
      </c>
      <c r="AA8" s="44">
        <v>8</v>
      </c>
      <c r="AB8" s="44" t="s">
        <v>88</v>
      </c>
    </row>
    <row r="9" spans="1:28">
      <c r="A9" s="72">
        <f>20+COUNT(A21:A1443)</f>
        <v>79</v>
      </c>
      <c r="B9" s="44" t="s">
        <v>93</v>
      </c>
      <c r="C9" s="126">
        <f>A9</f>
        <v>79</v>
      </c>
      <c r="E9" s="68">
        <f ca="1">E6*G6</f>
        <v>-7.0689543375751115E-11</v>
      </c>
      <c r="F9" s="69">
        <f ca="1">H6</f>
        <v>9.9233288939420988E-2</v>
      </c>
      <c r="G9" s="70">
        <f ca="1">F8</f>
        <v>0.89495099582506532</v>
      </c>
      <c r="K9" s="66"/>
      <c r="N9" s="67"/>
      <c r="U9" s="44">
        <v>-3.5</v>
      </c>
      <c r="V9" s="44">
        <f t="shared" ca="1" si="0"/>
        <v>5.8920058658070498E-2</v>
      </c>
      <c r="AA9" s="44">
        <v>9</v>
      </c>
      <c r="AB9" s="44" t="s">
        <v>30</v>
      </c>
    </row>
    <row r="10" spans="1:28">
      <c r="A10" s="112" t="s">
        <v>2</v>
      </c>
      <c r="B10" s="40">
        <f>'A (4)'!C8</f>
        <v>0.34451387</v>
      </c>
      <c r="D10" s="44" t="s">
        <v>140</v>
      </c>
      <c r="E10" s="44">
        <f ca="1">2*E9*365.2422/B10</f>
        <v>-1.4988542748397772E-7</v>
      </c>
      <c r="F10" s="44">
        <f ca="1">F9*E10</f>
        <v>-1.4873623933326193E-8</v>
      </c>
      <c r="G10" s="44" t="s">
        <v>141</v>
      </c>
      <c r="U10" s="44">
        <v>-3</v>
      </c>
      <c r="V10" s="44">
        <f t="shared" ca="1" si="0"/>
        <v>6.2772340116579256E-2</v>
      </c>
      <c r="AA10" s="44">
        <v>10</v>
      </c>
      <c r="AB10" s="44" t="s">
        <v>89</v>
      </c>
    </row>
    <row r="11" spans="1:28">
      <c r="A11" s="71"/>
      <c r="B11" s="71"/>
      <c r="U11" s="44">
        <v>-2.5</v>
      </c>
      <c r="V11" s="44">
        <f t="shared" ca="1" si="0"/>
        <v>6.309014440630048E-2</v>
      </c>
      <c r="AA11" s="44">
        <v>11</v>
      </c>
      <c r="AB11" s="44" t="s">
        <v>90</v>
      </c>
    </row>
    <row r="12" spans="1:28">
      <c r="C12" s="4" t="str">
        <f t="shared" ref="C12:F13" si="1">C$15&amp;$C8</f>
        <v>C21</v>
      </c>
      <c r="D12" s="4" t="str">
        <f t="shared" si="1"/>
        <v>D21</v>
      </c>
      <c r="E12" s="4" t="str">
        <f t="shared" si="1"/>
        <v>E21</v>
      </c>
      <c r="F12" s="4" t="str">
        <f t="shared" si="1"/>
        <v>F21</v>
      </c>
      <c r="G12" s="4" t="str">
        <f t="shared" ref="G12:Q12" si="2">G15&amp;$C8</f>
        <v>G21</v>
      </c>
      <c r="H12" s="4" t="str">
        <f t="shared" si="2"/>
        <v>H21</v>
      </c>
      <c r="I12" s="4" t="str">
        <f t="shared" si="2"/>
        <v>I21</v>
      </c>
      <c r="J12" s="4" t="str">
        <f t="shared" si="2"/>
        <v>J21</v>
      </c>
      <c r="K12" s="4" t="str">
        <f t="shared" si="2"/>
        <v>K21</v>
      </c>
      <c r="L12" s="4" t="str">
        <f t="shared" si="2"/>
        <v>L21</v>
      </c>
      <c r="M12" s="4" t="str">
        <f t="shared" si="2"/>
        <v>M21</v>
      </c>
      <c r="N12" s="4" t="str">
        <f t="shared" si="2"/>
        <v>N21</v>
      </c>
      <c r="O12" s="4" t="str">
        <f t="shared" si="2"/>
        <v>O21</v>
      </c>
      <c r="P12" s="4" t="str">
        <f t="shared" si="2"/>
        <v>P21</v>
      </c>
      <c r="Q12" s="4" t="str">
        <f t="shared" si="2"/>
        <v>Q21</v>
      </c>
      <c r="U12" s="44">
        <v>-2</v>
      </c>
      <c r="V12" s="44">
        <f t="shared" ca="1" si="0"/>
        <v>5.9873471527234136E-2</v>
      </c>
      <c r="AA12" s="44">
        <v>12</v>
      </c>
      <c r="AB12" s="44" t="s">
        <v>92</v>
      </c>
    </row>
    <row r="13" spans="1:28">
      <c r="C13" s="4" t="str">
        <f t="shared" si="1"/>
        <v>C79</v>
      </c>
      <c r="D13" s="4" t="str">
        <f t="shared" si="1"/>
        <v>D79</v>
      </c>
      <c r="E13" s="4" t="str">
        <f t="shared" si="1"/>
        <v>E79</v>
      </c>
      <c r="F13" s="4" t="str">
        <f t="shared" si="1"/>
        <v>F79</v>
      </c>
      <c r="G13" s="4" t="str">
        <f t="shared" ref="G13:Q13" si="3">G$15&amp;$C9</f>
        <v>G79</v>
      </c>
      <c r="H13" s="4" t="str">
        <f t="shared" si="3"/>
        <v>H79</v>
      </c>
      <c r="I13" s="4" t="str">
        <f t="shared" si="3"/>
        <v>I79</v>
      </c>
      <c r="J13" s="4" t="str">
        <f t="shared" si="3"/>
        <v>J79</v>
      </c>
      <c r="K13" s="4" t="str">
        <f t="shared" si="3"/>
        <v>K79</v>
      </c>
      <c r="L13" s="4" t="str">
        <f t="shared" si="3"/>
        <v>L79</v>
      </c>
      <c r="M13" s="4" t="str">
        <f t="shared" si="3"/>
        <v>M79</v>
      </c>
      <c r="N13" s="4" t="str">
        <f t="shared" si="3"/>
        <v>N79</v>
      </c>
      <c r="O13" s="4" t="str">
        <f t="shared" si="3"/>
        <v>O79</v>
      </c>
      <c r="P13" s="4" t="str">
        <f t="shared" si="3"/>
        <v>P79</v>
      </c>
      <c r="Q13" s="4" t="str">
        <f t="shared" si="3"/>
        <v>Q79</v>
      </c>
      <c r="U13" s="44">
        <v>-1.5</v>
      </c>
      <c r="V13" s="44">
        <f t="shared" ca="1" si="0"/>
        <v>5.3122321479380237E-2</v>
      </c>
      <c r="AA13" s="44">
        <v>13</v>
      </c>
      <c r="AB13" s="44" t="s">
        <v>94</v>
      </c>
    </row>
    <row r="14" spans="1:28">
      <c r="O14" s="67"/>
      <c r="U14" s="44">
        <v>-1</v>
      </c>
      <c r="V14" s="44">
        <f t="shared" ca="1" si="0"/>
        <v>4.2836694262738791E-2</v>
      </c>
      <c r="AA14" s="44">
        <v>14</v>
      </c>
      <c r="AB14" s="44" t="s">
        <v>95</v>
      </c>
    </row>
    <row r="15" spans="1:28">
      <c r="A15" s="45" t="s">
        <v>99</v>
      </c>
      <c r="B15" s="45">
        <f>C9-C8+1</f>
        <v>59</v>
      </c>
      <c r="C15" s="4" t="str">
        <f t="shared" ref="C15:Q15" si="4">VLOOKUP(C16,$AA1:$AB26,2,FALSE)</f>
        <v>C</v>
      </c>
      <c r="D15" s="4" t="str">
        <f t="shared" si="4"/>
        <v>D</v>
      </c>
      <c r="E15" s="4" t="str">
        <f t="shared" si="4"/>
        <v>E</v>
      </c>
      <c r="F15" s="4" t="str">
        <f t="shared" si="4"/>
        <v>F</v>
      </c>
      <c r="G15" s="4" t="str">
        <f t="shared" si="4"/>
        <v>G</v>
      </c>
      <c r="H15" s="4" t="str">
        <f t="shared" si="4"/>
        <v>H</v>
      </c>
      <c r="I15" s="4" t="str">
        <f t="shared" si="4"/>
        <v>I</v>
      </c>
      <c r="J15" s="4" t="str">
        <f t="shared" si="4"/>
        <v>J</v>
      </c>
      <c r="K15" s="4" t="str">
        <f t="shared" si="4"/>
        <v>K</v>
      </c>
      <c r="L15" s="4" t="str">
        <f t="shared" si="4"/>
        <v>L</v>
      </c>
      <c r="M15" s="4" t="str">
        <f t="shared" si="4"/>
        <v>M</v>
      </c>
      <c r="N15" s="4" t="str">
        <f t="shared" si="4"/>
        <v>N</v>
      </c>
      <c r="O15" s="4" t="str">
        <f t="shared" si="4"/>
        <v>O</v>
      </c>
      <c r="P15" s="4" t="str">
        <f t="shared" si="4"/>
        <v>P</v>
      </c>
      <c r="Q15" s="4" t="str">
        <f t="shared" si="4"/>
        <v>Q</v>
      </c>
      <c r="U15" s="44">
        <v>-0.5</v>
      </c>
      <c r="V15" s="44">
        <f t="shared" ca="1" si="0"/>
        <v>2.9016589877309783E-2</v>
      </c>
      <c r="AA15" s="44">
        <v>15</v>
      </c>
      <c r="AB15" s="44" t="s">
        <v>96</v>
      </c>
    </row>
    <row r="16" spans="1:28">
      <c r="A16" s="4"/>
      <c r="B16" s="71"/>
      <c r="C16" s="4">
        <f>COLUMN()</f>
        <v>3</v>
      </c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4">
        <f>COLUMN()</f>
        <v>16</v>
      </c>
      <c r="Q16" s="4">
        <f>COLUMN()</f>
        <v>17</v>
      </c>
      <c r="U16" s="44">
        <v>0</v>
      </c>
      <c r="V16" s="44">
        <f t="shared" ca="1" si="0"/>
        <v>1.166200832309322E-2</v>
      </c>
      <c r="AA16" s="44">
        <v>16</v>
      </c>
      <c r="AB16" s="44" t="s">
        <v>97</v>
      </c>
    </row>
    <row r="17" spans="1:28">
      <c r="A17" s="45" t="s">
        <v>98</v>
      </c>
      <c r="U17" s="44">
        <v>0.5</v>
      </c>
      <c r="V17" s="44">
        <f t="shared" ca="1" si="0"/>
        <v>-9.2270503999108966E-3</v>
      </c>
      <c r="AA17" s="44">
        <v>17</v>
      </c>
      <c r="AB17" s="44" t="s">
        <v>100</v>
      </c>
    </row>
    <row r="18" spans="1:28">
      <c r="A18" s="73">
        <v>10000</v>
      </c>
      <c r="B18" s="73">
        <v>1</v>
      </c>
      <c r="C18" s="125">
        <f ca="1">SUM(INDIRECT(C12):INDIRECT(C13))</f>
        <v>290</v>
      </c>
      <c r="D18" s="106">
        <f ca="1">SUM(INDIRECT(D12):INDIRECT(D13))</f>
        <v>-96.560599999999994</v>
      </c>
      <c r="E18" s="106">
        <f ca="1">SUM(INDIRECT(E12):INDIRECT(E13))</f>
        <v>0.18755522042920347</v>
      </c>
      <c r="F18" s="45">
        <f ca="1">SUM(INDIRECT(F12):INDIRECT(F13))</f>
        <v>-35.609500000000018</v>
      </c>
      <c r="G18" s="45">
        <f ca="1">SUM(INDIRECT(G12):INDIRECT(G13))</f>
        <v>0.26243765382241691</v>
      </c>
      <c r="H18" s="45">
        <f ca="1">SUM(INDIRECT(H12):INDIRECT(H13))</f>
        <v>633.95255568499999</v>
      </c>
      <c r="I18" s="45">
        <f ca="1">SUM(INDIRECT(I12):INDIRECT(I13))</f>
        <v>-3481.8723369918976</v>
      </c>
      <c r="J18" s="45">
        <f ca="1">SUM(INDIRECT(J12):INDIRECT(J13))</f>
        <v>21745.20694556904</v>
      </c>
      <c r="K18" s="45">
        <f ca="1">SUM(INDIRECT(K12):INDIRECT(K13))</f>
        <v>-4.6735218361376396E-2</v>
      </c>
      <c r="L18" s="45">
        <f ca="1">SUM(INDIRECT(L12):INDIRECT(L13))</f>
        <v>-13.163241831380182</v>
      </c>
      <c r="N18" s="44">
        <f ca="1">SUM(INDIRECT(N12):INDIRECT(N13))</f>
        <v>1.0399093301570832E-2</v>
      </c>
      <c r="O18" s="44">
        <f ca="1">SQRT(SUM(INDIRECT(O12):INDIRECT(O13)))</f>
        <v>63095491.910733096</v>
      </c>
      <c r="P18" s="44">
        <f ca="1">SQRT(SUM(INDIRECT(P12):INDIRECT(P13)))</f>
        <v>108455890.13538709</v>
      </c>
      <c r="Q18" s="44">
        <f ca="1">SQRT(SUM(INDIRECT(Q12):INDIRECT(Q13)))</f>
        <v>18368171.316110369</v>
      </c>
      <c r="U18" s="44">
        <v>1</v>
      </c>
      <c r="V18" s="44">
        <f t="shared" ca="1" si="0"/>
        <v>-3.3650586291702568E-2</v>
      </c>
      <c r="AA18" s="44">
        <v>18</v>
      </c>
      <c r="AB18" s="44" t="s">
        <v>101</v>
      </c>
    </row>
    <row r="19" spans="1:28">
      <c r="A19" s="74" t="s">
        <v>102</v>
      </c>
      <c r="F19" s="75" t="s">
        <v>103</v>
      </c>
      <c r="G19" s="75" t="s">
        <v>104</v>
      </c>
      <c r="H19" s="75" t="s">
        <v>105</v>
      </c>
      <c r="I19" s="75" t="s">
        <v>106</v>
      </c>
      <c r="J19" s="75" t="s">
        <v>107</v>
      </c>
      <c r="K19" s="75" t="s">
        <v>108</v>
      </c>
      <c r="L19" s="75" t="s">
        <v>109</v>
      </c>
      <c r="M19" s="76"/>
      <c r="N19" s="76"/>
      <c r="O19" s="76"/>
      <c r="P19" s="76"/>
      <c r="Q19" s="76"/>
      <c r="U19" s="44">
        <v>1.5</v>
      </c>
      <c r="V19" s="44">
        <f t="shared" ca="1" si="0"/>
        <v>-6.1608599352281794E-2</v>
      </c>
      <c r="AA19" s="44">
        <v>19</v>
      </c>
      <c r="AB19" s="44" t="s">
        <v>110</v>
      </c>
    </row>
    <row r="20" spans="1:28" ht="15" thickBot="1">
      <c r="A20" s="7" t="s">
        <v>111</v>
      </c>
      <c r="B20" s="7" t="s">
        <v>112</v>
      </c>
      <c r="C20" s="7" t="s">
        <v>142</v>
      </c>
      <c r="D20" s="7" t="s">
        <v>111</v>
      </c>
      <c r="E20" s="7" t="s">
        <v>112</v>
      </c>
      <c r="F20" s="7" t="s">
        <v>143</v>
      </c>
      <c r="G20" s="7" t="s">
        <v>144</v>
      </c>
      <c r="H20" s="7" t="s">
        <v>152</v>
      </c>
      <c r="I20" s="7" t="s">
        <v>153</v>
      </c>
      <c r="J20" s="7" t="s">
        <v>154</v>
      </c>
      <c r="K20" s="77" t="s">
        <v>145</v>
      </c>
      <c r="L20" s="7" t="s">
        <v>155</v>
      </c>
      <c r="M20" s="78" t="s">
        <v>113</v>
      </c>
      <c r="N20" s="77" t="s">
        <v>114</v>
      </c>
      <c r="O20" s="77" t="s">
        <v>115</v>
      </c>
      <c r="P20" s="77" t="s">
        <v>116</v>
      </c>
      <c r="Q20" s="77" t="s">
        <v>117</v>
      </c>
      <c r="R20" s="79" t="s">
        <v>118</v>
      </c>
      <c r="AA20" s="44">
        <v>20</v>
      </c>
      <c r="AB20" s="44" t="s">
        <v>119</v>
      </c>
    </row>
    <row r="21" spans="1:28">
      <c r="A21" s="80">
        <v>-69953</v>
      </c>
      <c r="B21" s="80">
        <v>-4.5851890004996676E-2</v>
      </c>
      <c r="C21" s="127">
        <v>1</v>
      </c>
      <c r="D21" s="81">
        <f t="shared" ref="D21:D80" si="5">A21/A$18</f>
        <v>-6.9953000000000003</v>
      </c>
      <c r="E21" s="81">
        <f t="shared" ref="E21:E80" si="6">B21/B$18</f>
        <v>-4.5851890004996676E-2</v>
      </c>
      <c r="F21" s="82">
        <f t="shared" ref="F21:F80" si="7">$C21*D21</f>
        <v>-6.9953000000000003</v>
      </c>
      <c r="G21" s="82">
        <f t="shared" ref="G21:G80" si="8">$C21*E21</f>
        <v>-4.5851890004996676E-2</v>
      </c>
      <c r="H21" s="82">
        <f t="shared" ref="H21:H80" si="9">C21*D21*D21</f>
        <v>48.934222090000006</v>
      </c>
      <c r="I21" s="82">
        <f t="shared" ref="I21:I80" si="10">C21*D21*D21*D21</f>
        <v>-342.30956378617708</v>
      </c>
      <c r="J21" s="82">
        <f t="shared" ref="J21:J80" si="11">C21*D21*D21*D21*D21</f>
        <v>2394.5580915534447</v>
      </c>
      <c r="K21" s="82">
        <f t="shared" ref="K21:K80" si="12">C21*E21*D21</f>
        <v>0.32074772615195324</v>
      </c>
      <c r="L21" s="82">
        <f t="shared" ref="L21:L80" si="13">C21*E21*D21*D21</f>
        <v>-2.2437265687507586</v>
      </c>
      <c r="M21" s="82">
        <f t="shared" ref="M21:M80" ca="1" si="14">+E$4+E$5*D21+E$6*D21^2</f>
        <v>-6.672603634463431E-2</v>
      </c>
      <c r="N21" s="82">
        <f t="shared" ref="N21:N80" ca="1" si="15">C21*(M21-E21)^2</f>
        <v>4.3572998540860724E-4</v>
      </c>
      <c r="O21" s="91">
        <f t="shared" ref="O21:O80" ca="1" si="16">(C21*O$1-O$2*F21+O$3*H21)^2</f>
        <v>3659248816753.2324</v>
      </c>
      <c r="P21" s="82">
        <f t="shared" ref="P21:P80" ca="1" si="17">(-C21*O$2+O$4*F21-O$5*H21)^2</f>
        <v>31042222765960.219</v>
      </c>
      <c r="Q21" s="82">
        <f t="shared" ref="Q21:Q80" ca="1" si="18">+(C21*O$3-F21*O$5+H21*O$6)^2</f>
        <v>3065567772547.0327</v>
      </c>
      <c r="R21" s="44">
        <f t="shared" ref="R21:R80" ca="1" si="19">+E21-M21</f>
        <v>2.0874146339637634E-2</v>
      </c>
      <c r="AA21" s="44">
        <v>21</v>
      </c>
      <c r="AB21" s="44" t="s">
        <v>120</v>
      </c>
    </row>
    <row r="22" spans="1:28">
      <c r="A22" s="80">
        <v>-65996.5</v>
      </c>
      <c r="B22" s="80">
        <v>-5.047854500298854E-2</v>
      </c>
      <c r="C22" s="128">
        <v>1</v>
      </c>
      <c r="D22" s="81">
        <f t="shared" si="5"/>
        <v>-6.5996499999999996</v>
      </c>
      <c r="E22" s="81">
        <f t="shared" si="6"/>
        <v>-5.047854500298854E-2</v>
      </c>
      <c r="F22" s="82">
        <f t="shared" si="7"/>
        <v>-6.5996499999999996</v>
      </c>
      <c r="G22" s="82">
        <f t="shared" si="8"/>
        <v>-5.047854500298854E-2</v>
      </c>
      <c r="H22" s="82">
        <f t="shared" si="9"/>
        <v>43.555380122499997</v>
      </c>
      <c r="I22" s="82">
        <f t="shared" si="10"/>
        <v>-287.45026442545708</v>
      </c>
      <c r="J22" s="82">
        <f t="shared" si="11"/>
        <v>1897.0711376154677</v>
      </c>
      <c r="K22" s="82">
        <f t="shared" si="12"/>
        <v>0.33314072952897328</v>
      </c>
      <c r="L22" s="82">
        <f t="shared" si="13"/>
        <v>-2.1986122156358885</v>
      </c>
      <c r="M22" s="82">
        <f t="shared" ca="1" si="14"/>
        <v>-4.3834344363026467E-2</v>
      </c>
      <c r="N22" s="82">
        <f t="shared" ca="1" si="15"/>
        <v>4.4145402144072415E-5</v>
      </c>
      <c r="O22" s="91">
        <f t="shared" ca="1" si="16"/>
        <v>970345764171.49231</v>
      </c>
      <c r="P22" s="82">
        <f t="shared" ca="1" si="17"/>
        <v>6748227883330.126</v>
      </c>
      <c r="Q22" s="82">
        <f t="shared" ca="1" si="18"/>
        <v>1344185388434.6411</v>
      </c>
      <c r="R22" s="44">
        <f t="shared" ca="1" si="19"/>
        <v>-6.6442006399620723E-3</v>
      </c>
      <c r="AA22" s="44">
        <v>22</v>
      </c>
      <c r="AB22" s="44" t="s">
        <v>121</v>
      </c>
    </row>
    <row r="23" spans="1:28">
      <c r="A23" s="80">
        <v>-65605</v>
      </c>
      <c r="B23" s="80">
        <v>-5.2558650000719354E-2</v>
      </c>
      <c r="C23" s="128">
        <v>1</v>
      </c>
      <c r="D23" s="81">
        <f t="shared" si="5"/>
        <v>-6.5605000000000002</v>
      </c>
      <c r="E23" s="81">
        <f t="shared" si="6"/>
        <v>-5.2558650000719354E-2</v>
      </c>
      <c r="F23" s="82">
        <f t="shared" si="7"/>
        <v>-6.5605000000000002</v>
      </c>
      <c r="G23" s="82">
        <f t="shared" si="8"/>
        <v>-5.2558650000719354E-2</v>
      </c>
      <c r="H23" s="82">
        <f t="shared" si="9"/>
        <v>43.04016025</v>
      </c>
      <c r="I23" s="82">
        <f t="shared" si="10"/>
        <v>-282.36497132012499</v>
      </c>
      <c r="J23" s="82">
        <f t="shared" si="11"/>
        <v>1852.4553943456801</v>
      </c>
      <c r="K23" s="82">
        <f t="shared" si="12"/>
        <v>0.34481102332971936</v>
      </c>
      <c r="L23" s="82">
        <f t="shared" si="13"/>
        <v>-2.2621327185546241</v>
      </c>
      <c r="M23" s="82">
        <f t="shared" ca="1" si="14"/>
        <v>-4.1689517127365905E-2</v>
      </c>
      <c r="N23" s="82">
        <f t="shared" ca="1" si="15"/>
        <v>1.1813804941861259E-4</v>
      </c>
      <c r="O23" s="91">
        <f t="shared" ca="1" si="16"/>
        <v>806367542561.96143</v>
      </c>
      <c r="P23" s="82">
        <f t="shared" ca="1" si="17"/>
        <v>5383682724848.6094</v>
      </c>
      <c r="Q23" s="82">
        <f t="shared" ca="1" si="18"/>
        <v>1218749343006.8533</v>
      </c>
      <c r="R23" s="44">
        <f t="shared" ca="1" si="19"/>
        <v>-1.0869132873353449E-2</v>
      </c>
      <c r="AA23" s="44">
        <v>23</v>
      </c>
      <c r="AB23" s="44" t="s">
        <v>122</v>
      </c>
    </row>
    <row r="24" spans="1:28">
      <c r="A24" s="80">
        <v>-64911</v>
      </c>
      <c r="B24" s="80">
        <v>-5.1484430001437431E-2</v>
      </c>
      <c r="C24" s="128">
        <v>1</v>
      </c>
      <c r="D24" s="81">
        <f t="shared" si="5"/>
        <v>-6.4911000000000003</v>
      </c>
      <c r="E24" s="81">
        <f t="shared" si="6"/>
        <v>-5.1484430001437431E-2</v>
      </c>
      <c r="F24" s="82">
        <f t="shared" si="7"/>
        <v>-6.4911000000000003</v>
      </c>
      <c r="G24" s="82">
        <f t="shared" si="8"/>
        <v>-5.1484430001437431E-2</v>
      </c>
      <c r="H24" s="82">
        <f t="shared" si="9"/>
        <v>42.134379210000006</v>
      </c>
      <c r="I24" s="82">
        <f t="shared" si="10"/>
        <v>-273.49846889003106</v>
      </c>
      <c r="J24" s="82">
        <f t="shared" si="11"/>
        <v>1775.3059114120808</v>
      </c>
      <c r="K24" s="82">
        <f t="shared" si="12"/>
        <v>0.3341905835823305</v>
      </c>
      <c r="L24" s="82">
        <f t="shared" si="13"/>
        <v>-2.1692644970912656</v>
      </c>
      <c r="M24" s="82">
        <f t="shared" ca="1" si="14"/>
        <v>-3.794070095100377E-2</v>
      </c>
      <c r="N24" s="82">
        <f t="shared" ca="1" si="15"/>
        <v>1.8343259659156069E-4</v>
      </c>
      <c r="O24" s="91">
        <f t="shared" ca="1" si="16"/>
        <v>556078056747.15417</v>
      </c>
      <c r="P24" s="82">
        <f t="shared" ca="1" si="17"/>
        <v>3370420924057.7402</v>
      </c>
      <c r="Q24" s="82">
        <f t="shared" ca="1" si="18"/>
        <v>1014257280008.7886</v>
      </c>
      <c r="R24" s="44">
        <f t="shared" ca="1" si="19"/>
        <v>-1.3543729050433662E-2</v>
      </c>
      <c r="AA24" s="44">
        <v>24</v>
      </c>
      <c r="AB24" s="44" t="s">
        <v>111</v>
      </c>
    </row>
    <row r="25" spans="1:28">
      <c r="A25" s="80">
        <v>-63727</v>
      </c>
      <c r="B25" s="80">
        <v>-4.0406510001048446E-2</v>
      </c>
      <c r="C25" s="128">
        <v>1</v>
      </c>
      <c r="D25" s="81">
        <f t="shared" si="5"/>
        <v>-6.3727</v>
      </c>
      <c r="E25" s="81">
        <f t="shared" si="6"/>
        <v>-4.0406510001048446E-2</v>
      </c>
      <c r="F25" s="82">
        <f t="shared" si="7"/>
        <v>-6.3727</v>
      </c>
      <c r="G25" s="82">
        <f t="shared" si="8"/>
        <v>-4.0406510001048446E-2</v>
      </c>
      <c r="H25" s="82">
        <f t="shared" si="9"/>
        <v>40.611305289999997</v>
      </c>
      <c r="I25" s="82">
        <f t="shared" si="10"/>
        <v>-258.803665221583</v>
      </c>
      <c r="J25" s="82">
        <f t="shared" si="11"/>
        <v>1649.278117357582</v>
      </c>
      <c r="K25" s="82">
        <f t="shared" si="12"/>
        <v>0.25749856628368145</v>
      </c>
      <c r="L25" s="82">
        <f t="shared" si="13"/>
        <v>-1.6409611133560167</v>
      </c>
      <c r="M25" s="82">
        <f t="shared" ca="1" si="14"/>
        <v>-3.170220796659512E-2</v>
      </c>
      <c r="N25" s="82">
        <f t="shared" ca="1" si="15"/>
        <v>7.5764873906988307E-5</v>
      </c>
      <c r="O25" s="91">
        <f t="shared" ca="1" si="16"/>
        <v>242162135591.90073</v>
      </c>
      <c r="P25" s="82">
        <f t="shared" ca="1" si="17"/>
        <v>1063784656233.848</v>
      </c>
      <c r="Q25" s="82">
        <f t="shared" ca="1" si="18"/>
        <v>715553626310.90967</v>
      </c>
      <c r="R25" s="44">
        <f t="shared" ca="1" si="19"/>
        <v>-8.7043020344533262E-3</v>
      </c>
      <c r="AA25" s="44">
        <v>25</v>
      </c>
      <c r="AB25" s="44" t="s">
        <v>112</v>
      </c>
    </row>
    <row r="26" spans="1:28">
      <c r="A26" s="80">
        <v>-63370.5</v>
      </c>
      <c r="B26" s="80">
        <v>-7.1011649997672066E-3</v>
      </c>
      <c r="C26" s="128">
        <v>1</v>
      </c>
      <c r="D26" s="81">
        <f t="shared" si="5"/>
        <v>-6.3370499999999996</v>
      </c>
      <c r="E26" s="81">
        <f t="shared" si="6"/>
        <v>-7.1011649997672066E-3</v>
      </c>
      <c r="F26" s="82">
        <f t="shared" si="7"/>
        <v>-6.3370499999999996</v>
      </c>
      <c r="G26" s="82">
        <f t="shared" si="8"/>
        <v>-7.1011649997672066E-3</v>
      </c>
      <c r="H26" s="82">
        <f t="shared" si="9"/>
        <v>40.158202702499999</v>
      </c>
      <c r="I26" s="82">
        <f t="shared" si="10"/>
        <v>-254.4845384358776</v>
      </c>
      <c r="J26" s="82">
        <f t="shared" si="11"/>
        <v>1612.6812442950779</v>
      </c>
      <c r="K26" s="82">
        <f t="shared" si="12"/>
        <v>4.5000437661774771E-2</v>
      </c>
      <c r="L26" s="82">
        <f t="shared" si="13"/>
        <v>-0.28517002348454978</v>
      </c>
      <c r="M26" s="82">
        <f t="shared" ca="1" si="14"/>
        <v>-2.9862632241203391E-2</v>
      </c>
      <c r="N26" s="82">
        <f t="shared" ca="1" si="15"/>
        <v>5.1808439098297249E-4</v>
      </c>
      <c r="O26" s="91">
        <f t="shared" ca="1" si="16"/>
        <v>174110496287.17474</v>
      </c>
      <c r="P26" s="82">
        <f t="shared" ca="1" si="17"/>
        <v>631382989832.42908</v>
      </c>
      <c r="Q26" s="82">
        <f t="shared" ca="1" si="18"/>
        <v>637394529117.62891</v>
      </c>
      <c r="R26" s="44">
        <f t="shared" ca="1" si="19"/>
        <v>2.2761467241436184E-2</v>
      </c>
      <c r="AA26" s="44">
        <v>26</v>
      </c>
      <c r="AB26" s="44" t="s">
        <v>123</v>
      </c>
    </row>
    <row r="27" spans="1:28">
      <c r="A27" s="80">
        <v>-62850</v>
      </c>
      <c r="B27" s="80">
        <v>-4.7470500001509208E-2</v>
      </c>
      <c r="C27" s="128">
        <v>1</v>
      </c>
      <c r="D27" s="81">
        <f t="shared" si="5"/>
        <v>-6.2850000000000001</v>
      </c>
      <c r="E27" s="81">
        <f t="shared" si="6"/>
        <v>-4.7470500001509208E-2</v>
      </c>
      <c r="F27" s="82">
        <f t="shared" si="7"/>
        <v>-6.2850000000000001</v>
      </c>
      <c r="G27" s="82">
        <f t="shared" si="8"/>
        <v>-4.7470500001509208E-2</v>
      </c>
      <c r="H27" s="82">
        <f t="shared" si="9"/>
        <v>39.501225000000005</v>
      </c>
      <c r="I27" s="82">
        <f t="shared" si="10"/>
        <v>-248.26519912500004</v>
      </c>
      <c r="J27" s="82">
        <f t="shared" si="11"/>
        <v>1560.3467765006253</v>
      </c>
      <c r="K27" s="82">
        <f t="shared" si="12"/>
        <v>0.29835209250948536</v>
      </c>
      <c r="L27" s="82">
        <f t="shared" si="13"/>
        <v>-1.8751429014221155</v>
      </c>
      <c r="M27" s="82">
        <f t="shared" ca="1" si="14"/>
        <v>-2.7209068337855247E-2</v>
      </c>
      <c r="N27" s="82">
        <f t="shared" ca="1" si="15"/>
        <v>4.1052561306091932E-4</v>
      </c>
      <c r="O27" s="91">
        <f t="shared" ca="1" si="16"/>
        <v>95650422636.124237</v>
      </c>
      <c r="P27" s="82">
        <f t="shared" ca="1" si="17"/>
        <v>205537955360.63818</v>
      </c>
      <c r="Q27" s="82">
        <f t="shared" ca="1" si="18"/>
        <v>532611276901.90613</v>
      </c>
      <c r="R27" s="44">
        <f t="shared" ca="1" si="19"/>
        <v>-2.0261431663653962E-2</v>
      </c>
    </row>
    <row r="28" spans="1:28">
      <c r="A28" s="80">
        <v>-62653</v>
      </c>
      <c r="B28" s="80">
        <v>-1.7002890002913773E-2</v>
      </c>
      <c r="C28" s="128">
        <v>1</v>
      </c>
      <c r="D28" s="81">
        <f t="shared" si="5"/>
        <v>-6.2652999999999999</v>
      </c>
      <c r="E28" s="81">
        <f t="shared" si="6"/>
        <v>-1.7002890002913773E-2</v>
      </c>
      <c r="F28" s="82">
        <f t="shared" si="7"/>
        <v>-6.2652999999999999</v>
      </c>
      <c r="G28" s="82">
        <f t="shared" si="8"/>
        <v>-1.7002890002913773E-2</v>
      </c>
      <c r="H28" s="82">
        <f t="shared" si="9"/>
        <v>39.253984089999996</v>
      </c>
      <c r="I28" s="82">
        <f t="shared" si="10"/>
        <v>-245.93798651907696</v>
      </c>
      <c r="J28" s="82">
        <f t="shared" si="11"/>
        <v>1540.8752669379728</v>
      </c>
      <c r="K28" s="82">
        <f t="shared" si="12"/>
        <v>0.10652820673525566</v>
      </c>
      <c r="L28" s="82">
        <f t="shared" si="13"/>
        <v>-0.66743117365839733</v>
      </c>
      <c r="M28" s="82">
        <f t="shared" ca="1" si="14"/>
        <v>-2.6214733348145947E-2</v>
      </c>
      <c r="N28" s="82">
        <f t="shared" ca="1" si="15"/>
        <v>8.4858057817098283E-5</v>
      </c>
      <c r="O28" s="91">
        <f t="shared" ca="1" si="16"/>
        <v>72250207874.993423</v>
      </c>
      <c r="P28" s="82">
        <f t="shared" ca="1" si="17"/>
        <v>106020298857.48494</v>
      </c>
      <c r="Q28" s="82">
        <f t="shared" ca="1" si="18"/>
        <v>495768963692.53241</v>
      </c>
      <c r="R28" s="44">
        <f t="shared" ca="1" si="19"/>
        <v>9.2118433452321735E-3</v>
      </c>
    </row>
    <row r="29" spans="1:28">
      <c r="A29" s="80">
        <v>-62325.5</v>
      </c>
      <c r="B29" s="80">
        <v>-2.0595315003447467E-2</v>
      </c>
      <c r="C29" s="128">
        <v>1</v>
      </c>
      <c r="D29" s="81">
        <f t="shared" si="5"/>
        <v>-6.2325499999999998</v>
      </c>
      <c r="E29" s="81">
        <f t="shared" si="6"/>
        <v>-2.0595315003447467E-2</v>
      </c>
      <c r="F29" s="82">
        <f t="shared" si="7"/>
        <v>-6.2325499999999998</v>
      </c>
      <c r="G29" s="82">
        <f t="shared" si="8"/>
        <v>-2.0595315003447467E-2</v>
      </c>
      <c r="H29" s="82">
        <f t="shared" si="9"/>
        <v>38.8446795025</v>
      </c>
      <c r="I29" s="82">
        <f t="shared" si="10"/>
        <v>-242.10140723330636</v>
      </c>
      <c r="J29" s="82">
        <f t="shared" si="11"/>
        <v>1508.9091256519434</v>
      </c>
      <c r="K29" s="82">
        <f t="shared" si="12"/>
        <v>0.1283613305247365</v>
      </c>
      <c r="L29" s="82">
        <f t="shared" si="13"/>
        <v>-0.80001841056194645</v>
      </c>
      <c r="M29" s="82">
        <f t="shared" ca="1" si="14"/>
        <v>-2.4573857128027399E-2</v>
      </c>
      <c r="N29" s="82">
        <f t="shared" ca="1" si="15"/>
        <v>1.5828797437056995E-5</v>
      </c>
      <c r="O29" s="91">
        <f t="shared" ca="1" si="16"/>
        <v>40794251010.354095</v>
      </c>
      <c r="P29" s="82">
        <f t="shared" ca="1" si="17"/>
        <v>13206171380.918861</v>
      </c>
      <c r="Q29" s="82">
        <f t="shared" ca="1" si="18"/>
        <v>437857866160.84009</v>
      </c>
      <c r="R29" s="44">
        <f t="shared" ca="1" si="19"/>
        <v>3.9785421245799313E-3</v>
      </c>
    </row>
    <row r="30" spans="1:28">
      <c r="A30" s="80">
        <v>-62267.5</v>
      </c>
      <c r="B30" s="80">
        <v>2.7002249953511637E-3</v>
      </c>
      <c r="C30" s="128">
        <v>1</v>
      </c>
      <c r="D30" s="81">
        <f t="shared" si="5"/>
        <v>-6.22675</v>
      </c>
      <c r="E30" s="81">
        <f t="shared" si="6"/>
        <v>2.7002249953511637E-3</v>
      </c>
      <c r="F30" s="82">
        <f t="shared" si="7"/>
        <v>-6.22675</v>
      </c>
      <c r="G30" s="82">
        <f t="shared" si="8"/>
        <v>2.7002249953511637E-3</v>
      </c>
      <c r="H30" s="82">
        <f t="shared" si="9"/>
        <v>38.772415562500001</v>
      </c>
      <c r="I30" s="82">
        <f t="shared" si="10"/>
        <v>-241.42613860379689</v>
      </c>
      <c r="J30" s="82">
        <f t="shared" si="11"/>
        <v>1503.3002085511923</v>
      </c>
      <c r="K30" s="82">
        <f t="shared" si="12"/>
        <v>-1.681362598980286E-2</v>
      </c>
      <c r="L30" s="82">
        <f t="shared" si="13"/>
        <v>0.10469424563200495</v>
      </c>
      <c r="M30" s="82">
        <f t="shared" ca="1" si="14"/>
        <v>-2.4284839749522003E-2</v>
      </c>
      <c r="N30" s="82">
        <f t="shared" ca="1" si="15"/>
        <v>7.2819371928499672E-4</v>
      </c>
      <c r="O30" s="91">
        <f t="shared" ca="1" si="16"/>
        <v>36177777213.96357</v>
      </c>
      <c r="P30" s="82">
        <f t="shared" ca="1" si="17"/>
        <v>6056868018.9404554</v>
      </c>
      <c r="Q30" s="82">
        <f t="shared" ca="1" si="18"/>
        <v>428030042039.8642</v>
      </c>
      <c r="R30" s="44">
        <f t="shared" ca="1" si="19"/>
        <v>2.6985064744873166E-2</v>
      </c>
    </row>
    <row r="31" spans="1:28">
      <c r="A31" s="80">
        <v>-61298</v>
      </c>
      <c r="B31" s="80">
        <v>-5.5967400003282819E-3</v>
      </c>
      <c r="C31" s="128">
        <v>1</v>
      </c>
      <c r="D31" s="81">
        <f t="shared" si="5"/>
        <v>-6.1298000000000004</v>
      </c>
      <c r="E31" s="81">
        <f t="shared" si="6"/>
        <v>-5.5967400003282819E-3</v>
      </c>
      <c r="F31" s="82">
        <f t="shared" si="7"/>
        <v>-6.1298000000000004</v>
      </c>
      <c r="G31" s="82">
        <f t="shared" si="8"/>
        <v>-5.5967400003282819E-3</v>
      </c>
      <c r="H31" s="82">
        <f t="shared" si="9"/>
        <v>37.574448040000007</v>
      </c>
      <c r="I31" s="82">
        <f t="shared" si="10"/>
        <v>-230.32385159559206</v>
      </c>
      <c r="J31" s="82">
        <f t="shared" si="11"/>
        <v>1411.8391455106603</v>
      </c>
      <c r="K31" s="82">
        <f t="shared" si="12"/>
        <v>3.4306896854012302E-2</v>
      </c>
      <c r="L31" s="82">
        <f t="shared" si="13"/>
        <v>-0.21029441633572463</v>
      </c>
      <c r="M31" s="82">
        <f t="shared" ca="1" si="14"/>
        <v>-1.9524182959948122E-2</v>
      </c>
      <c r="N31" s="82">
        <f t="shared" ca="1" si="15"/>
        <v>1.9397366739346426E-4</v>
      </c>
      <c r="O31" s="91">
        <f t="shared" ca="1" si="16"/>
        <v>14367125.976946497</v>
      </c>
      <c r="P31" s="82">
        <f t="shared" ca="1" si="17"/>
        <v>283402963089.38531</v>
      </c>
      <c r="Q31" s="82">
        <f t="shared" ca="1" si="18"/>
        <v>282198142430.16248</v>
      </c>
      <c r="R31" s="44">
        <f t="shared" ca="1" si="19"/>
        <v>1.392744295961984E-2</v>
      </c>
    </row>
    <row r="32" spans="1:28">
      <c r="A32" s="80">
        <v>-60314</v>
      </c>
      <c r="B32" s="80">
        <v>3.7551799978245981E-3</v>
      </c>
      <c r="C32" s="128">
        <v>1</v>
      </c>
      <c r="D32" s="81">
        <f t="shared" si="5"/>
        <v>-6.0313999999999997</v>
      </c>
      <c r="E32" s="81">
        <f t="shared" si="6"/>
        <v>3.7551799978245981E-3</v>
      </c>
      <c r="F32" s="82">
        <f t="shared" si="7"/>
        <v>-6.0313999999999997</v>
      </c>
      <c r="G32" s="82">
        <f t="shared" si="8"/>
        <v>3.7551799978245981E-3</v>
      </c>
      <c r="H32" s="82">
        <f t="shared" si="9"/>
        <v>36.377785959999997</v>
      </c>
      <c r="I32" s="82">
        <f t="shared" si="10"/>
        <v>-219.40897823914398</v>
      </c>
      <c r="J32" s="82">
        <f t="shared" si="11"/>
        <v>1323.343311351573</v>
      </c>
      <c r="K32" s="82">
        <f t="shared" si="12"/>
        <v>-2.2648992638879279E-2</v>
      </c>
      <c r="L32" s="82">
        <f t="shared" si="13"/>
        <v>0.13660513420213646</v>
      </c>
      <c r="M32" s="82">
        <f t="shared" ca="1" si="14"/>
        <v>-1.4828207562198936E-2</v>
      </c>
      <c r="N32" s="82">
        <f t="shared" ca="1" si="15"/>
        <v>3.4534229320603747E-4</v>
      </c>
      <c r="O32" s="91">
        <f t="shared" ca="1" si="16"/>
        <v>38159557084.941116</v>
      </c>
      <c r="P32" s="82">
        <f t="shared" ca="1" si="17"/>
        <v>1282982511117.1611</v>
      </c>
      <c r="Q32" s="82">
        <f t="shared" ca="1" si="18"/>
        <v>167998492854.70322</v>
      </c>
      <c r="R32" s="44">
        <f t="shared" ca="1" si="19"/>
        <v>1.8583387560023534E-2</v>
      </c>
    </row>
    <row r="33" spans="1:18">
      <c r="A33" s="80">
        <v>-45542</v>
      </c>
      <c r="B33" s="80">
        <v>-5.0324600015301257E-3</v>
      </c>
      <c r="C33" s="128">
        <v>1</v>
      </c>
      <c r="D33" s="81">
        <f t="shared" si="5"/>
        <v>-4.5541999999999998</v>
      </c>
      <c r="E33" s="81">
        <f t="shared" si="6"/>
        <v>-5.0324600015301257E-3</v>
      </c>
      <c r="F33" s="82">
        <f t="shared" si="7"/>
        <v>-4.5541999999999998</v>
      </c>
      <c r="G33" s="82">
        <f t="shared" si="8"/>
        <v>-5.0324600015301257E-3</v>
      </c>
      <c r="H33" s="82">
        <f t="shared" si="9"/>
        <v>20.740737639999999</v>
      </c>
      <c r="I33" s="82">
        <f t="shared" si="10"/>
        <v>-94.457467360087989</v>
      </c>
      <c r="J33" s="82">
        <f t="shared" si="11"/>
        <v>430.17819785131269</v>
      </c>
      <c r="K33" s="82">
        <f t="shared" si="12"/>
        <v>2.2918829338968497E-2</v>
      </c>
      <c r="L33" s="82">
        <f t="shared" si="13"/>
        <v>-0.10437693257553032</v>
      </c>
      <c r="M33" s="82">
        <f t="shared" ca="1" si="14"/>
        <v>3.9215867568826279E-2</v>
      </c>
      <c r="N33" s="82">
        <f t="shared" ca="1" si="15"/>
        <v>1.9579144927735627E-3</v>
      </c>
      <c r="O33" s="91">
        <f t="shared" ca="1" si="16"/>
        <v>5876604607101.2422</v>
      </c>
      <c r="P33" s="82">
        <f t="shared" ca="1" si="17"/>
        <v>61581381334162.492</v>
      </c>
      <c r="Q33" s="82">
        <f t="shared" ca="1" si="18"/>
        <v>973898750491.05908</v>
      </c>
      <c r="R33" s="44">
        <f t="shared" ca="1" si="19"/>
        <v>-4.4248327570356405E-2</v>
      </c>
    </row>
    <row r="34" spans="1:18">
      <c r="A34" s="80">
        <v>-45368.5</v>
      </c>
      <c r="B34" s="80">
        <v>5.091109499335289E-2</v>
      </c>
      <c r="C34" s="128">
        <v>1</v>
      </c>
      <c r="D34" s="81">
        <f t="shared" si="5"/>
        <v>-4.5368500000000003</v>
      </c>
      <c r="E34" s="81">
        <f t="shared" si="6"/>
        <v>5.091109499335289E-2</v>
      </c>
      <c r="F34" s="82">
        <f t="shared" si="7"/>
        <v>-4.5368500000000003</v>
      </c>
      <c r="G34" s="82">
        <f t="shared" si="8"/>
        <v>5.091109499335289E-2</v>
      </c>
      <c r="H34" s="82">
        <f t="shared" si="9"/>
        <v>20.583007922500002</v>
      </c>
      <c r="I34" s="82">
        <f t="shared" si="10"/>
        <v>-93.382019493194136</v>
      </c>
      <c r="J34" s="82">
        <f t="shared" si="11"/>
        <v>423.66021513769783</v>
      </c>
      <c r="K34" s="82">
        <f t="shared" si="12"/>
        <v>-0.23097600132059307</v>
      </c>
      <c r="L34" s="82">
        <f t="shared" si="13"/>
        <v>1.0479034715913327</v>
      </c>
      <c r="M34" s="82">
        <f t="shared" ca="1" si="14"/>
        <v>3.9667324580702601E-2</v>
      </c>
      <c r="N34" s="82">
        <f t="shared" ca="1" si="15"/>
        <v>1.2642237309239005E-4</v>
      </c>
      <c r="O34" s="91">
        <f t="shared" ca="1" si="16"/>
        <v>5968945892115.7441</v>
      </c>
      <c r="P34" s="82">
        <f t="shared" ca="1" si="17"/>
        <v>62420241854770.422</v>
      </c>
      <c r="Q34" s="82">
        <f t="shared" ca="1" si="18"/>
        <v>997069601153.25183</v>
      </c>
      <c r="R34" s="44">
        <f t="shared" ca="1" si="19"/>
        <v>1.1243770412650289E-2</v>
      </c>
    </row>
    <row r="35" spans="1:18">
      <c r="A35" s="80">
        <v>-44329</v>
      </c>
      <c r="B35" s="80">
        <v>2.5343230001453776E-2</v>
      </c>
      <c r="C35" s="128">
        <v>1</v>
      </c>
      <c r="D35" s="81">
        <f t="shared" si="5"/>
        <v>-4.4329000000000001</v>
      </c>
      <c r="E35" s="81">
        <f t="shared" si="6"/>
        <v>2.5343230001453776E-2</v>
      </c>
      <c r="F35" s="82">
        <f t="shared" si="7"/>
        <v>-4.4329000000000001</v>
      </c>
      <c r="G35" s="82">
        <f t="shared" si="8"/>
        <v>2.5343230001453776E-2</v>
      </c>
      <c r="H35" s="82">
        <f t="shared" si="9"/>
        <v>19.650602410000001</v>
      </c>
      <c r="I35" s="82">
        <f t="shared" si="10"/>
        <v>-87.10915542328901</v>
      </c>
      <c r="J35" s="82">
        <f t="shared" si="11"/>
        <v>386.14617507589787</v>
      </c>
      <c r="K35" s="82">
        <f t="shared" si="12"/>
        <v>-0.11234400427344444</v>
      </c>
      <c r="L35" s="82">
        <f t="shared" si="13"/>
        <v>0.49800973654375191</v>
      </c>
      <c r="M35" s="82">
        <f t="shared" ca="1" si="14"/>
        <v>4.228303016585136E-2</v>
      </c>
      <c r="N35" s="82">
        <f t="shared" ca="1" si="15"/>
        <v>2.8695682960972439E-4</v>
      </c>
      <c r="O35" s="91">
        <f t="shared" ca="1" si="16"/>
        <v>6519364964975.248</v>
      </c>
      <c r="P35" s="82">
        <f t="shared" ca="1" si="17"/>
        <v>67360532329592.344</v>
      </c>
      <c r="Q35" s="82">
        <f t="shared" ca="1" si="18"/>
        <v>1136685441534.582</v>
      </c>
      <c r="R35" s="44">
        <f t="shared" ca="1" si="19"/>
        <v>-1.6939800164397584E-2</v>
      </c>
    </row>
    <row r="36" spans="1:18">
      <c r="A36" s="80">
        <v>-43217.5</v>
      </c>
      <c r="B36" s="80">
        <v>-3.4232750040246174E-3</v>
      </c>
      <c r="C36" s="128">
        <v>1</v>
      </c>
      <c r="D36" s="81">
        <f t="shared" si="5"/>
        <v>-4.3217499999999998</v>
      </c>
      <c r="E36" s="81">
        <f t="shared" si="6"/>
        <v>-3.4232750040246174E-3</v>
      </c>
      <c r="F36" s="82">
        <f t="shared" si="7"/>
        <v>-4.3217499999999998</v>
      </c>
      <c r="G36" s="82">
        <f t="shared" si="8"/>
        <v>-3.4232750040246174E-3</v>
      </c>
      <c r="H36" s="82">
        <f t="shared" si="9"/>
        <v>18.677523062499997</v>
      </c>
      <c r="I36" s="82">
        <f t="shared" si="10"/>
        <v>-80.719585295359352</v>
      </c>
      <c r="J36" s="82">
        <f t="shared" si="11"/>
        <v>348.84986775021923</v>
      </c>
      <c r="K36" s="82">
        <f t="shared" si="12"/>
        <v>1.479453874864339E-2</v>
      </c>
      <c r="L36" s="82">
        <f t="shared" si="13"/>
        <v>-6.393829783694957E-2</v>
      </c>
      <c r="M36" s="82">
        <f t="shared" ca="1" si="14"/>
        <v>4.4910903023353155E-2</v>
      </c>
      <c r="N36" s="82">
        <f t="shared" ca="1" si="15"/>
        <v>2.3361927655822482E-3</v>
      </c>
      <c r="O36" s="91">
        <f t="shared" ca="1" si="16"/>
        <v>7099308450087.9463</v>
      </c>
      <c r="P36" s="82">
        <f t="shared" ca="1" si="17"/>
        <v>72448796305195.953</v>
      </c>
      <c r="Q36" s="82">
        <f t="shared" ca="1" si="18"/>
        <v>1286168840222.0742</v>
      </c>
      <c r="R36" s="44">
        <f t="shared" ca="1" si="19"/>
        <v>-4.8334178027377772E-2</v>
      </c>
    </row>
    <row r="37" spans="1:18">
      <c r="A37" s="80">
        <v>-30713</v>
      </c>
      <c r="B37" s="80">
        <v>3.8889310002559796E-2</v>
      </c>
      <c r="C37" s="128">
        <v>1</v>
      </c>
      <c r="D37" s="81">
        <f t="shared" si="5"/>
        <v>-3.0712999999999999</v>
      </c>
      <c r="E37" s="81">
        <f t="shared" si="6"/>
        <v>3.8889310002559796E-2</v>
      </c>
      <c r="F37" s="82">
        <f t="shared" si="7"/>
        <v>-3.0712999999999999</v>
      </c>
      <c r="G37" s="82">
        <f t="shared" si="8"/>
        <v>3.8889310002559796E-2</v>
      </c>
      <c r="H37" s="82">
        <f t="shared" si="9"/>
        <v>9.4328836899999988</v>
      </c>
      <c r="I37" s="82">
        <f t="shared" si="10"/>
        <v>-28.971215677096996</v>
      </c>
      <c r="J37" s="82">
        <f t="shared" si="11"/>
        <v>88.979294709068</v>
      </c>
      <c r="K37" s="82">
        <f t="shared" si="12"/>
        <v>-0.1194407378108619</v>
      </c>
      <c r="L37" s="82">
        <f t="shared" si="13"/>
        <v>0.36683833803850013</v>
      </c>
      <c r="M37" s="82">
        <f t="shared" ca="1" si="14"/>
        <v>6.2439076630254081E-2</v>
      </c>
      <c r="N37" s="82">
        <f t="shared" ca="1" si="15"/>
        <v>5.5459150821886348E-4</v>
      </c>
      <c r="O37" s="91">
        <f t="shared" ca="1" si="16"/>
        <v>11845372891400.334</v>
      </c>
      <c r="P37" s="82">
        <f t="shared" ca="1" si="17"/>
        <v>105160424132235.45</v>
      </c>
      <c r="Q37" s="82">
        <f t="shared" ca="1" si="18"/>
        <v>2520343481331.458</v>
      </c>
      <c r="R37" s="44">
        <f t="shared" ca="1" si="19"/>
        <v>-2.3549766627694285E-2</v>
      </c>
    </row>
    <row r="38" spans="1:18">
      <c r="A38" s="80">
        <v>-13596</v>
      </c>
      <c r="B38" s="80">
        <v>4.9976520000200253E-2</v>
      </c>
      <c r="C38" s="128">
        <v>1</v>
      </c>
      <c r="D38" s="81">
        <f t="shared" si="5"/>
        <v>-1.3595999999999999</v>
      </c>
      <c r="E38" s="81">
        <f t="shared" si="6"/>
        <v>4.9976520000200253E-2</v>
      </c>
      <c r="F38" s="82">
        <f t="shared" si="7"/>
        <v>-1.3595999999999999</v>
      </c>
      <c r="G38" s="82">
        <f t="shared" si="8"/>
        <v>4.9976520000200253E-2</v>
      </c>
      <c r="H38" s="82">
        <f t="shared" si="9"/>
        <v>1.8485121599999998</v>
      </c>
      <c r="I38" s="82">
        <f t="shared" si="10"/>
        <v>-2.5132371327359997</v>
      </c>
      <c r="J38" s="82">
        <f t="shared" si="11"/>
        <v>3.4169972056678648</v>
      </c>
      <c r="K38" s="82">
        <f t="shared" si="12"/>
        <v>-6.7948076592272255E-2</v>
      </c>
      <c r="L38" s="82">
        <f t="shared" si="13"/>
        <v>9.2382204934853357E-2</v>
      </c>
      <c r="M38" s="82">
        <f t="shared" ca="1" si="14"/>
        <v>5.0591013592510115E-2</v>
      </c>
      <c r="N38" s="82">
        <f t="shared" ca="1" si="15"/>
        <v>3.7760237498987836E-7</v>
      </c>
      <c r="O38" s="91">
        <f t="shared" ca="1" si="16"/>
        <v>9588887428114.3516</v>
      </c>
      <c r="P38" s="82">
        <f t="shared" ca="1" si="17"/>
        <v>58302127809285.508</v>
      </c>
      <c r="Q38" s="82">
        <f t="shared" ca="1" si="18"/>
        <v>1644970473664.0967</v>
      </c>
      <c r="R38" s="44">
        <f t="shared" ca="1" si="19"/>
        <v>-6.1449359230986156E-4</v>
      </c>
    </row>
    <row r="39" spans="1:18">
      <c r="A39" s="80">
        <v>-12797.5</v>
      </c>
      <c r="B39" s="80">
        <v>5.715132499608444E-2</v>
      </c>
      <c r="C39" s="128">
        <v>1</v>
      </c>
      <c r="D39" s="81">
        <f t="shared" si="5"/>
        <v>-1.2797499999999999</v>
      </c>
      <c r="E39" s="81">
        <f t="shared" si="6"/>
        <v>5.715132499608444E-2</v>
      </c>
      <c r="F39" s="82">
        <f t="shared" si="7"/>
        <v>-1.2797499999999999</v>
      </c>
      <c r="G39" s="82">
        <f t="shared" si="8"/>
        <v>5.715132499608444E-2</v>
      </c>
      <c r="H39" s="82">
        <f t="shared" si="9"/>
        <v>1.6377600624999999</v>
      </c>
      <c r="I39" s="82">
        <f t="shared" si="10"/>
        <v>-2.0959234399843747</v>
      </c>
      <c r="J39" s="82">
        <f t="shared" si="11"/>
        <v>2.6822580223200032</v>
      </c>
      <c r="K39" s="82">
        <f t="shared" si="12"/>
        <v>-7.3139408163739053E-2</v>
      </c>
      <c r="L39" s="82">
        <f t="shared" si="13"/>
        <v>9.3600157597545044E-2</v>
      </c>
      <c r="M39" s="82">
        <f t="shared" ca="1" si="14"/>
        <v>4.9027055870149723E-2</v>
      </c>
      <c r="N39" s="82">
        <f t="shared" ca="1" si="15"/>
        <v>6.6003748830616057E-5</v>
      </c>
      <c r="O39" s="91">
        <f t="shared" ca="1" si="16"/>
        <v>9246081919729.4336</v>
      </c>
      <c r="P39" s="82">
        <f t="shared" ca="1" si="17"/>
        <v>54349027341716.453</v>
      </c>
      <c r="Q39" s="82">
        <f t="shared" ca="1" si="18"/>
        <v>1543104015479.1211</v>
      </c>
      <c r="R39" s="44">
        <f t="shared" ca="1" si="19"/>
        <v>8.1242691259347175E-3</v>
      </c>
    </row>
    <row r="40" spans="1:18">
      <c r="A40" s="80">
        <v>-9378.5</v>
      </c>
      <c r="B40" s="80">
        <v>5.242979500326328E-2</v>
      </c>
      <c r="C40" s="128">
        <v>1</v>
      </c>
      <c r="D40" s="81">
        <f t="shared" si="5"/>
        <v>-0.93784999999999996</v>
      </c>
      <c r="E40" s="81">
        <f t="shared" si="6"/>
        <v>5.242979500326328E-2</v>
      </c>
      <c r="F40" s="82">
        <f t="shared" si="7"/>
        <v>-0.93784999999999996</v>
      </c>
      <c r="G40" s="82">
        <f t="shared" si="8"/>
        <v>5.242979500326328E-2</v>
      </c>
      <c r="H40" s="82">
        <f t="shared" si="9"/>
        <v>0.87956262249999995</v>
      </c>
      <c r="I40" s="82">
        <f t="shared" si="10"/>
        <v>-0.82489780551162495</v>
      </c>
      <c r="J40" s="82">
        <f t="shared" si="11"/>
        <v>0.77363040689907747</v>
      </c>
      <c r="K40" s="82">
        <f t="shared" si="12"/>
        <v>-4.9171283243810468E-2</v>
      </c>
      <c r="L40" s="82">
        <f t="shared" si="13"/>
        <v>4.6115287990207643E-2</v>
      </c>
      <c r="M40" s="82">
        <f t="shared" ca="1" si="14"/>
        <v>4.1311218341594319E-2</v>
      </c>
      <c r="N40" s="82">
        <f t="shared" ca="1" si="15"/>
        <v>1.2362274698140969E-4</v>
      </c>
      <c r="O40" s="91">
        <f t="shared" ca="1" si="16"/>
        <v>7625890876672.0439</v>
      </c>
      <c r="P40" s="82">
        <f t="shared" ca="1" si="17"/>
        <v>37234366054950.523</v>
      </c>
      <c r="Q40" s="82">
        <f t="shared" ca="1" si="18"/>
        <v>1088130384536.057</v>
      </c>
      <c r="R40" s="44">
        <f t="shared" ca="1" si="19"/>
        <v>1.1118576661668961E-2</v>
      </c>
    </row>
    <row r="41" spans="1:18">
      <c r="A41" s="80">
        <v>-8687</v>
      </c>
      <c r="B41" s="80">
        <v>2.2788689995650202E-2</v>
      </c>
      <c r="C41" s="128">
        <v>1</v>
      </c>
      <c r="D41" s="81">
        <f t="shared" si="5"/>
        <v>-0.86870000000000003</v>
      </c>
      <c r="E41" s="81">
        <f t="shared" si="6"/>
        <v>2.2788689995650202E-2</v>
      </c>
      <c r="F41" s="82">
        <f t="shared" si="7"/>
        <v>-0.86870000000000003</v>
      </c>
      <c r="G41" s="82">
        <f t="shared" si="8"/>
        <v>2.2788689995650202E-2</v>
      </c>
      <c r="H41" s="82">
        <f t="shared" si="9"/>
        <v>0.75463969000000009</v>
      </c>
      <c r="I41" s="82">
        <f t="shared" si="10"/>
        <v>-0.65555549870300012</v>
      </c>
      <c r="J41" s="82">
        <f t="shared" si="11"/>
        <v>0.56948106172329627</v>
      </c>
      <c r="K41" s="82">
        <f t="shared" si="12"/>
        <v>-1.9796534999221332E-2</v>
      </c>
      <c r="L41" s="82">
        <f t="shared" si="13"/>
        <v>1.719724995382357E-2</v>
      </c>
      <c r="M41" s="82">
        <f t="shared" ca="1" si="14"/>
        <v>3.9549745121982983E-2</v>
      </c>
      <c r="N41" s="82">
        <f t="shared" ca="1" si="15"/>
        <v>2.8093296894796642E-4</v>
      </c>
      <c r="O41" s="91">
        <f t="shared" ca="1" si="16"/>
        <v>7274490270843.9648</v>
      </c>
      <c r="P41" s="82">
        <f t="shared" ca="1" si="17"/>
        <v>33837959396309.719</v>
      </c>
      <c r="Q41" s="82">
        <f t="shared" ca="1" si="18"/>
        <v>995366188214.94751</v>
      </c>
      <c r="R41" s="44">
        <f t="shared" ca="1" si="19"/>
        <v>-1.6761055126332781E-2</v>
      </c>
    </row>
    <row r="42" spans="1:18">
      <c r="A42" s="80">
        <v>-8655</v>
      </c>
      <c r="B42" s="80">
        <v>4.0244850002636667E-2</v>
      </c>
      <c r="C42" s="128">
        <v>1</v>
      </c>
      <c r="D42" s="81">
        <f t="shared" si="5"/>
        <v>-0.86550000000000005</v>
      </c>
      <c r="E42" s="81">
        <f t="shared" si="6"/>
        <v>4.0244850002636667E-2</v>
      </c>
      <c r="F42" s="82">
        <f t="shared" si="7"/>
        <v>-0.86550000000000005</v>
      </c>
      <c r="G42" s="82">
        <f t="shared" si="8"/>
        <v>4.0244850002636667E-2</v>
      </c>
      <c r="H42" s="82">
        <f t="shared" si="9"/>
        <v>0.74909025000000007</v>
      </c>
      <c r="I42" s="82">
        <f t="shared" si="10"/>
        <v>-0.64833761137500012</v>
      </c>
      <c r="J42" s="82">
        <f t="shared" si="11"/>
        <v>0.56113620264506259</v>
      </c>
      <c r="K42" s="82">
        <f t="shared" si="12"/>
        <v>-3.483191767728204E-2</v>
      </c>
      <c r="L42" s="82">
        <f t="shared" si="13"/>
        <v>3.0147024749687609E-2</v>
      </c>
      <c r="M42" s="82">
        <f t="shared" ca="1" si="14"/>
        <v>3.9466594211054994E-2</v>
      </c>
      <c r="N42" s="82">
        <f t="shared" ca="1" si="15"/>
        <v>6.0568207713041763E-7</v>
      </c>
      <c r="O42" s="91">
        <f t="shared" ca="1" si="16"/>
        <v>7258082747953.6094</v>
      </c>
      <c r="P42" s="82">
        <f t="shared" ca="1" si="17"/>
        <v>33682065210754.977</v>
      </c>
      <c r="Q42" s="82">
        <f t="shared" ca="1" si="18"/>
        <v>991089283661.75684</v>
      </c>
      <c r="R42" s="44">
        <f t="shared" ca="1" si="19"/>
        <v>7.7825579158167374E-4</v>
      </c>
    </row>
    <row r="43" spans="1:18">
      <c r="A43" s="80">
        <v>-7323</v>
      </c>
      <c r="B43" s="80">
        <v>3.7670009995053988E-2</v>
      </c>
      <c r="C43" s="128">
        <v>1</v>
      </c>
      <c r="D43" s="81">
        <f t="shared" si="5"/>
        <v>-0.73229999999999995</v>
      </c>
      <c r="E43" s="81">
        <f t="shared" si="6"/>
        <v>3.7670009995053988E-2</v>
      </c>
      <c r="F43" s="82">
        <f t="shared" si="7"/>
        <v>-0.73229999999999995</v>
      </c>
      <c r="G43" s="82">
        <f t="shared" si="8"/>
        <v>3.7670009995053988E-2</v>
      </c>
      <c r="H43" s="82">
        <f t="shared" si="9"/>
        <v>0.53626328999999995</v>
      </c>
      <c r="I43" s="82">
        <f t="shared" si="10"/>
        <v>-0.39270560726699993</v>
      </c>
      <c r="J43" s="82">
        <f t="shared" si="11"/>
        <v>0.28757831620162405</v>
      </c>
      <c r="K43" s="82">
        <f t="shared" si="12"/>
        <v>-2.7585748319378035E-2</v>
      </c>
      <c r="L43" s="82">
        <f t="shared" si="13"/>
        <v>2.0201043494280535E-2</v>
      </c>
      <c r="M43" s="82">
        <f t="shared" ca="1" si="14"/>
        <v>3.5877005388174121E-2</v>
      </c>
      <c r="N43" s="82">
        <f t="shared" ca="1" si="15"/>
        <v>3.2148655202924252E-6</v>
      </c>
      <c r="O43" s="91">
        <f t="shared" ca="1" si="16"/>
        <v>6565652198314.0059</v>
      </c>
      <c r="P43" s="82">
        <f t="shared" ca="1" si="17"/>
        <v>27324454809451.398</v>
      </c>
      <c r="Q43" s="82">
        <f t="shared" ca="1" si="18"/>
        <v>815230985773.02087</v>
      </c>
      <c r="R43" s="44">
        <f t="shared" ca="1" si="19"/>
        <v>1.7930046068798666E-3</v>
      </c>
    </row>
    <row r="44" spans="1:18">
      <c r="A44" s="80">
        <v>-7300</v>
      </c>
      <c r="B44" s="80">
        <v>4.7350999993795995E-2</v>
      </c>
      <c r="C44" s="128">
        <v>1</v>
      </c>
      <c r="D44" s="81">
        <f t="shared" si="5"/>
        <v>-0.73</v>
      </c>
      <c r="E44" s="81">
        <f t="shared" si="6"/>
        <v>4.7350999993795995E-2</v>
      </c>
      <c r="F44" s="82">
        <f t="shared" si="7"/>
        <v>-0.73</v>
      </c>
      <c r="G44" s="82">
        <f t="shared" si="8"/>
        <v>4.7350999993795995E-2</v>
      </c>
      <c r="H44" s="82">
        <f t="shared" si="9"/>
        <v>0.53289999999999993</v>
      </c>
      <c r="I44" s="82">
        <f t="shared" si="10"/>
        <v>-0.38901699999999995</v>
      </c>
      <c r="J44" s="82">
        <f t="shared" si="11"/>
        <v>0.28398240999999996</v>
      </c>
      <c r="K44" s="82">
        <f t="shared" si="12"/>
        <v>-3.4566229995471077E-2</v>
      </c>
      <c r="L44" s="82">
        <f t="shared" si="13"/>
        <v>2.5233347896693886E-2</v>
      </c>
      <c r="M44" s="82">
        <f t="shared" ca="1" si="14"/>
        <v>3.5812819958970545E-2</v>
      </c>
      <c r="N44" s="82">
        <f t="shared" ca="1" si="15"/>
        <v>1.3312959851604462E-4</v>
      </c>
      <c r="O44" s="91">
        <f t="shared" ca="1" si="16"/>
        <v>6553557174806.0605</v>
      </c>
      <c r="P44" s="82">
        <f t="shared" ca="1" si="17"/>
        <v>27217300890266.961</v>
      </c>
      <c r="Q44" s="82">
        <f t="shared" ca="1" si="18"/>
        <v>812242555209.02966</v>
      </c>
      <c r="R44" s="44">
        <f t="shared" ca="1" si="19"/>
        <v>1.153818003482545E-2</v>
      </c>
    </row>
    <row r="45" spans="1:18">
      <c r="A45" s="80">
        <v>-5253.5</v>
      </c>
      <c r="B45" s="80">
        <v>4.4916044993442483E-2</v>
      </c>
      <c r="C45" s="128">
        <v>1</v>
      </c>
      <c r="D45" s="81">
        <f t="shared" si="5"/>
        <v>-0.52534999999999998</v>
      </c>
      <c r="E45" s="81">
        <f t="shared" si="6"/>
        <v>4.4916044993442483E-2</v>
      </c>
      <c r="F45" s="82">
        <f t="shared" si="7"/>
        <v>-0.52534999999999998</v>
      </c>
      <c r="G45" s="82">
        <f t="shared" si="8"/>
        <v>4.4916044993442483E-2</v>
      </c>
      <c r="H45" s="82">
        <f t="shared" si="9"/>
        <v>0.27599262250000001</v>
      </c>
      <c r="I45" s="82">
        <f t="shared" si="10"/>
        <v>-0.14499272423037499</v>
      </c>
      <c r="J45" s="82">
        <f t="shared" si="11"/>
        <v>7.61719276744275E-2</v>
      </c>
      <c r="K45" s="82">
        <f t="shared" si="12"/>
        <v>-2.3596644237305009E-2</v>
      </c>
      <c r="L45" s="82">
        <f t="shared" si="13"/>
        <v>1.2396497050068187E-2</v>
      </c>
      <c r="M45" s="82">
        <f t="shared" ca="1" si="14"/>
        <v>2.9802325496770997E-2</v>
      </c>
      <c r="N45" s="82">
        <f t="shared" ca="1" si="15"/>
        <v>2.2842451702406781E-4</v>
      </c>
      <c r="O45" s="91">
        <f t="shared" ca="1" si="16"/>
        <v>5466822052497.4316</v>
      </c>
      <c r="P45" s="82">
        <f t="shared" ca="1" si="17"/>
        <v>18167488418705.652</v>
      </c>
      <c r="Q45" s="82">
        <f t="shared" ca="1" si="18"/>
        <v>556705066552.86011</v>
      </c>
      <c r="R45" s="44">
        <f t="shared" ca="1" si="19"/>
        <v>1.5113719496671486E-2</v>
      </c>
    </row>
    <row r="46" spans="1:18">
      <c r="A46" s="80">
        <v>-5247.5</v>
      </c>
      <c r="B46" s="80">
        <v>4.9732824998500291E-2</v>
      </c>
      <c r="C46" s="128">
        <v>1</v>
      </c>
      <c r="D46" s="81">
        <f t="shared" si="5"/>
        <v>-0.52475000000000005</v>
      </c>
      <c r="E46" s="81">
        <f t="shared" si="6"/>
        <v>4.9732824998500291E-2</v>
      </c>
      <c r="F46" s="82">
        <f t="shared" si="7"/>
        <v>-0.52475000000000005</v>
      </c>
      <c r="G46" s="82">
        <f t="shared" si="8"/>
        <v>4.9732824998500291E-2</v>
      </c>
      <c r="H46" s="82">
        <f t="shared" si="9"/>
        <v>0.27536256250000007</v>
      </c>
      <c r="I46" s="82">
        <f t="shared" si="10"/>
        <v>-0.14449650467187505</v>
      </c>
      <c r="J46" s="82">
        <f t="shared" si="11"/>
        <v>7.5824540826566436E-2</v>
      </c>
      <c r="K46" s="82">
        <f t="shared" si="12"/>
        <v>-2.6097299917963029E-2</v>
      </c>
      <c r="L46" s="82">
        <f t="shared" si="13"/>
        <v>1.36945581319511E-2</v>
      </c>
      <c r="M46" s="82">
        <f t="shared" ca="1" si="14"/>
        <v>2.9783833177974606E-2</v>
      </c>
      <c r="N46" s="82">
        <f t="shared" ca="1" si="15"/>
        <v>3.9796227465540066E-4</v>
      </c>
      <c r="O46" s="91">
        <f t="shared" ca="1" si="16"/>
        <v>5463620672538.3584</v>
      </c>
      <c r="P46" s="82">
        <f t="shared" ca="1" si="17"/>
        <v>18142600203114.492</v>
      </c>
      <c r="Q46" s="82">
        <f t="shared" ca="1" si="18"/>
        <v>555993092928.72449</v>
      </c>
      <c r="R46" s="44">
        <f t="shared" ca="1" si="19"/>
        <v>1.9948991820525685E-2</v>
      </c>
    </row>
    <row r="47" spans="1:18">
      <c r="A47" s="80">
        <v>0.5</v>
      </c>
      <c r="B47" s="80">
        <v>1.3243065121059772E-2</v>
      </c>
      <c r="C47" s="128">
        <v>8</v>
      </c>
      <c r="D47" s="81">
        <f t="shared" si="5"/>
        <v>5.0000000000000002E-5</v>
      </c>
      <c r="E47" s="81">
        <f t="shared" si="6"/>
        <v>1.3243065121059772E-2</v>
      </c>
      <c r="F47" s="82">
        <f t="shared" si="7"/>
        <v>4.0000000000000002E-4</v>
      </c>
      <c r="G47" s="82">
        <f t="shared" si="8"/>
        <v>0.10594452096847817</v>
      </c>
      <c r="H47" s="82">
        <f t="shared" si="9"/>
        <v>2E-8</v>
      </c>
      <c r="I47" s="82">
        <f t="shared" si="10"/>
        <v>9.9999999999999998E-13</v>
      </c>
      <c r="J47" s="82">
        <f t="shared" si="11"/>
        <v>4.9999999999999999E-17</v>
      </c>
      <c r="K47" s="82">
        <f t="shared" si="12"/>
        <v>5.297226048423909E-6</v>
      </c>
      <c r="L47" s="82">
        <f t="shared" si="13"/>
        <v>2.6486130242119545E-10</v>
      </c>
      <c r="M47" s="82">
        <f t="shared" ca="1" si="14"/>
        <v>1.1660096123406974E-2</v>
      </c>
      <c r="N47" s="82">
        <f t="shared" ca="1" si="15"/>
        <v>2.0046326780239225E-5</v>
      </c>
      <c r="O47" s="91">
        <f t="shared" ca="1" si="16"/>
        <v>176767213358984.81</v>
      </c>
      <c r="P47" s="82">
        <f t="shared" ca="1" si="17"/>
        <v>131370238021974.47</v>
      </c>
      <c r="Q47" s="82">
        <f t="shared" ca="1" si="18"/>
        <v>4941151072706.8691</v>
      </c>
      <c r="R47" s="44">
        <f t="shared" ca="1" si="19"/>
        <v>1.5829689976527977E-3</v>
      </c>
    </row>
    <row r="48" spans="1:18">
      <c r="A48" s="80">
        <v>14.5</v>
      </c>
      <c r="B48" s="80">
        <v>1.2248884944710881E-2</v>
      </c>
      <c r="C48" s="128">
        <v>8</v>
      </c>
      <c r="D48" s="81">
        <f t="shared" si="5"/>
        <v>1.4499999999999999E-3</v>
      </c>
      <c r="E48" s="81">
        <f t="shared" si="6"/>
        <v>1.2248884944710881E-2</v>
      </c>
      <c r="F48" s="82">
        <f t="shared" si="7"/>
        <v>1.1599999999999999E-2</v>
      </c>
      <c r="G48" s="82">
        <f t="shared" si="8"/>
        <v>9.7991079557687044E-2</v>
      </c>
      <c r="H48" s="82">
        <f t="shared" si="9"/>
        <v>1.6819999999999998E-5</v>
      </c>
      <c r="I48" s="82">
        <f t="shared" si="10"/>
        <v>2.4388999999999994E-8</v>
      </c>
      <c r="J48" s="82">
        <f t="shared" si="11"/>
        <v>3.5364049999999987E-11</v>
      </c>
      <c r="K48" s="82">
        <f t="shared" si="12"/>
        <v>1.420870653586462E-4</v>
      </c>
      <c r="L48" s="82">
        <f t="shared" si="13"/>
        <v>2.0602624477003697E-7</v>
      </c>
      <c r="M48" s="82">
        <f t="shared" ca="1" si="14"/>
        <v>1.1606540182214756E-2</v>
      </c>
      <c r="N48" s="82">
        <f t="shared" ca="1" si="15"/>
        <v>3.3008543512496241E-6</v>
      </c>
      <c r="O48" s="91">
        <f t="shared" ca="1" si="16"/>
        <v>176340574026044.66</v>
      </c>
      <c r="P48" s="82">
        <f t="shared" ca="1" si="17"/>
        <v>129858374521311.64</v>
      </c>
      <c r="Q48" s="82">
        <f t="shared" ca="1" si="18"/>
        <v>4892106379788.3281</v>
      </c>
      <c r="R48" s="44">
        <f t="shared" ca="1" si="19"/>
        <v>6.4234476249612482E-4</v>
      </c>
    </row>
    <row r="49" spans="1:18">
      <c r="A49" s="80">
        <v>15</v>
      </c>
      <c r="B49" s="80">
        <v>1.149195011385018E-2</v>
      </c>
      <c r="C49" s="128">
        <v>8</v>
      </c>
      <c r="D49" s="81">
        <f t="shared" si="5"/>
        <v>1.5E-3</v>
      </c>
      <c r="E49" s="81">
        <f t="shared" si="6"/>
        <v>1.149195011385018E-2</v>
      </c>
      <c r="F49" s="82">
        <f t="shared" si="7"/>
        <v>1.2E-2</v>
      </c>
      <c r="G49" s="82">
        <f t="shared" si="8"/>
        <v>9.193560091080144E-2</v>
      </c>
      <c r="H49" s="82">
        <f t="shared" si="9"/>
        <v>1.8E-5</v>
      </c>
      <c r="I49" s="82">
        <f t="shared" si="10"/>
        <v>2.7E-8</v>
      </c>
      <c r="J49" s="82">
        <f t="shared" si="11"/>
        <v>4.0500000000000002E-11</v>
      </c>
      <c r="K49" s="82">
        <f t="shared" si="12"/>
        <v>1.3790340136620217E-4</v>
      </c>
      <c r="L49" s="82">
        <f t="shared" si="13"/>
        <v>2.0685510204930325E-7</v>
      </c>
      <c r="M49" s="82">
        <f t="shared" ca="1" si="14"/>
        <v>1.160462695753013E-2</v>
      </c>
      <c r="N49" s="82">
        <f t="shared" ca="1" si="15"/>
        <v>1.015685688134064E-7</v>
      </c>
      <c r="O49" s="91">
        <f t="shared" ca="1" si="16"/>
        <v>176325342160105.53</v>
      </c>
      <c r="P49" s="82">
        <f t="shared" ca="1" si="17"/>
        <v>129804528180144.58</v>
      </c>
      <c r="Q49" s="82">
        <f t="shared" ca="1" si="18"/>
        <v>4890358839449.8887</v>
      </c>
      <c r="R49" s="44">
        <f t="shared" ca="1" si="19"/>
        <v>-1.1267684367994961E-4</v>
      </c>
    </row>
    <row r="50" spans="1:18">
      <c r="A50" s="80">
        <v>20.5</v>
      </c>
      <c r="B50" s="80">
        <v>1.2265665049199015E-2</v>
      </c>
      <c r="C50" s="128">
        <v>8</v>
      </c>
      <c r="D50" s="81">
        <f t="shared" si="5"/>
        <v>2.0500000000000002E-3</v>
      </c>
      <c r="E50" s="81">
        <f t="shared" si="6"/>
        <v>1.2265665049199015E-2</v>
      </c>
      <c r="F50" s="82">
        <f t="shared" si="7"/>
        <v>1.6400000000000001E-2</v>
      </c>
      <c r="G50" s="82">
        <f t="shared" si="8"/>
        <v>9.8125320393592119E-2</v>
      </c>
      <c r="H50" s="82">
        <f t="shared" si="9"/>
        <v>3.3620000000000007E-5</v>
      </c>
      <c r="I50" s="82">
        <f t="shared" si="10"/>
        <v>6.8921000000000025E-8</v>
      </c>
      <c r="J50" s="82">
        <f t="shared" si="11"/>
        <v>1.4128805000000006E-10</v>
      </c>
      <c r="K50" s="82">
        <f t="shared" si="12"/>
        <v>2.0115690680686386E-4</v>
      </c>
      <c r="L50" s="82">
        <f t="shared" si="13"/>
        <v>4.1237165895407092E-7</v>
      </c>
      <c r="M50" s="82">
        <f t="shared" ca="1" si="14"/>
        <v>1.1583579153244313E-2</v>
      </c>
      <c r="N50" s="82">
        <f t="shared" ca="1" si="15"/>
        <v>3.7219293556826257E-6</v>
      </c>
      <c r="O50" s="91">
        <f t="shared" ca="1" si="16"/>
        <v>176157815579071.72</v>
      </c>
      <c r="P50" s="82">
        <f t="shared" ca="1" si="17"/>
        <v>129212896142973.25</v>
      </c>
      <c r="Q50" s="82">
        <f t="shared" ca="1" si="18"/>
        <v>4871154372012.6494</v>
      </c>
      <c r="R50" s="44">
        <f t="shared" ca="1" si="19"/>
        <v>6.8208589595470173E-4</v>
      </c>
    </row>
    <row r="51" spans="1:18">
      <c r="A51" s="80">
        <v>44</v>
      </c>
      <c r="B51" s="80">
        <v>1.178972016350599E-2</v>
      </c>
      <c r="C51" s="128">
        <v>8</v>
      </c>
      <c r="D51" s="81">
        <f t="shared" si="5"/>
        <v>4.4000000000000003E-3</v>
      </c>
      <c r="E51" s="81">
        <f t="shared" si="6"/>
        <v>1.178972016350599E-2</v>
      </c>
      <c r="F51" s="82">
        <f t="shared" si="7"/>
        <v>3.5200000000000002E-2</v>
      </c>
      <c r="G51" s="82">
        <f t="shared" si="8"/>
        <v>9.431776130804792E-2</v>
      </c>
      <c r="H51" s="82">
        <f t="shared" si="9"/>
        <v>1.5488000000000001E-4</v>
      </c>
      <c r="I51" s="82">
        <f t="shared" si="10"/>
        <v>6.8147200000000003E-7</v>
      </c>
      <c r="J51" s="82">
        <f t="shared" si="11"/>
        <v>2.9984768000000004E-9</v>
      </c>
      <c r="K51" s="82">
        <f t="shared" si="12"/>
        <v>4.149981497554109E-4</v>
      </c>
      <c r="L51" s="82">
        <f t="shared" si="13"/>
        <v>1.8259918589238081E-6</v>
      </c>
      <c r="M51" s="82">
        <f t="shared" ca="1" si="14"/>
        <v>1.1493599450917474E-2</v>
      </c>
      <c r="N51" s="82">
        <f t="shared" ca="1" si="15"/>
        <v>7.0149981139144583E-7</v>
      </c>
      <c r="O51" s="91">
        <f t="shared" ca="1" si="16"/>
        <v>175442515699143.63</v>
      </c>
      <c r="P51" s="82">
        <f t="shared" ca="1" si="17"/>
        <v>126699024668094.38</v>
      </c>
      <c r="Q51" s="82">
        <f t="shared" ca="1" si="18"/>
        <v>4789480947737.9619</v>
      </c>
      <c r="R51" s="44">
        <f t="shared" ca="1" si="19"/>
        <v>2.9612071258851638E-4</v>
      </c>
    </row>
    <row r="52" spans="1:18">
      <c r="A52" s="80">
        <v>61.5</v>
      </c>
      <c r="B52" s="80">
        <v>1.2696995130681898E-2</v>
      </c>
      <c r="C52" s="128">
        <v>8</v>
      </c>
      <c r="D52" s="81">
        <f t="shared" si="5"/>
        <v>6.1500000000000001E-3</v>
      </c>
      <c r="E52" s="81">
        <f t="shared" si="6"/>
        <v>1.2696995130681898E-2</v>
      </c>
      <c r="F52" s="82">
        <f t="shared" si="7"/>
        <v>4.9200000000000001E-2</v>
      </c>
      <c r="G52" s="82">
        <f t="shared" si="8"/>
        <v>0.10157596104545519</v>
      </c>
      <c r="H52" s="82">
        <f t="shared" si="9"/>
        <v>3.0257999999999999E-4</v>
      </c>
      <c r="I52" s="82">
        <f t="shared" si="10"/>
        <v>1.860867E-6</v>
      </c>
      <c r="J52" s="82">
        <f t="shared" si="11"/>
        <v>1.1444332050000001E-8</v>
      </c>
      <c r="K52" s="82">
        <f t="shared" si="12"/>
        <v>6.2469216042954946E-4</v>
      </c>
      <c r="L52" s="82">
        <f t="shared" si="13"/>
        <v>3.8418567866417293E-6</v>
      </c>
      <c r="M52" s="82">
        <f t="shared" ca="1" si="14"/>
        <v>1.142654256986288E-2</v>
      </c>
      <c r="N52" s="82">
        <f t="shared" ca="1" si="15"/>
        <v>1.2912397674332804E-5</v>
      </c>
      <c r="O52" s="91">
        <f t="shared" ca="1" si="16"/>
        <v>174910368965840.97</v>
      </c>
      <c r="P52" s="82">
        <f t="shared" ca="1" si="17"/>
        <v>124841768623676.75</v>
      </c>
      <c r="Q52" s="82">
        <f t="shared" ca="1" si="18"/>
        <v>4729063291321.833</v>
      </c>
      <c r="R52" s="44">
        <f t="shared" ca="1" si="19"/>
        <v>1.270452560819018E-3</v>
      </c>
    </row>
    <row r="53" spans="1:18">
      <c r="A53" s="80">
        <v>102</v>
      </c>
      <c r="B53" s="80">
        <v>1.1385260091628879E-2</v>
      </c>
      <c r="C53" s="128">
        <v>8</v>
      </c>
      <c r="D53" s="81">
        <f t="shared" si="5"/>
        <v>1.0200000000000001E-2</v>
      </c>
      <c r="E53" s="81">
        <f t="shared" si="6"/>
        <v>1.1385260091628879E-2</v>
      </c>
      <c r="F53" s="82">
        <f t="shared" si="7"/>
        <v>8.1600000000000006E-2</v>
      </c>
      <c r="G53" s="82">
        <f t="shared" si="8"/>
        <v>9.1082080733031034E-2</v>
      </c>
      <c r="H53" s="82">
        <f t="shared" si="9"/>
        <v>8.3232000000000011E-4</v>
      </c>
      <c r="I53" s="82">
        <f t="shared" si="10"/>
        <v>8.4896640000000009E-6</v>
      </c>
      <c r="J53" s="82">
        <f t="shared" si="11"/>
        <v>8.6594572800000012E-8</v>
      </c>
      <c r="K53" s="82">
        <f t="shared" si="12"/>
        <v>9.2903722347691662E-4</v>
      </c>
      <c r="L53" s="82">
        <f t="shared" si="13"/>
        <v>9.4761796794645498E-6</v>
      </c>
      <c r="M53" s="82">
        <f t="shared" ca="1" si="14"/>
        <v>1.1271187738256288E-2</v>
      </c>
      <c r="N53" s="82">
        <f t="shared" ca="1" si="15"/>
        <v>1.0410001443169089E-7</v>
      </c>
      <c r="O53" s="91">
        <f t="shared" ca="1" si="16"/>
        <v>173680552673224.09</v>
      </c>
      <c r="P53" s="82">
        <f t="shared" ca="1" si="17"/>
        <v>120592064945871.64</v>
      </c>
      <c r="Q53" s="82">
        <f t="shared" ca="1" si="18"/>
        <v>4590563296975.3389</v>
      </c>
      <c r="R53" s="44">
        <f t="shared" ca="1" si="19"/>
        <v>1.1407235337259139E-4</v>
      </c>
    </row>
    <row r="54" spans="1:18">
      <c r="A54" s="80">
        <v>113.5</v>
      </c>
      <c r="B54" s="80">
        <v>1.3975754860439338E-2</v>
      </c>
      <c r="C54" s="128">
        <v>8</v>
      </c>
      <c r="D54" s="81">
        <f t="shared" si="5"/>
        <v>1.1350000000000001E-2</v>
      </c>
      <c r="E54" s="81">
        <f t="shared" si="6"/>
        <v>1.3975754860439338E-2</v>
      </c>
      <c r="F54" s="82">
        <f t="shared" si="7"/>
        <v>9.0800000000000006E-2</v>
      </c>
      <c r="G54" s="82">
        <f t="shared" si="8"/>
        <v>0.1118060388835147</v>
      </c>
      <c r="H54" s="82">
        <f t="shared" si="9"/>
        <v>1.0305800000000001E-3</v>
      </c>
      <c r="I54" s="82">
        <f t="shared" si="10"/>
        <v>1.1697083000000002E-5</v>
      </c>
      <c r="J54" s="82">
        <f t="shared" si="11"/>
        <v>1.3276189205000002E-7</v>
      </c>
      <c r="K54" s="82">
        <f t="shared" si="12"/>
        <v>1.2689985413278919E-3</v>
      </c>
      <c r="L54" s="82">
        <f t="shared" si="13"/>
        <v>1.4403133444071574E-5</v>
      </c>
      <c r="M54" s="82">
        <f t="shared" ca="1" si="14"/>
        <v>1.1227032365576614E-2</v>
      </c>
      <c r="N54" s="82">
        <f t="shared" ca="1" si="15"/>
        <v>6.0443802830114864E-5</v>
      </c>
      <c r="O54" s="91">
        <f t="shared" ca="1" si="16"/>
        <v>173331786411999.59</v>
      </c>
      <c r="P54" s="82">
        <f t="shared" ca="1" si="17"/>
        <v>119397741452156.91</v>
      </c>
      <c r="Q54" s="82">
        <f t="shared" ca="1" si="18"/>
        <v>4551574088862.4268</v>
      </c>
      <c r="R54" s="44">
        <f t="shared" ca="1" si="19"/>
        <v>2.748722494862724E-3</v>
      </c>
    </row>
    <row r="55" spans="1:18">
      <c r="A55" s="80">
        <v>119.5</v>
      </c>
      <c r="B55" s="80">
        <v>1.2992534801014699E-2</v>
      </c>
      <c r="C55" s="128">
        <v>8</v>
      </c>
      <c r="D55" s="81">
        <f t="shared" si="5"/>
        <v>1.1950000000000001E-2</v>
      </c>
      <c r="E55" s="81">
        <f t="shared" si="6"/>
        <v>1.2992534801014699E-2</v>
      </c>
      <c r="F55" s="82">
        <f t="shared" si="7"/>
        <v>9.5600000000000004E-2</v>
      </c>
      <c r="G55" s="82">
        <f t="shared" si="8"/>
        <v>0.10394027840811759</v>
      </c>
      <c r="H55" s="82">
        <f t="shared" si="9"/>
        <v>1.1424200000000001E-3</v>
      </c>
      <c r="I55" s="82">
        <f t="shared" si="10"/>
        <v>1.3651919000000003E-5</v>
      </c>
      <c r="J55" s="82">
        <f t="shared" si="11"/>
        <v>1.6314043205000003E-7</v>
      </c>
      <c r="K55" s="82">
        <f t="shared" si="12"/>
        <v>1.2420863269770053E-3</v>
      </c>
      <c r="L55" s="82">
        <f t="shared" si="13"/>
        <v>1.4842931607375213E-5</v>
      </c>
      <c r="M55" s="82">
        <f t="shared" ca="1" si="14"/>
        <v>1.1203987357428643E-2</v>
      </c>
      <c r="N55" s="82">
        <f t="shared" ca="1" si="15"/>
        <v>2.5591215663665745E-5</v>
      </c>
      <c r="O55" s="91">
        <f t="shared" ca="1" si="16"/>
        <v>173149899121776.16</v>
      </c>
      <c r="P55" s="82">
        <f t="shared" ca="1" si="17"/>
        <v>118776794892372.45</v>
      </c>
      <c r="Q55" s="82">
        <f t="shared" ca="1" si="18"/>
        <v>4531291373520.5205</v>
      </c>
      <c r="R55" s="44">
        <f t="shared" ca="1" si="19"/>
        <v>1.7885474435860565E-3</v>
      </c>
    </row>
    <row r="56" spans="1:18">
      <c r="A56" s="80">
        <v>128</v>
      </c>
      <c r="B56" s="80">
        <v>1.0424640116980299E-2</v>
      </c>
      <c r="C56" s="128">
        <v>8</v>
      </c>
      <c r="D56" s="81">
        <f t="shared" si="5"/>
        <v>1.2800000000000001E-2</v>
      </c>
      <c r="E56" s="81">
        <f t="shared" si="6"/>
        <v>1.0424640116980299E-2</v>
      </c>
      <c r="F56" s="82">
        <f t="shared" si="7"/>
        <v>0.1024</v>
      </c>
      <c r="G56" s="82">
        <f t="shared" si="8"/>
        <v>8.3397120935842395E-2</v>
      </c>
      <c r="H56" s="82">
        <f t="shared" si="9"/>
        <v>1.31072E-3</v>
      </c>
      <c r="I56" s="82">
        <f t="shared" si="10"/>
        <v>1.6777216E-5</v>
      </c>
      <c r="J56" s="82">
        <f t="shared" si="11"/>
        <v>2.147483648E-7</v>
      </c>
      <c r="K56" s="82">
        <f t="shared" si="12"/>
        <v>1.0674831479787828E-3</v>
      </c>
      <c r="L56" s="82">
        <f t="shared" si="13"/>
        <v>1.3663784294128421E-5</v>
      </c>
      <c r="M56" s="82">
        <f t="shared" ca="1" si="14"/>
        <v>1.1171331550066128E-2</v>
      </c>
      <c r="N56" s="82">
        <f t="shared" ca="1" si="15"/>
        <v>4.4603847699501446E-6</v>
      </c>
      <c r="O56" s="91">
        <f t="shared" ca="1" si="16"/>
        <v>172892316848059.69</v>
      </c>
      <c r="P56" s="82">
        <f t="shared" ca="1" si="17"/>
        <v>117899680426558.52</v>
      </c>
      <c r="Q56" s="82">
        <f t="shared" ca="1" si="18"/>
        <v>4502627419450.6074</v>
      </c>
      <c r="R56" s="44">
        <f t="shared" ca="1" si="19"/>
        <v>-7.4669143308582833E-4</v>
      </c>
    </row>
    <row r="57" spans="1:18">
      <c r="A57" s="80">
        <v>139.5</v>
      </c>
      <c r="B57" s="80">
        <v>1.3315134841832332E-2</v>
      </c>
      <c r="C57" s="128">
        <v>8</v>
      </c>
      <c r="D57" s="81">
        <f t="shared" si="5"/>
        <v>1.3950000000000001E-2</v>
      </c>
      <c r="E57" s="81">
        <f t="shared" si="6"/>
        <v>1.3315134841832332E-2</v>
      </c>
      <c r="F57" s="82">
        <f t="shared" si="7"/>
        <v>0.1116</v>
      </c>
      <c r="G57" s="82">
        <f t="shared" si="8"/>
        <v>0.10652107873465866</v>
      </c>
      <c r="H57" s="82">
        <f t="shared" si="9"/>
        <v>1.5568200000000002E-3</v>
      </c>
      <c r="I57" s="82">
        <f t="shared" si="10"/>
        <v>2.1717639000000004E-5</v>
      </c>
      <c r="J57" s="82">
        <f t="shared" si="11"/>
        <v>3.0296106405000004E-7</v>
      </c>
      <c r="K57" s="82">
        <f t="shared" si="12"/>
        <v>1.4859690483484884E-3</v>
      </c>
      <c r="L57" s="82">
        <f t="shared" si="13"/>
        <v>2.0729268224461414E-5</v>
      </c>
      <c r="M57" s="82">
        <f t="shared" ca="1" si="14"/>
        <v>1.1127133905039513E-2</v>
      </c>
      <c r="N57" s="82">
        <f t="shared" ca="1" si="15"/>
        <v>3.8298784795250038E-5</v>
      </c>
      <c r="O57" s="91">
        <f t="shared" ca="1" si="16"/>
        <v>172543994030374.56</v>
      </c>
      <c r="P57" s="82">
        <f t="shared" ca="1" si="17"/>
        <v>116717777588785.36</v>
      </c>
      <c r="Q57" s="82">
        <f t="shared" ca="1" si="18"/>
        <v>4463977342808.4951</v>
      </c>
      <c r="R57" s="44">
        <f t="shared" ca="1" si="19"/>
        <v>2.1880009367928194E-3</v>
      </c>
    </row>
    <row r="58" spans="1:18">
      <c r="A58" s="80">
        <v>142.5</v>
      </c>
      <c r="B58" s="80">
        <v>1.3373525041970424E-2</v>
      </c>
      <c r="C58" s="128">
        <v>8</v>
      </c>
      <c r="D58" s="81">
        <f t="shared" si="5"/>
        <v>1.4250000000000001E-2</v>
      </c>
      <c r="E58" s="81">
        <f t="shared" si="6"/>
        <v>1.3373525041970424E-2</v>
      </c>
      <c r="F58" s="82">
        <f t="shared" si="7"/>
        <v>0.114</v>
      </c>
      <c r="G58" s="82">
        <f t="shared" si="8"/>
        <v>0.10698820033576339</v>
      </c>
      <c r="H58" s="82">
        <f t="shared" si="9"/>
        <v>1.6245000000000001E-3</v>
      </c>
      <c r="I58" s="82">
        <f t="shared" si="10"/>
        <v>2.3149125000000003E-5</v>
      </c>
      <c r="J58" s="82">
        <f t="shared" si="11"/>
        <v>3.2987503125000004E-7</v>
      </c>
      <c r="K58" s="82">
        <f t="shared" si="12"/>
        <v>1.5245818547846284E-3</v>
      </c>
      <c r="L58" s="82">
        <f t="shared" si="13"/>
        <v>2.1725291430680955E-5</v>
      </c>
      <c r="M58" s="82">
        <f t="shared" ca="1" si="14"/>
        <v>1.1115601009602651E-2</v>
      </c>
      <c r="N58" s="82">
        <f t="shared" ca="1" si="15"/>
        <v>4.0785767487551556E-5</v>
      </c>
      <c r="O58" s="91">
        <f t="shared" ca="1" si="16"/>
        <v>172453159571953.44</v>
      </c>
      <c r="P58" s="82">
        <f t="shared" ca="1" si="17"/>
        <v>116410360174817.67</v>
      </c>
      <c r="Q58" s="82">
        <f t="shared" ca="1" si="18"/>
        <v>4453919431526.2422</v>
      </c>
      <c r="R58" s="44">
        <f t="shared" ca="1" si="19"/>
        <v>2.2579240323677731E-3</v>
      </c>
    </row>
    <row r="59" spans="1:18">
      <c r="A59" s="80">
        <v>145.5</v>
      </c>
      <c r="B59" s="80">
        <v>1.2431915078195743E-2</v>
      </c>
      <c r="C59" s="128">
        <v>8</v>
      </c>
      <c r="D59" s="81">
        <f t="shared" si="5"/>
        <v>1.455E-2</v>
      </c>
      <c r="E59" s="81">
        <f t="shared" si="6"/>
        <v>1.2431915078195743E-2</v>
      </c>
      <c r="F59" s="82">
        <f t="shared" si="7"/>
        <v>0.1164</v>
      </c>
      <c r="G59" s="82">
        <f t="shared" si="8"/>
        <v>9.9455320625565946E-2</v>
      </c>
      <c r="H59" s="82">
        <f t="shared" si="9"/>
        <v>1.6936200000000001E-3</v>
      </c>
      <c r="I59" s="82">
        <f t="shared" si="10"/>
        <v>2.4642171E-5</v>
      </c>
      <c r="J59" s="82">
        <f t="shared" si="11"/>
        <v>3.5854358805000001E-7</v>
      </c>
      <c r="K59" s="82">
        <f t="shared" si="12"/>
        <v>1.4470749151019847E-3</v>
      </c>
      <c r="L59" s="82">
        <f t="shared" si="13"/>
        <v>2.1054940014733877E-5</v>
      </c>
      <c r="M59" s="82">
        <f t="shared" ca="1" si="14"/>
        <v>1.1104066841754009E-2</v>
      </c>
      <c r="N59" s="82">
        <f t="shared" ca="1" si="15"/>
        <v>1.4105447512171379E-5</v>
      </c>
      <c r="O59" s="91">
        <f t="shared" ca="1" si="16"/>
        <v>172362338521503.56</v>
      </c>
      <c r="P59" s="82">
        <f t="shared" ca="1" si="17"/>
        <v>116103317506786.44</v>
      </c>
      <c r="Q59" s="82">
        <f t="shared" ca="1" si="18"/>
        <v>4443871755440.958</v>
      </c>
      <c r="R59" s="44">
        <f t="shared" ca="1" si="19"/>
        <v>1.3278482364417338E-3</v>
      </c>
    </row>
    <row r="60" spans="1:18">
      <c r="A60" s="80">
        <v>183</v>
      </c>
      <c r="B60" s="80">
        <v>1.2061790010193363E-2</v>
      </c>
      <c r="C60" s="128">
        <v>8</v>
      </c>
      <c r="D60" s="81">
        <f t="shared" si="5"/>
        <v>1.83E-2</v>
      </c>
      <c r="E60" s="81">
        <f t="shared" si="6"/>
        <v>1.2061790010193363E-2</v>
      </c>
      <c r="F60" s="82">
        <f t="shared" si="7"/>
        <v>0.1464</v>
      </c>
      <c r="G60" s="82">
        <f t="shared" si="8"/>
        <v>9.6494320081546903E-2</v>
      </c>
      <c r="H60" s="82">
        <f t="shared" si="9"/>
        <v>2.6791200000000001E-3</v>
      </c>
      <c r="I60" s="82">
        <f t="shared" si="10"/>
        <v>4.9027896000000001E-5</v>
      </c>
      <c r="J60" s="82">
        <f t="shared" si="11"/>
        <v>8.9721049679999998E-7</v>
      </c>
      <c r="K60" s="82">
        <f t="shared" si="12"/>
        <v>1.7658460574923084E-3</v>
      </c>
      <c r="L60" s="82">
        <f t="shared" si="13"/>
        <v>3.2314982852109245E-5</v>
      </c>
      <c r="M60" s="82">
        <f t="shared" ca="1" si="14"/>
        <v>1.095978238390197E-2</v>
      </c>
      <c r="N60" s="82">
        <f t="shared" ca="1" si="15"/>
        <v>9.7153664672351124E-6</v>
      </c>
      <c r="O60" s="91">
        <f t="shared" ca="1" si="16"/>
        <v>171228210076113.69</v>
      </c>
      <c r="P60" s="82">
        <f t="shared" ca="1" si="17"/>
        <v>112296952884065.92</v>
      </c>
      <c r="Q60" s="82">
        <f t="shared" ca="1" si="18"/>
        <v>4319140931866.8071</v>
      </c>
      <c r="R60" s="44">
        <f t="shared" ca="1" si="19"/>
        <v>1.1020076262913923E-3</v>
      </c>
    </row>
    <row r="61" spans="1:18">
      <c r="A61" s="80">
        <v>209</v>
      </c>
      <c r="B61" s="80">
        <v>1.0601169953588396E-2</v>
      </c>
      <c r="C61" s="128">
        <v>8</v>
      </c>
      <c r="D61" s="81">
        <f t="shared" si="5"/>
        <v>2.0899999999999998E-2</v>
      </c>
      <c r="E61" s="81">
        <f t="shared" si="6"/>
        <v>1.0601169953588396E-2</v>
      </c>
      <c r="F61" s="82">
        <f t="shared" si="7"/>
        <v>0.16719999999999999</v>
      </c>
      <c r="G61" s="82">
        <f t="shared" si="8"/>
        <v>8.480935962870717E-2</v>
      </c>
      <c r="H61" s="82">
        <f t="shared" si="9"/>
        <v>3.4944799999999995E-3</v>
      </c>
      <c r="I61" s="82">
        <f t="shared" si="10"/>
        <v>7.3034631999999988E-5</v>
      </c>
      <c r="J61" s="82">
        <f t="shared" si="11"/>
        <v>1.5264238087999996E-6</v>
      </c>
      <c r="K61" s="82">
        <f t="shared" si="12"/>
        <v>1.7725156162399797E-3</v>
      </c>
      <c r="L61" s="82">
        <f t="shared" si="13"/>
        <v>3.7045576379415572E-5</v>
      </c>
      <c r="M61" s="82">
        <f t="shared" ca="1" si="14"/>
        <v>1.0859628451355113E-2</v>
      </c>
      <c r="N61" s="82">
        <f t="shared" ca="1" si="15"/>
        <v>5.344063605426217E-7</v>
      </c>
      <c r="O61" s="91">
        <f t="shared" ca="1" si="16"/>
        <v>170443120145760.94</v>
      </c>
      <c r="P61" s="82">
        <f t="shared" ca="1" si="17"/>
        <v>109692382170139.11</v>
      </c>
      <c r="Q61" s="82">
        <f t="shared" ca="1" si="18"/>
        <v>4233603904248.3091</v>
      </c>
      <c r="R61" s="44">
        <f t="shared" ca="1" si="19"/>
        <v>-2.5845849776671634E-4</v>
      </c>
    </row>
    <row r="62" spans="1:18">
      <c r="A62" s="80">
        <v>212</v>
      </c>
      <c r="B62" s="80">
        <v>1.2459559889975935E-2</v>
      </c>
      <c r="C62" s="128">
        <v>8</v>
      </c>
      <c r="D62" s="81">
        <f t="shared" si="5"/>
        <v>2.12E-2</v>
      </c>
      <c r="E62" s="81">
        <f t="shared" si="6"/>
        <v>1.2459559889975935E-2</v>
      </c>
      <c r="F62" s="82">
        <f t="shared" si="7"/>
        <v>0.1696</v>
      </c>
      <c r="G62" s="82">
        <f t="shared" si="8"/>
        <v>9.9676479119807482E-2</v>
      </c>
      <c r="H62" s="82">
        <f t="shared" si="9"/>
        <v>3.5955200000000001E-3</v>
      </c>
      <c r="I62" s="82">
        <f t="shared" si="10"/>
        <v>7.6225023999999995E-5</v>
      </c>
      <c r="J62" s="82">
        <f t="shared" si="11"/>
        <v>1.6159705088E-6</v>
      </c>
      <c r="K62" s="82">
        <f t="shared" si="12"/>
        <v>2.1131413573399187E-3</v>
      </c>
      <c r="L62" s="82">
        <f t="shared" si="13"/>
        <v>4.4798596775606275E-5</v>
      </c>
      <c r="M62" s="82">
        <f t="shared" ca="1" si="14"/>
        <v>1.0848066078378661E-2</v>
      </c>
      <c r="N62" s="82">
        <f t="shared" ca="1" si="15"/>
        <v>2.0775298438530484E-5</v>
      </c>
      <c r="O62" s="91">
        <f t="shared" ca="1" si="16"/>
        <v>170352598439280.06</v>
      </c>
      <c r="P62" s="82">
        <f t="shared" ca="1" si="17"/>
        <v>109393677573934.72</v>
      </c>
      <c r="Q62" s="82">
        <f t="shared" ca="1" si="18"/>
        <v>4223784073844.8496</v>
      </c>
      <c r="R62" s="44">
        <f t="shared" ca="1" si="19"/>
        <v>1.6114938115972741E-3</v>
      </c>
    </row>
    <row r="63" spans="1:18">
      <c r="A63" s="80">
        <v>215</v>
      </c>
      <c r="B63" s="80">
        <v>1.0517950220673811E-2</v>
      </c>
      <c r="C63" s="128">
        <v>8</v>
      </c>
      <c r="D63" s="81">
        <f t="shared" si="5"/>
        <v>2.1499999999999998E-2</v>
      </c>
      <c r="E63" s="81">
        <f t="shared" si="6"/>
        <v>1.0517950220673811E-2</v>
      </c>
      <c r="F63" s="82">
        <f t="shared" si="7"/>
        <v>0.17199999999999999</v>
      </c>
      <c r="G63" s="82">
        <f t="shared" si="8"/>
        <v>8.4143601765390486E-2</v>
      </c>
      <c r="H63" s="82">
        <f t="shared" si="9"/>
        <v>3.6979999999999995E-3</v>
      </c>
      <c r="I63" s="82">
        <f t="shared" si="10"/>
        <v>7.9506999999999983E-5</v>
      </c>
      <c r="J63" s="82">
        <f t="shared" si="11"/>
        <v>1.7094004999999996E-6</v>
      </c>
      <c r="K63" s="82">
        <f t="shared" si="12"/>
        <v>1.8090874379558953E-3</v>
      </c>
      <c r="L63" s="82">
        <f t="shared" si="13"/>
        <v>3.8895379916051749E-5</v>
      </c>
      <c r="M63" s="82">
        <f t="shared" ca="1" si="14"/>
        <v>1.0836502432990431E-2</v>
      </c>
      <c r="N63" s="82">
        <f t="shared" ca="1" si="15"/>
        <v>8.1180409577450663E-7</v>
      </c>
      <c r="O63" s="91">
        <f t="shared" ca="1" si="16"/>
        <v>170262090333395.78</v>
      </c>
      <c r="P63" s="82">
        <f t="shared" ca="1" si="17"/>
        <v>109095350540157.56</v>
      </c>
      <c r="Q63" s="82">
        <f t="shared" ca="1" si="18"/>
        <v>4213974565788.2437</v>
      </c>
      <c r="R63" s="44">
        <f t="shared" ca="1" si="19"/>
        <v>-3.1855221231662061E-4</v>
      </c>
    </row>
    <row r="64" spans="1:18">
      <c r="A64" s="80">
        <v>220.5</v>
      </c>
      <c r="B64" s="80">
        <v>1.1891665068105794E-2</v>
      </c>
      <c r="C64" s="128">
        <v>8</v>
      </c>
      <c r="D64" s="81">
        <f t="shared" si="5"/>
        <v>2.205E-2</v>
      </c>
      <c r="E64" s="81">
        <f t="shared" si="6"/>
        <v>1.1891665068105794E-2</v>
      </c>
      <c r="F64" s="82">
        <f t="shared" si="7"/>
        <v>0.1764</v>
      </c>
      <c r="G64" s="82">
        <f t="shared" si="8"/>
        <v>9.5133320544846356E-2</v>
      </c>
      <c r="H64" s="82">
        <f t="shared" si="9"/>
        <v>3.8896199999999999E-3</v>
      </c>
      <c r="I64" s="82">
        <f t="shared" si="10"/>
        <v>8.5766120999999996E-5</v>
      </c>
      <c r="J64" s="82">
        <f t="shared" si="11"/>
        <v>1.8911429680499999E-6</v>
      </c>
      <c r="K64" s="82">
        <f t="shared" si="12"/>
        <v>2.0976897180138621E-3</v>
      </c>
      <c r="L64" s="82">
        <f t="shared" si="13"/>
        <v>4.6254058282205662E-5</v>
      </c>
      <c r="M64" s="82">
        <f t="shared" ca="1" si="14"/>
        <v>1.0815299111709191E-2</v>
      </c>
      <c r="N64" s="82">
        <f t="shared" ca="1" si="15"/>
        <v>9.2685093767165996E-6</v>
      </c>
      <c r="O64" s="91">
        <f t="shared" ca="1" si="16"/>
        <v>170096194157346.38</v>
      </c>
      <c r="P64" s="82">
        <f t="shared" ca="1" si="17"/>
        <v>108549398662388.77</v>
      </c>
      <c r="Q64" s="82">
        <f t="shared" ca="1" si="18"/>
        <v>4196017289614.4258</v>
      </c>
      <c r="R64" s="44">
        <f t="shared" ca="1" si="19"/>
        <v>1.0763659563966035E-3</v>
      </c>
    </row>
    <row r="65" spans="1:18">
      <c r="A65" s="80">
        <v>868.5</v>
      </c>
      <c r="B65" s="80">
        <v>9.50390499929199E-3</v>
      </c>
      <c r="C65" s="128">
        <v>8</v>
      </c>
      <c r="D65" s="81">
        <f t="shared" si="5"/>
        <v>8.6849999999999997E-2</v>
      </c>
      <c r="E65" s="81">
        <f t="shared" si="6"/>
        <v>9.50390499929199E-3</v>
      </c>
      <c r="F65" s="82">
        <f t="shared" si="7"/>
        <v>0.69479999999999997</v>
      </c>
      <c r="G65" s="82">
        <f t="shared" si="8"/>
        <v>7.603123999433592E-2</v>
      </c>
      <c r="H65" s="82">
        <f t="shared" si="9"/>
        <v>6.0343379999999995E-2</v>
      </c>
      <c r="I65" s="82">
        <f t="shared" si="10"/>
        <v>5.2408225529999991E-3</v>
      </c>
      <c r="J65" s="82">
        <f t="shared" si="11"/>
        <v>4.5516543872804993E-4</v>
      </c>
      <c r="K65" s="82">
        <f t="shared" si="12"/>
        <v>6.6033131935080746E-3</v>
      </c>
      <c r="L65" s="82">
        <f t="shared" si="13"/>
        <v>5.7349775085617624E-4</v>
      </c>
      <c r="M65" s="82">
        <f t="shared" ca="1" si="14"/>
        <v>8.2872275902922364E-3</v>
      </c>
      <c r="N65" s="82">
        <f t="shared" ca="1" si="15"/>
        <v>1.1842431340562829E-5</v>
      </c>
      <c r="O65" s="91">
        <f t="shared" ca="1" si="16"/>
        <v>150885206046697.84</v>
      </c>
      <c r="P65" s="82">
        <f t="shared" ca="1" si="17"/>
        <v>53322567124541.625</v>
      </c>
      <c r="Q65" s="82">
        <f t="shared" ca="1" si="18"/>
        <v>2329783998466.2749</v>
      </c>
      <c r="R65" s="44">
        <f t="shared" ca="1" si="19"/>
        <v>1.2166774089997535E-3</v>
      </c>
    </row>
    <row r="66" spans="1:18">
      <c r="A66" s="80">
        <v>1112</v>
      </c>
      <c r="B66" s="80">
        <v>8.3765599993057549E-3</v>
      </c>
      <c r="C66" s="128">
        <v>8</v>
      </c>
      <c r="D66" s="81">
        <f t="shared" si="5"/>
        <v>0.11119999999999999</v>
      </c>
      <c r="E66" s="81">
        <f t="shared" si="6"/>
        <v>8.3765599993057549E-3</v>
      </c>
      <c r="F66" s="82">
        <f t="shared" si="7"/>
        <v>0.88959999999999995</v>
      </c>
      <c r="G66" s="82">
        <f t="shared" si="8"/>
        <v>6.7012479994446039E-2</v>
      </c>
      <c r="H66" s="82">
        <f t="shared" si="9"/>
        <v>9.8923519999999987E-2</v>
      </c>
      <c r="I66" s="82">
        <f t="shared" si="10"/>
        <v>1.1000295423999999E-2</v>
      </c>
      <c r="J66" s="82">
        <f t="shared" si="11"/>
        <v>1.2232328511487998E-3</v>
      </c>
      <c r="K66" s="82">
        <f t="shared" si="12"/>
        <v>7.4517877753823994E-3</v>
      </c>
      <c r="L66" s="82">
        <f t="shared" si="13"/>
        <v>8.2863880062252274E-4</v>
      </c>
      <c r="M66" s="82">
        <f t="shared" ca="1" si="14"/>
        <v>7.321904793542256E-3</v>
      </c>
      <c r="N66" s="82">
        <f t="shared" ca="1" si="15"/>
        <v>8.8983808243523861E-6</v>
      </c>
      <c r="O66" s="91">
        <f t="shared" ca="1" si="16"/>
        <v>143847943826257.09</v>
      </c>
      <c r="P66" s="82">
        <f t="shared" ca="1" si="17"/>
        <v>37381048270163.195</v>
      </c>
      <c r="Q66" s="82">
        <f t="shared" ca="1" si="18"/>
        <v>1760978710531.4658</v>
      </c>
      <c r="R66" s="44">
        <f t="shared" ca="1" si="19"/>
        <v>1.0546552057634989E-3</v>
      </c>
    </row>
    <row r="67" spans="1:18">
      <c r="A67" s="80">
        <v>1115</v>
      </c>
      <c r="B67" s="80">
        <v>9.5349500043084845E-3</v>
      </c>
      <c r="C67" s="128">
        <v>8</v>
      </c>
      <c r="D67" s="81">
        <f t="shared" si="5"/>
        <v>0.1115</v>
      </c>
      <c r="E67" s="81">
        <f t="shared" si="6"/>
        <v>9.5349500043084845E-3</v>
      </c>
      <c r="F67" s="82">
        <f t="shared" si="7"/>
        <v>0.89200000000000002</v>
      </c>
      <c r="G67" s="82">
        <f t="shared" si="8"/>
        <v>7.6279600034467876E-2</v>
      </c>
      <c r="H67" s="82">
        <f t="shared" si="9"/>
        <v>9.9458000000000005E-2</v>
      </c>
      <c r="I67" s="82">
        <f t="shared" si="10"/>
        <v>1.1089567000000002E-2</v>
      </c>
      <c r="J67" s="82">
        <f t="shared" si="11"/>
        <v>1.2364867205000001E-3</v>
      </c>
      <c r="K67" s="82">
        <f t="shared" si="12"/>
        <v>8.5051754038431675E-3</v>
      </c>
      <c r="L67" s="82">
        <f t="shared" si="13"/>
        <v>9.4832705752851321E-4</v>
      </c>
      <c r="M67" s="82">
        <f t="shared" ca="1" si="14"/>
        <v>7.3099594246197963E-3</v>
      </c>
      <c r="N67" s="82">
        <f t="shared" ca="1" si="15"/>
        <v>3.9604664637627238E-5</v>
      </c>
      <c r="O67" s="91">
        <f t="shared" ca="1" si="16"/>
        <v>143761896159031.03</v>
      </c>
      <c r="P67" s="82">
        <f t="shared" ca="1" si="17"/>
        <v>37201540255871.789</v>
      </c>
      <c r="Q67" s="82">
        <f t="shared" ca="1" si="18"/>
        <v>1754437847325.4019</v>
      </c>
      <c r="R67" s="44">
        <f t="shared" ca="1" si="19"/>
        <v>2.2249905796886882E-3</v>
      </c>
    </row>
    <row r="68" spans="1:18">
      <c r="A68" s="80">
        <v>2229</v>
      </c>
      <c r="B68" s="80">
        <v>3.0837700032861903E-3</v>
      </c>
      <c r="C68" s="128">
        <v>8</v>
      </c>
      <c r="D68" s="81">
        <f t="shared" si="5"/>
        <v>0.22289999999999999</v>
      </c>
      <c r="E68" s="81">
        <f t="shared" si="6"/>
        <v>3.0837700032861903E-3</v>
      </c>
      <c r="F68" s="82">
        <f t="shared" si="7"/>
        <v>1.7831999999999999</v>
      </c>
      <c r="G68" s="82">
        <f t="shared" si="8"/>
        <v>2.4670160026289523E-2</v>
      </c>
      <c r="H68" s="82">
        <f t="shared" si="9"/>
        <v>0.39747527999999993</v>
      </c>
      <c r="I68" s="82">
        <f t="shared" si="10"/>
        <v>8.8597239911999984E-2</v>
      </c>
      <c r="J68" s="82">
        <f t="shared" si="11"/>
        <v>1.9748324776384794E-2</v>
      </c>
      <c r="K68" s="82">
        <f t="shared" si="12"/>
        <v>5.4989786698599339E-3</v>
      </c>
      <c r="L68" s="82">
        <f t="shared" si="13"/>
        <v>1.2257223455117792E-3</v>
      </c>
      <c r="M68" s="82">
        <f t="shared" ca="1" si="14"/>
        <v>2.7862840797213714E-3</v>
      </c>
      <c r="N68" s="82">
        <f t="shared" ca="1" si="15"/>
        <v>7.0798299775370631E-7</v>
      </c>
      <c r="O68" s="91">
        <f t="shared" ca="1" si="16"/>
        <v>113000272017527.95</v>
      </c>
      <c r="P68" s="82">
        <f t="shared" ca="1" si="17"/>
        <v>295150631483.44989</v>
      </c>
      <c r="Q68" s="82">
        <f t="shared" ca="1" si="18"/>
        <v>152393532972.54547</v>
      </c>
      <c r="R68" s="44">
        <f t="shared" ca="1" si="19"/>
        <v>2.9748592356481892E-4</v>
      </c>
    </row>
    <row r="69" spans="1:18">
      <c r="A69" s="80">
        <v>3271.5</v>
      </c>
      <c r="B69" s="80">
        <v>-1.3257050013635308E-3</v>
      </c>
      <c r="C69" s="128">
        <v>8</v>
      </c>
      <c r="D69" s="81">
        <f t="shared" si="5"/>
        <v>0.32715</v>
      </c>
      <c r="E69" s="81">
        <f t="shared" si="6"/>
        <v>-1.3257050013635308E-3</v>
      </c>
      <c r="F69" s="82">
        <f t="shared" si="7"/>
        <v>2.6172</v>
      </c>
      <c r="G69" s="82">
        <f t="shared" si="8"/>
        <v>-1.0605640010908246E-2</v>
      </c>
      <c r="H69" s="82">
        <f t="shared" si="9"/>
        <v>0.85621698000000002</v>
      </c>
      <c r="I69" s="82">
        <f t="shared" si="10"/>
        <v>0.280111385007</v>
      </c>
      <c r="J69" s="82">
        <f t="shared" si="11"/>
        <v>9.1638439605040048E-2</v>
      </c>
      <c r="K69" s="82">
        <f t="shared" si="12"/>
        <v>-3.4696351295686327E-3</v>
      </c>
      <c r="L69" s="82">
        <f t="shared" si="13"/>
        <v>-1.1350911326383781E-3</v>
      </c>
      <c r="M69" s="82">
        <f t="shared" ca="1" si="14"/>
        <v>-1.6059684354340826E-3</v>
      </c>
      <c r="N69" s="82">
        <f t="shared" ca="1" si="15"/>
        <v>6.2838073981614854E-7</v>
      </c>
      <c r="O69" s="91">
        <f t="shared" ca="1" si="16"/>
        <v>86630368450601.141</v>
      </c>
      <c r="P69" s="82">
        <f t="shared" ca="1" si="17"/>
        <v>23364580120532.227</v>
      </c>
      <c r="Q69" s="82">
        <f t="shared" ca="1" si="18"/>
        <v>266956578029.91867</v>
      </c>
      <c r="R69" s="44">
        <f t="shared" ca="1" si="19"/>
        <v>2.8026343407055185E-4</v>
      </c>
    </row>
    <row r="70" spans="1:18">
      <c r="A70" s="80">
        <v>6464</v>
      </c>
      <c r="B70" s="80">
        <v>-1.8155680001655128E-2</v>
      </c>
      <c r="C70" s="128">
        <v>8</v>
      </c>
      <c r="D70" s="81">
        <f t="shared" si="5"/>
        <v>0.64639999999999997</v>
      </c>
      <c r="E70" s="81">
        <f t="shared" si="6"/>
        <v>-1.8155680001655128E-2</v>
      </c>
      <c r="F70" s="82">
        <f t="shared" si="7"/>
        <v>5.1711999999999998</v>
      </c>
      <c r="G70" s="82">
        <f t="shared" si="8"/>
        <v>-0.14524544001324102</v>
      </c>
      <c r="H70" s="82">
        <f t="shared" si="9"/>
        <v>3.3426636799999998</v>
      </c>
      <c r="I70" s="82">
        <f t="shared" si="10"/>
        <v>2.1606978027519999</v>
      </c>
      <c r="J70" s="82">
        <f t="shared" si="11"/>
        <v>1.3966750596988926</v>
      </c>
      <c r="K70" s="82">
        <f t="shared" si="12"/>
        <v>-9.3886652424559E-2</v>
      </c>
      <c r="L70" s="82">
        <f t="shared" si="13"/>
        <v>-6.0688332127234935E-2</v>
      </c>
      <c r="M70" s="82">
        <f t="shared" ca="1" si="14"/>
        <v>-1.6012322867076073E-2</v>
      </c>
      <c r="N70" s="82">
        <f t="shared" ca="1" si="15"/>
        <v>3.6751838450807489E-5</v>
      </c>
      <c r="O70" s="91">
        <f t="shared" ca="1" si="16"/>
        <v>24568307939401.594</v>
      </c>
      <c r="P70" s="82">
        <f t="shared" ca="1" si="17"/>
        <v>500309368705389.63</v>
      </c>
      <c r="Q70" s="82">
        <f t="shared" ca="1" si="18"/>
        <v>12193205533826.498</v>
      </c>
      <c r="R70" s="44">
        <f t="shared" ca="1" si="19"/>
        <v>-2.1433571345790547E-3</v>
      </c>
    </row>
    <row r="71" spans="1:18">
      <c r="A71" s="80">
        <v>6473</v>
      </c>
      <c r="B71" s="80">
        <v>-1.7980510005145334E-2</v>
      </c>
      <c r="C71" s="128">
        <v>8</v>
      </c>
      <c r="D71" s="81">
        <f t="shared" si="5"/>
        <v>0.64729999999999999</v>
      </c>
      <c r="E71" s="81">
        <f t="shared" si="6"/>
        <v>-1.7980510005145334E-2</v>
      </c>
      <c r="F71" s="82">
        <f t="shared" si="7"/>
        <v>5.1783999999999999</v>
      </c>
      <c r="G71" s="82">
        <f t="shared" si="8"/>
        <v>-0.14384408004116267</v>
      </c>
      <c r="H71" s="82">
        <f t="shared" si="9"/>
        <v>3.3519783199999997</v>
      </c>
      <c r="I71" s="82">
        <f t="shared" si="10"/>
        <v>2.1697355665359996</v>
      </c>
      <c r="J71" s="82">
        <f t="shared" si="11"/>
        <v>1.4044698322187525</v>
      </c>
      <c r="K71" s="82">
        <f t="shared" si="12"/>
        <v>-9.311027301064459E-2</v>
      </c>
      <c r="L71" s="82">
        <f t="shared" si="13"/>
        <v>-6.0270279719790244E-2</v>
      </c>
      <c r="M71" s="82">
        <f t="shared" ca="1" si="14"/>
        <v>-1.6054972738929439E-2</v>
      </c>
      <c r="N71" s="82">
        <f t="shared" ca="1" si="15"/>
        <v>2.9661550108689446E-5</v>
      </c>
      <c r="O71" s="91">
        <f t="shared" ca="1" si="16"/>
        <v>24440531102722.602</v>
      </c>
      <c r="P71" s="82">
        <f t="shared" ca="1" si="17"/>
        <v>502625095830218.25</v>
      </c>
      <c r="Q71" s="82">
        <f t="shared" ca="1" si="18"/>
        <v>12254797852915.258</v>
      </c>
      <c r="R71" s="44">
        <f t="shared" ca="1" si="19"/>
        <v>-1.9255372662158945E-3</v>
      </c>
    </row>
    <row r="72" spans="1:18">
      <c r="A72" s="80">
        <v>7282.5</v>
      </c>
      <c r="B72" s="80">
        <v>-2.1758275004685856E-2</v>
      </c>
      <c r="C72" s="128">
        <v>8</v>
      </c>
      <c r="D72" s="81">
        <f t="shared" si="5"/>
        <v>0.72824999999999995</v>
      </c>
      <c r="E72" s="81">
        <f t="shared" si="6"/>
        <v>-2.1758275004685856E-2</v>
      </c>
      <c r="F72" s="82">
        <f t="shared" si="7"/>
        <v>5.8259999999999996</v>
      </c>
      <c r="G72" s="82">
        <f t="shared" si="8"/>
        <v>-0.17406620003748685</v>
      </c>
      <c r="H72" s="82">
        <f t="shared" si="9"/>
        <v>4.2427844999999991</v>
      </c>
      <c r="I72" s="82">
        <f t="shared" si="10"/>
        <v>3.0898078121249992</v>
      </c>
      <c r="J72" s="82">
        <f t="shared" si="11"/>
        <v>2.2501525391800303</v>
      </c>
      <c r="K72" s="82">
        <f t="shared" si="12"/>
        <v>-0.12676371017729979</v>
      </c>
      <c r="L72" s="82">
        <f t="shared" si="13"/>
        <v>-9.2315671936618562E-2</v>
      </c>
      <c r="M72" s="82">
        <f t="shared" ca="1" si="14"/>
        <v>-1.9937928945626668E-2</v>
      </c>
      <c r="N72" s="82">
        <f t="shared" ca="1" si="15"/>
        <v>2.6509278197858552E-5</v>
      </c>
      <c r="O72" s="91">
        <f t="shared" ca="1" si="16"/>
        <v>14199027202609.457</v>
      </c>
      <c r="P72" s="82">
        <f t="shared" ca="1" si="17"/>
        <v>735616256761981.63</v>
      </c>
      <c r="Q72" s="82">
        <f t="shared" ca="1" si="18"/>
        <v>18512515530824.574</v>
      </c>
      <c r="R72" s="44">
        <f t="shared" ca="1" si="19"/>
        <v>-1.8203460590591886E-3</v>
      </c>
    </row>
    <row r="73" spans="1:18">
      <c r="A73" s="80">
        <v>7570</v>
      </c>
      <c r="B73" s="80">
        <v>-2.3095900003681891E-2</v>
      </c>
      <c r="C73" s="128">
        <v>8</v>
      </c>
      <c r="D73" s="81">
        <f t="shared" si="5"/>
        <v>0.75700000000000001</v>
      </c>
      <c r="E73" s="81">
        <f t="shared" si="6"/>
        <v>-2.3095900003681891E-2</v>
      </c>
      <c r="F73" s="82">
        <f t="shared" si="7"/>
        <v>6.056</v>
      </c>
      <c r="G73" s="82">
        <f t="shared" si="8"/>
        <v>-0.18476720002945513</v>
      </c>
      <c r="H73" s="82">
        <f t="shared" si="9"/>
        <v>4.5843920000000002</v>
      </c>
      <c r="I73" s="82">
        <f t="shared" si="10"/>
        <v>3.4703847440000004</v>
      </c>
      <c r="J73" s="82">
        <f t="shared" si="11"/>
        <v>2.6270812512080002</v>
      </c>
      <c r="K73" s="82">
        <f t="shared" si="12"/>
        <v>-0.13986877042229753</v>
      </c>
      <c r="L73" s="82">
        <f t="shared" si="13"/>
        <v>-0.10588065920967923</v>
      </c>
      <c r="M73" s="82">
        <f t="shared" ca="1" si="14"/>
        <v>-2.1339284580955915E-2</v>
      </c>
      <c r="N73" s="82">
        <f t="shared" ca="1" si="15"/>
        <v>2.4685581946870055E-5</v>
      </c>
      <c r="O73" s="91">
        <f t="shared" ca="1" si="16"/>
        <v>11179880308224.758</v>
      </c>
      <c r="P73" s="82">
        <f t="shared" ca="1" si="17"/>
        <v>830444840318800.25</v>
      </c>
      <c r="Q73" s="82">
        <f t="shared" ca="1" si="18"/>
        <v>21086795255853.984</v>
      </c>
      <c r="R73" s="44">
        <f t="shared" ca="1" si="19"/>
        <v>-1.7566154227259753E-3</v>
      </c>
    </row>
    <row r="74" spans="1:18">
      <c r="A74" s="80">
        <v>7584.5</v>
      </c>
      <c r="B74" s="80">
        <v>-2.1847014999366365E-2</v>
      </c>
      <c r="C74" s="128">
        <v>8</v>
      </c>
      <c r="D74" s="81">
        <f t="shared" si="5"/>
        <v>0.75844999999999996</v>
      </c>
      <c r="E74" s="81">
        <f t="shared" si="6"/>
        <v>-2.1847014999366365E-2</v>
      </c>
      <c r="F74" s="82">
        <f t="shared" si="7"/>
        <v>6.0675999999999997</v>
      </c>
      <c r="G74" s="82">
        <f t="shared" si="8"/>
        <v>-0.17477611999493092</v>
      </c>
      <c r="H74" s="82">
        <f t="shared" si="9"/>
        <v>4.6019712199999994</v>
      </c>
      <c r="I74" s="82">
        <f t="shared" si="10"/>
        <v>3.4903650718089994</v>
      </c>
      <c r="J74" s="82">
        <f t="shared" si="11"/>
        <v>2.6472673887135354</v>
      </c>
      <c r="K74" s="82">
        <f t="shared" si="12"/>
        <v>-0.13255894821015535</v>
      </c>
      <c r="L74" s="82">
        <f t="shared" si="13"/>
        <v>-0.10053933426999231</v>
      </c>
      <c r="M74" s="82">
        <f t="shared" ca="1" si="14"/>
        <v>-2.1410271197291657E-2</v>
      </c>
      <c r="N74" s="82">
        <f t="shared" ca="1" si="15"/>
        <v>1.5259611892053778E-6</v>
      </c>
      <c r="O74" s="91">
        <f t="shared" ca="1" si="16"/>
        <v>11036511356757.783</v>
      </c>
      <c r="P74" s="82">
        <f t="shared" ca="1" si="17"/>
        <v>835399733273961.63</v>
      </c>
      <c r="Q74" s="82">
        <f t="shared" ca="1" si="18"/>
        <v>21221655432166.227</v>
      </c>
      <c r="R74" s="44">
        <f t="shared" ca="1" si="19"/>
        <v>-4.3674380207470859E-4</v>
      </c>
    </row>
    <row r="75" spans="1:18">
      <c r="A75" s="80">
        <v>7587.5</v>
      </c>
      <c r="B75" s="80">
        <v>-2.3388624998915475E-2</v>
      </c>
      <c r="C75" s="128">
        <v>8</v>
      </c>
      <c r="D75" s="81">
        <f t="shared" si="5"/>
        <v>0.75875000000000004</v>
      </c>
      <c r="E75" s="81">
        <f t="shared" si="6"/>
        <v>-2.3388624998915475E-2</v>
      </c>
      <c r="F75" s="82">
        <f t="shared" si="7"/>
        <v>6.07</v>
      </c>
      <c r="G75" s="82">
        <f t="shared" si="8"/>
        <v>-0.1871089999913238</v>
      </c>
      <c r="H75" s="82">
        <f t="shared" si="9"/>
        <v>4.6056125000000003</v>
      </c>
      <c r="I75" s="82">
        <f t="shared" si="10"/>
        <v>3.4945084843750003</v>
      </c>
      <c r="J75" s="82">
        <f t="shared" si="11"/>
        <v>2.6514583125195315</v>
      </c>
      <c r="K75" s="82">
        <f t="shared" si="12"/>
        <v>-0.14196895374341695</v>
      </c>
      <c r="L75" s="82">
        <f t="shared" si="13"/>
        <v>-0.10771894365281762</v>
      </c>
      <c r="M75" s="82">
        <f t="shared" ca="1" si="14"/>
        <v>-2.1424961794631117E-2</v>
      </c>
      <c r="N75" s="82">
        <f t="shared" ca="1" si="15"/>
        <v>3.084778543888249E-5</v>
      </c>
      <c r="O75" s="91">
        <f t="shared" ca="1" si="16"/>
        <v>11006956584176.158</v>
      </c>
      <c r="P75" s="82">
        <f t="shared" ca="1" si="17"/>
        <v>836426963404570.88</v>
      </c>
      <c r="Q75" s="82">
        <f t="shared" ca="1" si="18"/>
        <v>21249618277742.602</v>
      </c>
      <c r="R75" s="44">
        <f t="shared" ca="1" si="19"/>
        <v>-1.9636632042843577E-3</v>
      </c>
    </row>
    <row r="76" spans="1:18">
      <c r="A76" s="80">
        <v>8353.5</v>
      </c>
      <c r="B76" s="80">
        <v>-2.7213045003009029E-2</v>
      </c>
      <c r="C76" s="128">
        <v>8</v>
      </c>
      <c r="D76" s="81">
        <f t="shared" si="5"/>
        <v>0.83535000000000004</v>
      </c>
      <c r="E76" s="81">
        <f t="shared" si="6"/>
        <v>-2.7213045003009029E-2</v>
      </c>
      <c r="F76" s="82">
        <f t="shared" si="7"/>
        <v>6.6828000000000003</v>
      </c>
      <c r="G76" s="82">
        <f t="shared" si="8"/>
        <v>-0.21770436002407223</v>
      </c>
      <c r="H76" s="82">
        <f t="shared" si="9"/>
        <v>5.5824769800000009</v>
      </c>
      <c r="I76" s="82">
        <f t="shared" si="10"/>
        <v>4.6633221452430007</v>
      </c>
      <c r="J76" s="82">
        <f t="shared" si="11"/>
        <v>3.895506154028741</v>
      </c>
      <c r="K76" s="82">
        <f t="shared" si="12"/>
        <v>-0.18185933714610875</v>
      </c>
      <c r="L76" s="82">
        <f t="shared" si="13"/>
        <v>-0.15191619728500194</v>
      </c>
      <c r="M76" s="82">
        <f t="shared" ca="1" si="14"/>
        <v>-2.5217600940256098E-2</v>
      </c>
      <c r="N76" s="82">
        <f t="shared" ca="1" si="15"/>
        <v>3.1854376060607361E-5</v>
      </c>
      <c r="O76" s="91">
        <f t="shared" ca="1" si="16"/>
        <v>4700435513238.0381</v>
      </c>
      <c r="P76" s="82">
        <f t="shared" ca="1" si="17"/>
        <v>1122483112067614.3</v>
      </c>
      <c r="Q76" s="82">
        <f t="shared" ca="1" si="18"/>
        <v>29084682925779.422</v>
      </c>
      <c r="R76" s="44">
        <f t="shared" ca="1" si="19"/>
        <v>-1.9954440627529303E-3</v>
      </c>
    </row>
    <row r="77" spans="1:18">
      <c r="A77" s="80">
        <v>8354</v>
      </c>
      <c r="B77" s="80">
        <v>-2.986998000415042E-2</v>
      </c>
      <c r="C77" s="128">
        <v>8</v>
      </c>
      <c r="D77" s="81">
        <f t="shared" si="5"/>
        <v>0.83540000000000003</v>
      </c>
      <c r="E77" s="81">
        <f t="shared" si="6"/>
        <v>-2.986998000415042E-2</v>
      </c>
      <c r="F77" s="82">
        <f t="shared" si="7"/>
        <v>6.6832000000000003</v>
      </c>
      <c r="G77" s="82">
        <f t="shared" si="8"/>
        <v>-0.23895984003320336</v>
      </c>
      <c r="H77" s="82">
        <f t="shared" si="9"/>
        <v>5.5831452800000001</v>
      </c>
      <c r="I77" s="82">
        <f t="shared" si="10"/>
        <v>4.6641595669120006</v>
      </c>
      <c r="J77" s="82">
        <f t="shared" si="11"/>
        <v>3.8964389021982853</v>
      </c>
      <c r="K77" s="82">
        <f t="shared" si="12"/>
        <v>-0.1996270503637381</v>
      </c>
      <c r="L77" s="82">
        <f t="shared" si="13"/>
        <v>-0.1667684378738668</v>
      </c>
      <c r="M77" s="82">
        <f t="shared" ca="1" si="14"/>
        <v>-2.5220103645042936E-2</v>
      </c>
      <c r="N77" s="82">
        <f t="shared" ca="1" si="15"/>
        <v>1.7297080123989338E-4</v>
      </c>
      <c r="O77" s="91">
        <f t="shared" ca="1" si="16"/>
        <v>4697145301809.6338</v>
      </c>
      <c r="P77" s="82">
        <f t="shared" ca="1" si="17"/>
        <v>1122685576703945.4</v>
      </c>
      <c r="Q77" s="82">
        <f t="shared" ca="1" si="18"/>
        <v>29090258329556.676</v>
      </c>
      <c r="R77" s="44">
        <f t="shared" ca="1" si="19"/>
        <v>-4.649876359107484E-3</v>
      </c>
    </row>
    <row r="78" spans="1:18">
      <c r="A78" s="80">
        <v>8356.5</v>
      </c>
      <c r="B78" s="80">
        <v>-2.785465499619022E-2</v>
      </c>
      <c r="C78" s="128">
        <v>8</v>
      </c>
      <c r="D78" s="81">
        <f t="shared" si="5"/>
        <v>0.83565</v>
      </c>
      <c r="E78" s="81">
        <f t="shared" si="6"/>
        <v>-2.785465499619022E-2</v>
      </c>
      <c r="F78" s="82">
        <f t="shared" si="7"/>
        <v>6.6852</v>
      </c>
      <c r="G78" s="82">
        <f t="shared" si="8"/>
        <v>-0.22283723996952176</v>
      </c>
      <c r="H78" s="82">
        <f t="shared" si="9"/>
        <v>5.5864873800000003</v>
      </c>
      <c r="I78" s="82">
        <f t="shared" si="10"/>
        <v>4.6683481790970003</v>
      </c>
      <c r="J78" s="82">
        <f t="shared" si="11"/>
        <v>3.9011051558624081</v>
      </c>
      <c r="K78" s="82">
        <f t="shared" si="12"/>
        <v>-0.18621393958053087</v>
      </c>
      <c r="L78" s="82">
        <f t="shared" si="13"/>
        <v>-0.15560967861047062</v>
      </c>
      <c r="M78" s="82">
        <f t="shared" ca="1" si="14"/>
        <v>-2.5232617699148689E-2</v>
      </c>
      <c r="N78" s="82">
        <f t="shared" ca="1" si="15"/>
        <v>5.500063669661486E-5</v>
      </c>
      <c r="O78" s="91">
        <f t="shared" ca="1" si="16"/>
        <v>4680710802331.7588</v>
      </c>
      <c r="P78" s="82">
        <f t="shared" ca="1" si="17"/>
        <v>1123698213462950</v>
      </c>
      <c r="Q78" s="82">
        <f t="shared" ca="1" si="18"/>
        <v>29118144545782.063</v>
      </c>
      <c r="R78" s="44">
        <f t="shared" ca="1" si="19"/>
        <v>-2.6220372970415309E-3</v>
      </c>
    </row>
    <row r="79" spans="1:18">
      <c r="A79" s="80">
        <v>8365.5</v>
      </c>
      <c r="B79" s="80">
        <v>-2.6479485000891145E-2</v>
      </c>
      <c r="C79" s="128">
        <v>8</v>
      </c>
      <c r="D79" s="81">
        <f t="shared" si="5"/>
        <v>0.83655000000000002</v>
      </c>
      <c r="E79" s="81">
        <f t="shared" si="6"/>
        <v>-2.6479485000891145E-2</v>
      </c>
      <c r="F79" s="82">
        <f t="shared" si="7"/>
        <v>6.6924000000000001</v>
      </c>
      <c r="G79" s="82">
        <f t="shared" si="8"/>
        <v>-0.21183588000712916</v>
      </c>
      <c r="H79" s="82">
        <f t="shared" si="9"/>
        <v>5.5985272200000002</v>
      </c>
      <c r="I79" s="82">
        <f t="shared" si="10"/>
        <v>4.6834479458910003</v>
      </c>
      <c r="J79" s="82">
        <f t="shared" si="11"/>
        <v>3.9179383791351166</v>
      </c>
      <c r="K79" s="82">
        <f t="shared" si="12"/>
        <v>-0.17721130541996391</v>
      </c>
      <c r="L79" s="82">
        <f t="shared" si="13"/>
        <v>-0.1482461175490708</v>
      </c>
      <c r="M79" s="82">
        <f t="shared" ca="1" si="14"/>
        <v>-2.5277675610297159E-2</v>
      </c>
      <c r="N79" s="82">
        <f t="shared" ca="1" si="15"/>
        <v>1.1554766490559101E-5</v>
      </c>
      <c r="O79" s="91">
        <f t="shared" ca="1" si="16"/>
        <v>4621775183810.6797</v>
      </c>
      <c r="P79" s="82">
        <f t="shared" ca="1" si="17"/>
        <v>1127348034348319.3</v>
      </c>
      <c r="Q79" s="82">
        <f t="shared" ca="1" si="18"/>
        <v>29218661884984.105</v>
      </c>
      <c r="R79" s="44">
        <f t="shared" ca="1" si="19"/>
        <v>-1.2018093905939858E-3</v>
      </c>
    </row>
    <row r="80" spans="1:18">
      <c r="A80" s="80"/>
      <c r="B80" s="80"/>
      <c r="C80" s="128"/>
      <c r="D80" s="81">
        <f t="shared" si="5"/>
        <v>0</v>
      </c>
      <c r="E80" s="81">
        <f t="shared" si="6"/>
        <v>0</v>
      </c>
      <c r="F80" s="82">
        <f t="shared" si="7"/>
        <v>0</v>
      </c>
      <c r="G80" s="82">
        <f t="shared" si="8"/>
        <v>0</v>
      </c>
      <c r="H80" s="82">
        <f t="shared" si="9"/>
        <v>0</v>
      </c>
      <c r="I80" s="82">
        <f t="shared" si="10"/>
        <v>0</v>
      </c>
      <c r="J80" s="82">
        <f t="shared" si="11"/>
        <v>0</v>
      </c>
      <c r="K80" s="82">
        <f t="shared" si="12"/>
        <v>0</v>
      </c>
      <c r="L80" s="82">
        <f t="shared" si="13"/>
        <v>0</v>
      </c>
      <c r="M80" s="82">
        <f t="shared" ca="1" si="14"/>
        <v>1.166200832309322E-2</v>
      </c>
      <c r="N80" s="82">
        <f t="shared" ca="1" si="15"/>
        <v>0</v>
      </c>
      <c r="O80" s="91">
        <f t="shared" ca="1" si="16"/>
        <v>0</v>
      </c>
      <c r="P80" s="82">
        <f t="shared" ca="1" si="17"/>
        <v>0</v>
      </c>
      <c r="Q80" s="82">
        <f t="shared" ca="1" si="18"/>
        <v>0</v>
      </c>
      <c r="R80" s="44">
        <f t="shared" ca="1" si="19"/>
        <v>-1.166200832309322E-2</v>
      </c>
    </row>
    <row r="81" spans="1:18">
      <c r="A81" s="80"/>
      <c r="B81" s="80"/>
      <c r="C81" s="128"/>
      <c r="D81" s="81">
        <f t="shared" ref="D81:D144" si="20">A81/A$18</f>
        <v>0</v>
      </c>
      <c r="E81" s="81">
        <f t="shared" ref="E81:E144" si="21">B81/B$18</f>
        <v>0</v>
      </c>
      <c r="F81" s="82">
        <f t="shared" ref="F81:F144" si="22">$C81*D81</f>
        <v>0</v>
      </c>
      <c r="G81" s="82">
        <f t="shared" ref="G81:G144" si="23">$C81*E81</f>
        <v>0</v>
      </c>
      <c r="H81" s="82">
        <f t="shared" ref="H81:H144" si="24">C81*D81*D81</f>
        <v>0</v>
      </c>
      <c r="I81" s="82">
        <f t="shared" ref="I81:I144" si="25">C81*D81*D81*D81</f>
        <v>0</v>
      </c>
      <c r="J81" s="82">
        <f t="shared" ref="J81:J144" si="26">C81*D81*D81*D81*D81</f>
        <v>0</v>
      </c>
      <c r="K81" s="82">
        <f t="shared" ref="K81:K144" si="27">C81*E81*D81</f>
        <v>0</v>
      </c>
      <c r="L81" s="82">
        <f t="shared" ref="L81:L144" si="28">C81*E81*D81*D81</f>
        <v>0</v>
      </c>
      <c r="M81" s="82">
        <f t="shared" ref="M81:M144" ca="1" si="29">+E$4+E$5*D81+E$6*D81^2</f>
        <v>1.166200832309322E-2</v>
      </c>
      <c r="N81" s="82">
        <f t="shared" ref="N81:N144" ca="1" si="30">C81*(M81-E81)^2</f>
        <v>0</v>
      </c>
      <c r="O81" s="91">
        <f t="shared" ref="O81:O144" ca="1" si="31">(C81*O$1-O$2*F81+O$3*H81)^2</f>
        <v>0</v>
      </c>
      <c r="P81" s="82">
        <f t="shared" ref="P81:P144" ca="1" si="32">(-C81*O$2+O$4*F81-O$5*H81)^2</f>
        <v>0</v>
      </c>
      <c r="Q81" s="82">
        <f t="shared" ref="Q81:Q144" ca="1" si="33">+(C81*O$3-F81*O$5+H81*O$6)^2</f>
        <v>0</v>
      </c>
      <c r="R81" s="44">
        <f t="shared" ref="R81:R144" ca="1" si="34">+E81-M81</f>
        <v>-1.166200832309322E-2</v>
      </c>
    </row>
    <row r="82" spans="1:18">
      <c r="A82" s="80"/>
      <c r="B82" s="80"/>
      <c r="C82" s="128"/>
      <c r="D82" s="81">
        <f t="shared" si="20"/>
        <v>0</v>
      </c>
      <c r="E82" s="81">
        <f t="shared" si="21"/>
        <v>0</v>
      </c>
      <c r="F82" s="82">
        <f t="shared" si="22"/>
        <v>0</v>
      </c>
      <c r="G82" s="82">
        <f t="shared" si="23"/>
        <v>0</v>
      </c>
      <c r="H82" s="82">
        <f t="shared" si="24"/>
        <v>0</v>
      </c>
      <c r="I82" s="82">
        <f t="shared" si="25"/>
        <v>0</v>
      </c>
      <c r="J82" s="82">
        <f t="shared" si="26"/>
        <v>0</v>
      </c>
      <c r="K82" s="82">
        <f t="shared" si="27"/>
        <v>0</v>
      </c>
      <c r="L82" s="82">
        <f t="shared" si="28"/>
        <v>0</v>
      </c>
      <c r="M82" s="82">
        <f t="shared" ca="1" si="29"/>
        <v>1.166200832309322E-2</v>
      </c>
      <c r="N82" s="82">
        <f t="shared" ca="1" si="30"/>
        <v>0</v>
      </c>
      <c r="O82" s="91">
        <f t="shared" ca="1" si="31"/>
        <v>0</v>
      </c>
      <c r="P82" s="82">
        <f t="shared" ca="1" si="32"/>
        <v>0</v>
      </c>
      <c r="Q82" s="82">
        <f t="shared" ca="1" si="33"/>
        <v>0</v>
      </c>
      <c r="R82" s="44">
        <f t="shared" ca="1" si="34"/>
        <v>-1.166200832309322E-2</v>
      </c>
    </row>
    <row r="83" spans="1:18">
      <c r="A83" s="80"/>
      <c r="B83" s="80"/>
      <c r="C83" s="128"/>
      <c r="D83" s="81">
        <f t="shared" si="20"/>
        <v>0</v>
      </c>
      <c r="E83" s="81">
        <f t="shared" si="21"/>
        <v>0</v>
      </c>
      <c r="F83" s="82">
        <f t="shared" si="22"/>
        <v>0</v>
      </c>
      <c r="G83" s="82">
        <f t="shared" si="23"/>
        <v>0</v>
      </c>
      <c r="H83" s="82">
        <f t="shared" si="24"/>
        <v>0</v>
      </c>
      <c r="I83" s="82">
        <f t="shared" si="25"/>
        <v>0</v>
      </c>
      <c r="J83" s="82">
        <f t="shared" si="26"/>
        <v>0</v>
      </c>
      <c r="K83" s="82">
        <f t="shared" si="27"/>
        <v>0</v>
      </c>
      <c r="L83" s="82">
        <f t="shared" si="28"/>
        <v>0</v>
      </c>
      <c r="M83" s="82">
        <f t="shared" ca="1" si="29"/>
        <v>1.166200832309322E-2</v>
      </c>
      <c r="N83" s="82">
        <f t="shared" ca="1" si="30"/>
        <v>0</v>
      </c>
      <c r="O83" s="91">
        <f t="shared" ca="1" si="31"/>
        <v>0</v>
      </c>
      <c r="P83" s="82">
        <f t="shared" ca="1" si="32"/>
        <v>0</v>
      </c>
      <c r="Q83" s="82">
        <f t="shared" ca="1" si="33"/>
        <v>0</v>
      </c>
      <c r="R83" s="44">
        <f t="shared" ca="1" si="34"/>
        <v>-1.166200832309322E-2</v>
      </c>
    </row>
    <row r="84" spans="1:18">
      <c r="A84" s="80"/>
      <c r="B84" s="80"/>
      <c r="C84" s="128"/>
      <c r="D84" s="81">
        <f t="shared" si="20"/>
        <v>0</v>
      </c>
      <c r="E84" s="81">
        <f t="shared" si="21"/>
        <v>0</v>
      </c>
      <c r="F84" s="82">
        <f t="shared" si="22"/>
        <v>0</v>
      </c>
      <c r="G84" s="82">
        <f t="shared" si="23"/>
        <v>0</v>
      </c>
      <c r="H84" s="82">
        <f t="shared" si="24"/>
        <v>0</v>
      </c>
      <c r="I84" s="82">
        <f t="shared" si="25"/>
        <v>0</v>
      </c>
      <c r="J84" s="82">
        <f t="shared" si="26"/>
        <v>0</v>
      </c>
      <c r="K84" s="82">
        <f t="shared" si="27"/>
        <v>0</v>
      </c>
      <c r="L84" s="82">
        <f t="shared" si="28"/>
        <v>0</v>
      </c>
      <c r="M84" s="82">
        <f t="shared" ca="1" si="29"/>
        <v>1.166200832309322E-2</v>
      </c>
      <c r="N84" s="82">
        <f t="shared" ca="1" si="30"/>
        <v>0</v>
      </c>
      <c r="O84" s="91">
        <f t="shared" ca="1" si="31"/>
        <v>0</v>
      </c>
      <c r="P84" s="82">
        <f t="shared" ca="1" si="32"/>
        <v>0</v>
      </c>
      <c r="Q84" s="82">
        <f t="shared" ca="1" si="33"/>
        <v>0</v>
      </c>
      <c r="R84" s="44">
        <f t="shared" ca="1" si="34"/>
        <v>-1.166200832309322E-2</v>
      </c>
    </row>
    <row r="85" spans="1:18">
      <c r="A85" s="80"/>
      <c r="B85" s="80"/>
      <c r="C85" s="128"/>
      <c r="D85" s="81">
        <f t="shared" si="20"/>
        <v>0</v>
      </c>
      <c r="E85" s="81">
        <f t="shared" si="21"/>
        <v>0</v>
      </c>
      <c r="F85" s="82">
        <f t="shared" si="22"/>
        <v>0</v>
      </c>
      <c r="G85" s="82">
        <f t="shared" si="23"/>
        <v>0</v>
      </c>
      <c r="H85" s="82">
        <f t="shared" si="24"/>
        <v>0</v>
      </c>
      <c r="I85" s="82">
        <f t="shared" si="25"/>
        <v>0</v>
      </c>
      <c r="J85" s="82">
        <f t="shared" si="26"/>
        <v>0</v>
      </c>
      <c r="K85" s="82">
        <f t="shared" si="27"/>
        <v>0</v>
      </c>
      <c r="L85" s="82">
        <f t="shared" si="28"/>
        <v>0</v>
      </c>
      <c r="M85" s="82">
        <f t="shared" ca="1" si="29"/>
        <v>1.166200832309322E-2</v>
      </c>
      <c r="N85" s="82">
        <f t="shared" ca="1" si="30"/>
        <v>0</v>
      </c>
      <c r="O85" s="91">
        <f t="shared" ca="1" si="31"/>
        <v>0</v>
      </c>
      <c r="P85" s="82">
        <f t="shared" ca="1" si="32"/>
        <v>0</v>
      </c>
      <c r="Q85" s="82">
        <f t="shared" ca="1" si="33"/>
        <v>0</v>
      </c>
      <c r="R85" s="44">
        <f t="shared" ca="1" si="34"/>
        <v>-1.166200832309322E-2</v>
      </c>
    </row>
    <row r="86" spans="1:18">
      <c r="A86" s="80"/>
      <c r="B86" s="80"/>
      <c r="C86" s="128"/>
      <c r="D86" s="81">
        <f t="shared" si="20"/>
        <v>0</v>
      </c>
      <c r="E86" s="81">
        <f t="shared" si="21"/>
        <v>0</v>
      </c>
      <c r="F86" s="82">
        <f t="shared" si="22"/>
        <v>0</v>
      </c>
      <c r="G86" s="82">
        <f t="shared" si="23"/>
        <v>0</v>
      </c>
      <c r="H86" s="82">
        <f t="shared" si="24"/>
        <v>0</v>
      </c>
      <c r="I86" s="82">
        <f t="shared" si="25"/>
        <v>0</v>
      </c>
      <c r="J86" s="82">
        <f t="shared" si="26"/>
        <v>0</v>
      </c>
      <c r="K86" s="82">
        <f t="shared" si="27"/>
        <v>0</v>
      </c>
      <c r="L86" s="82">
        <f t="shared" si="28"/>
        <v>0</v>
      </c>
      <c r="M86" s="82">
        <f t="shared" ca="1" si="29"/>
        <v>1.166200832309322E-2</v>
      </c>
      <c r="N86" s="82">
        <f t="shared" ca="1" si="30"/>
        <v>0</v>
      </c>
      <c r="O86" s="91">
        <f t="shared" ca="1" si="31"/>
        <v>0</v>
      </c>
      <c r="P86" s="82">
        <f t="shared" ca="1" si="32"/>
        <v>0</v>
      </c>
      <c r="Q86" s="82">
        <f t="shared" ca="1" si="33"/>
        <v>0</v>
      </c>
      <c r="R86" s="44">
        <f t="shared" ca="1" si="34"/>
        <v>-1.166200832309322E-2</v>
      </c>
    </row>
    <row r="87" spans="1:18">
      <c r="A87" s="80"/>
      <c r="B87" s="80"/>
      <c r="C87" s="128"/>
      <c r="D87" s="81">
        <f t="shared" si="20"/>
        <v>0</v>
      </c>
      <c r="E87" s="81">
        <f t="shared" si="21"/>
        <v>0</v>
      </c>
      <c r="F87" s="82">
        <f t="shared" si="22"/>
        <v>0</v>
      </c>
      <c r="G87" s="82">
        <f t="shared" si="23"/>
        <v>0</v>
      </c>
      <c r="H87" s="82">
        <f t="shared" si="24"/>
        <v>0</v>
      </c>
      <c r="I87" s="82">
        <f t="shared" si="25"/>
        <v>0</v>
      </c>
      <c r="J87" s="82">
        <f t="shared" si="26"/>
        <v>0</v>
      </c>
      <c r="K87" s="82">
        <f t="shared" si="27"/>
        <v>0</v>
      </c>
      <c r="L87" s="82">
        <f t="shared" si="28"/>
        <v>0</v>
      </c>
      <c r="M87" s="82">
        <f t="shared" ca="1" si="29"/>
        <v>1.166200832309322E-2</v>
      </c>
      <c r="N87" s="82">
        <f t="shared" ca="1" si="30"/>
        <v>0</v>
      </c>
      <c r="O87" s="91">
        <f t="shared" ca="1" si="31"/>
        <v>0</v>
      </c>
      <c r="P87" s="82">
        <f t="shared" ca="1" si="32"/>
        <v>0</v>
      </c>
      <c r="Q87" s="82">
        <f t="shared" ca="1" si="33"/>
        <v>0</v>
      </c>
      <c r="R87" s="44">
        <f t="shared" ca="1" si="34"/>
        <v>-1.166200832309322E-2</v>
      </c>
    </row>
    <row r="88" spans="1:18">
      <c r="A88" s="80"/>
      <c r="B88" s="80"/>
      <c r="C88" s="128"/>
      <c r="D88" s="81">
        <f t="shared" si="20"/>
        <v>0</v>
      </c>
      <c r="E88" s="81">
        <f t="shared" si="21"/>
        <v>0</v>
      </c>
      <c r="F88" s="82">
        <f t="shared" si="22"/>
        <v>0</v>
      </c>
      <c r="G88" s="82">
        <f t="shared" si="23"/>
        <v>0</v>
      </c>
      <c r="H88" s="82">
        <f t="shared" si="24"/>
        <v>0</v>
      </c>
      <c r="I88" s="82">
        <f t="shared" si="25"/>
        <v>0</v>
      </c>
      <c r="J88" s="82">
        <f t="shared" si="26"/>
        <v>0</v>
      </c>
      <c r="K88" s="82">
        <f t="shared" si="27"/>
        <v>0</v>
      </c>
      <c r="L88" s="82">
        <f t="shared" si="28"/>
        <v>0</v>
      </c>
      <c r="M88" s="82">
        <f t="shared" ca="1" si="29"/>
        <v>1.166200832309322E-2</v>
      </c>
      <c r="N88" s="82">
        <f t="shared" ca="1" si="30"/>
        <v>0</v>
      </c>
      <c r="O88" s="91">
        <f t="shared" ca="1" si="31"/>
        <v>0</v>
      </c>
      <c r="P88" s="82">
        <f t="shared" ca="1" si="32"/>
        <v>0</v>
      </c>
      <c r="Q88" s="82">
        <f t="shared" ca="1" si="33"/>
        <v>0</v>
      </c>
      <c r="R88" s="44">
        <f t="shared" ca="1" si="34"/>
        <v>-1.166200832309322E-2</v>
      </c>
    </row>
    <row r="89" spans="1:18">
      <c r="A89" s="80"/>
      <c r="B89" s="80"/>
      <c r="C89" s="128"/>
      <c r="D89" s="81">
        <f t="shared" si="20"/>
        <v>0</v>
      </c>
      <c r="E89" s="81">
        <f t="shared" si="21"/>
        <v>0</v>
      </c>
      <c r="F89" s="82">
        <f t="shared" si="22"/>
        <v>0</v>
      </c>
      <c r="G89" s="82">
        <f t="shared" si="23"/>
        <v>0</v>
      </c>
      <c r="H89" s="82">
        <f t="shared" si="24"/>
        <v>0</v>
      </c>
      <c r="I89" s="82">
        <f t="shared" si="25"/>
        <v>0</v>
      </c>
      <c r="J89" s="82">
        <f t="shared" si="26"/>
        <v>0</v>
      </c>
      <c r="K89" s="82">
        <f t="shared" si="27"/>
        <v>0</v>
      </c>
      <c r="L89" s="82">
        <f t="shared" si="28"/>
        <v>0</v>
      </c>
      <c r="M89" s="82">
        <f t="shared" ca="1" si="29"/>
        <v>1.166200832309322E-2</v>
      </c>
      <c r="N89" s="82">
        <f t="shared" ca="1" si="30"/>
        <v>0</v>
      </c>
      <c r="O89" s="91">
        <f t="shared" ca="1" si="31"/>
        <v>0</v>
      </c>
      <c r="P89" s="82">
        <f t="shared" ca="1" si="32"/>
        <v>0</v>
      </c>
      <c r="Q89" s="82">
        <f t="shared" ca="1" si="33"/>
        <v>0</v>
      </c>
      <c r="R89" s="44">
        <f t="shared" ca="1" si="34"/>
        <v>-1.166200832309322E-2</v>
      </c>
    </row>
    <row r="90" spans="1:18">
      <c r="A90" s="80"/>
      <c r="B90" s="80"/>
      <c r="C90" s="128"/>
      <c r="D90" s="81">
        <f t="shared" si="20"/>
        <v>0</v>
      </c>
      <c r="E90" s="81">
        <f t="shared" si="21"/>
        <v>0</v>
      </c>
      <c r="F90" s="82">
        <f t="shared" si="22"/>
        <v>0</v>
      </c>
      <c r="G90" s="82">
        <f t="shared" si="23"/>
        <v>0</v>
      </c>
      <c r="H90" s="82">
        <f t="shared" si="24"/>
        <v>0</v>
      </c>
      <c r="I90" s="82">
        <f t="shared" si="25"/>
        <v>0</v>
      </c>
      <c r="J90" s="82">
        <f t="shared" si="26"/>
        <v>0</v>
      </c>
      <c r="K90" s="82">
        <f t="shared" si="27"/>
        <v>0</v>
      </c>
      <c r="L90" s="82">
        <f t="shared" si="28"/>
        <v>0</v>
      </c>
      <c r="M90" s="82">
        <f t="shared" ca="1" si="29"/>
        <v>1.166200832309322E-2</v>
      </c>
      <c r="N90" s="82">
        <f t="shared" ca="1" si="30"/>
        <v>0</v>
      </c>
      <c r="O90" s="91">
        <f t="shared" ca="1" si="31"/>
        <v>0</v>
      </c>
      <c r="P90" s="82">
        <f t="shared" ca="1" si="32"/>
        <v>0</v>
      </c>
      <c r="Q90" s="82">
        <f t="shared" ca="1" si="33"/>
        <v>0</v>
      </c>
      <c r="R90" s="44">
        <f t="shared" ca="1" si="34"/>
        <v>-1.166200832309322E-2</v>
      </c>
    </row>
    <row r="91" spans="1:18">
      <c r="A91" s="80"/>
      <c r="B91" s="80"/>
      <c r="C91" s="128"/>
      <c r="D91" s="81">
        <f t="shared" si="20"/>
        <v>0</v>
      </c>
      <c r="E91" s="81">
        <f t="shared" si="21"/>
        <v>0</v>
      </c>
      <c r="F91" s="82">
        <f t="shared" si="22"/>
        <v>0</v>
      </c>
      <c r="G91" s="82">
        <f t="shared" si="23"/>
        <v>0</v>
      </c>
      <c r="H91" s="82">
        <f t="shared" si="24"/>
        <v>0</v>
      </c>
      <c r="I91" s="82">
        <f t="shared" si="25"/>
        <v>0</v>
      </c>
      <c r="J91" s="82">
        <f t="shared" si="26"/>
        <v>0</v>
      </c>
      <c r="K91" s="82">
        <f t="shared" si="27"/>
        <v>0</v>
      </c>
      <c r="L91" s="82">
        <f t="shared" si="28"/>
        <v>0</v>
      </c>
      <c r="M91" s="82">
        <f t="shared" ca="1" si="29"/>
        <v>1.166200832309322E-2</v>
      </c>
      <c r="N91" s="82">
        <f t="shared" ca="1" si="30"/>
        <v>0</v>
      </c>
      <c r="O91" s="91">
        <f t="shared" ca="1" si="31"/>
        <v>0</v>
      </c>
      <c r="P91" s="82">
        <f t="shared" ca="1" si="32"/>
        <v>0</v>
      </c>
      <c r="Q91" s="82">
        <f t="shared" ca="1" si="33"/>
        <v>0</v>
      </c>
      <c r="R91" s="44">
        <f t="shared" ca="1" si="34"/>
        <v>-1.166200832309322E-2</v>
      </c>
    </row>
    <row r="92" spans="1:18">
      <c r="A92" s="80"/>
      <c r="B92" s="80"/>
      <c r="C92" s="128"/>
      <c r="D92" s="81">
        <f t="shared" si="20"/>
        <v>0</v>
      </c>
      <c r="E92" s="81">
        <f t="shared" si="21"/>
        <v>0</v>
      </c>
      <c r="F92" s="82">
        <f t="shared" si="22"/>
        <v>0</v>
      </c>
      <c r="G92" s="82">
        <f t="shared" si="23"/>
        <v>0</v>
      </c>
      <c r="H92" s="82">
        <f t="shared" si="24"/>
        <v>0</v>
      </c>
      <c r="I92" s="82">
        <f t="shared" si="25"/>
        <v>0</v>
      </c>
      <c r="J92" s="82">
        <f t="shared" si="26"/>
        <v>0</v>
      </c>
      <c r="K92" s="82">
        <f t="shared" si="27"/>
        <v>0</v>
      </c>
      <c r="L92" s="82">
        <f t="shared" si="28"/>
        <v>0</v>
      </c>
      <c r="M92" s="82">
        <f t="shared" ca="1" si="29"/>
        <v>1.166200832309322E-2</v>
      </c>
      <c r="N92" s="82">
        <f t="shared" ca="1" si="30"/>
        <v>0</v>
      </c>
      <c r="O92" s="91">
        <f t="shared" ca="1" si="31"/>
        <v>0</v>
      </c>
      <c r="P92" s="82">
        <f t="shared" ca="1" si="32"/>
        <v>0</v>
      </c>
      <c r="Q92" s="82">
        <f t="shared" ca="1" si="33"/>
        <v>0</v>
      </c>
      <c r="R92" s="44">
        <f t="shared" ca="1" si="34"/>
        <v>-1.166200832309322E-2</v>
      </c>
    </row>
    <row r="93" spans="1:18">
      <c r="A93" s="80"/>
      <c r="B93" s="80"/>
      <c r="C93" s="128"/>
      <c r="D93" s="81">
        <f t="shared" si="20"/>
        <v>0</v>
      </c>
      <c r="E93" s="81">
        <f t="shared" si="21"/>
        <v>0</v>
      </c>
      <c r="F93" s="82">
        <f t="shared" si="22"/>
        <v>0</v>
      </c>
      <c r="G93" s="82">
        <f t="shared" si="23"/>
        <v>0</v>
      </c>
      <c r="H93" s="82">
        <f t="shared" si="24"/>
        <v>0</v>
      </c>
      <c r="I93" s="82">
        <f t="shared" si="25"/>
        <v>0</v>
      </c>
      <c r="J93" s="82">
        <f t="shared" si="26"/>
        <v>0</v>
      </c>
      <c r="K93" s="82">
        <f t="shared" si="27"/>
        <v>0</v>
      </c>
      <c r="L93" s="82">
        <f t="shared" si="28"/>
        <v>0</v>
      </c>
      <c r="M93" s="82">
        <f t="shared" ca="1" si="29"/>
        <v>1.166200832309322E-2</v>
      </c>
      <c r="N93" s="82">
        <f t="shared" ca="1" si="30"/>
        <v>0</v>
      </c>
      <c r="O93" s="91">
        <f t="shared" ca="1" si="31"/>
        <v>0</v>
      </c>
      <c r="P93" s="82">
        <f t="shared" ca="1" si="32"/>
        <v>0</v>
      </c>
      <c r="Q93" s="82">
        <f t="shared" ca="1" si="33"/>
        <v>0</v>
      </c>
      <c r="R93" s="44">
        <f t="shared" ca="1" si="34"/>
        <v>-1.166200832309322E-2</v>
      </c>
    </row>
    <row r="94" spans="1:18">
      <c r="A94" s="80"/>
      <c r="B94" s="80"/>
      <c r="C94" s="128"/>
      <c r="D94" s="81">
        <f t="shared" si="20"/>
        <v>0</v>
      </c>
      <c r="E94" s="81">
        <f t="shared" si="21"/>
        <v>0</v>
      </c>
      <c r="F94" s="82">
        <f t="shared" si="22"/>
        <v>0</v>
      </c>
      <c r="G94" s="82">
        <f t="shared" si="23"/>
        <v>0</v>
      </c>
      <c r="H94" s="82">
        <f t="shared" si="24"/>
        <v>0</v>
      </c>
      <c r="I94" s="82">
        <f t="shared" si="25"/>
        <v>0</v>
      </c>
      <c r="J94" s="82">
        <f t="shared" si="26"/>
        <v>0</v>
      </c>
      <c r="K94" s="82">
        <f t="shared" si="27"/>
        <v>0</v>
      </c>
      <c r="L94" s="82">
        <f t="shared" si="28"/>
        <v>0</v>
      </c>
      <c r="M94" s="82">
        <f t="shared" ca="1" si="29"/>
        <v>1.166200832309322E-2</v>
      </c>
      <c r="N94" s="82">
        <f t="shared" ca="1" si="30"/>
        <v>0</v>
      </c>
      <c r="O94" s="91">
        <f t="shared" ca="1" si="31"/>
        <v>0</v>
      </c>
      <c r="P94" s="82">
        <f t="shared" ca="1" si="32"/>
        <v>0</v>
      </c>
      <c r="Q94" s="82">
        <f t="shared" ca="1" si="33"/>
        <v>0</v>
      </c>
      <c r="R94" s="44">
        <f t="shared" ca="1" si="34"/>
        <v>-1.166200832309322E-2</v>
      </c>
    </row>
    <row r="95" spans="1:18">
      <c r="A95" s="80"/>
      <c r="B95" s="80"/>
      <c r="C95" s="128"/>
      <c r="D95" s="81">
        <f t="shared" si="20"/>
        <v>0</v>
      </c>
      <c r="E95" s="81">
        <f t="shared" si="21"/>
        <v>0</v>
      </c>
      <c r="F95" s="82">
        <f t="shared" si="22"/>
        <v>0</v>
      </c>
      <c r="G95" s="82">
        <f t="shared" si="23"/>
        <v>0</v>
      </c>
      <c r="H95" s="82">
        <f t="shared" si="24"/>
        <v>0</v>
      </c>
      <c r="I95" s="82">
        <f t="shared" si="25"/>
        <v>0</v>
      </c>
      <c r="J95" s="82">
        <f t="shared" si="26"/>
        <v>0</v>
      </c>
      <c r="K95" s="82">
        <f t="shared" si="27"/>
        <v>0</v>
      </c>
      <c r="L95" s="82">
        <f t="shared" si="28"/>
        <v>0</v>
      </c>
      <c r="M95" s="82">
        <f t="shared" ca="1" si="29"/>
        <v>1.166200832309322E-2</v>
      </c>
      <c r="N95" s="82">
        <f t="shared" ca="1" si="30"/>
        <v>0</v>
      </c>
      <c r="O95" s="91">
        <f t="shared" ca="1" si="31"/>
        <v>0</v>
      </c>
      <c r="P95" s="82">
        <f t="shared" ca="1" si="32"/>
        <v>0</v>
      </c>
      <c r="Q95" s="82">
        <f t="shared" ca="1" si="33"/>
        <v>0</v>
      </c>
      <c r="R95" s="44">
        <f t="shared" ca="1" si="34"/>
        <v>-1.166200832309322E-2</v>
      </c>
    </row>
    <row r="96" spans="1:18">
      <c r="A96" s="80"/>
      <c r="B96" s="80"/>
      <c r="C96" s="128"/>
      <c r="D96" s="81">
        <f t="shared" si="20"/>
        <v>0</v>
      </c>
      <c r="E96" s="81">
        <f t="shared" si="21"/>
        <v>0</v>
      </c>
      <c r="F96" s="82">
        <f t="shared" si="22"/>
        <v>0</v>
      </c>
      <c r="G96" s="82">
        <f t="shared" si="23"/>
        <v>0</v>
      </c>
      <c r="H96" s="82">
        <f t="shared" si="24"/>
        <v>0</v>
      </c>
      <c r="I96" s="82">
        <f t="shared" si="25"/>
        <v>0</v>
      </c>
      <c r="J96" s="82">
        <f t="shared" si="26"/>
        <v>0</v>
      </c>
      <c r="K96" s="82">
        <f t="shared" si="27"/>
        <v>0</v>
      </c>
      <c r="L96" s="82">
        <f t="shared" si="28"/>
        <v>0</v>
      </c>
      <c r="M96" s="82">
        <f t="shared" ca="1" si="29"/>
        <v>1.166200832309322E-2</v>
      </c>
      <c r="N96" s="82">
        <f t="shared" ca="1" si="30"/>
        <v>0</v>
      </c>
      <c r="O96" s="91">
        <f t="shared" ca="1" si="31"/>
        <v>0</v>
      </c>
      <c r="P96" s="82">
        <f t="shared" ca="1" si="32"/>
        <v>0</v>
      </c>
      <c r="Q96" s="82">
        <f t="shared" ca="1" si="33"/>
        <v>0</v>
      </c>
      <c r="R96" s="44">
        <f t="shared" ca="1" si="34"/>
        <v>-1.166200832309322E-2</v>
      </c>
    </row>
    <row r="97" spans="1:18">
      <c r="A97" s="80"/>
      <c r="B97" s="80"/>
      <c r="C97" s="128"/>
      <c r="D97" s="81">
        <f t="shared" si="20"/>
        <v>0</v>
      </c>
      <c r="E97" s="81">
        <f t="shared" si="21"/>
        <v>0</v>
      </c>
      <c r="F97" s="82">
        <f t="shared" si="22"/>
        <v>0</v>
      </c>
      <c r="G97" s="82">
        <f t="shared" si="23"/>
        <v>0</v>
      </c>
      <c r="H97" s="82">
        <f t="shared" si="24"/>
        <v>0</v>
      </c>
      <c r="I97" s="82">
        <f t="shared" si="25"/>
        <v>0</v>
      </c>
      <c r="J97" s="82">
        <f t="shared" si="26"/>
        <v>0</v>
      </c>
      <c r="K97" s="82">
        <f t="shared" si="27"/>
        <v>0</v>
      </c>
      <c r="L97" s="82">
        <f t="shared" si="28"/>
        <v>0</v>
      </c>
      <c r="M97" s="82">
        <f t="shared" ca="1" si="29"/>
        <v>1.166200832309322E-2</v>
      </c>
      <c r="N97" s="82">
        <f t="shared" ca="1" si="30"/>
        <v>0</v>
      </c>
      <c r="O97" s="91">
        <f t="shared" ca="1" si="31"/>
        <v>0</v>
      </c>
      <c r="P97" s="82">
        <f t="shared" ca="1" si="32"/>
        <v>0</v>
      </c>
      <c r="Q97" s="82">
        <f t="shared" ca="1" si="33"/>
        <v>0</v>
      </c>
      <c r="R97" s="44">
        <f t="shared" ca="1" si="34"/>
        <v>-1.166200832309322E-2</v>
      </c>
    </row>
    <row r="98" spans="1:18">
      <c r="A98" s="80"/>
      <c r="B98" s="80"/>
      <c r="C98" s="128"/>
      <c r="D98" s="81">
        <f t="shared" si="20"/>
        <v>0</v>
      </c>
      <c r="E98" s="81">
        <f t="shared" si="21"/>
        <v>0</v>
      </c>
      <c r="F98" s="82">
        <f t="shared" si="22"/>
        <v>0</v>
      </c>
      <c r="G98" s="82">
        <f t="shared" si="23"/>
        <v>0</v>
      </c>
      <c r="H98" s="82">
        <f t="shared" si="24"/>
        <v>0</v>
      </c>
      <c r="I98" s="82">
        <f t="shared" si="25"/>
        <v>0</v>
      </c>
      <c r="J98" s="82">
        <f t="shared" si="26"/>
        <v>0</v>
      </c>
      <c r="K98" s="82">
        <f t="shared" si="27"/>
        <v>0</v>
      </c>
      <c r="L98" s="82">
        <f t="shared" si="28"/>
        <v>0</v>
      </c>
      <c r="M98" s="82">
        <f t="shared" ca="1" si="29"/>
        <v>1.166200832309322E-2</v>
      </c>
      <c r="N98" s="82">
        <f t="shared" ca="1" si="30"/>
        <v>0</v>
      </c>
      <c r="O98" s="91">
        <f t="shared" ca="1" si="31"/>
        <v>0</v>
      </c>
      <c r="P98" s="82">
        <f t="shared" ca="1" si="32"/>
        <v>0</v>
      </c>
      <c r="Q98" s="82">
        <f t="shared" ca="1" si="33"/>
        <v>0</v>
      </c>
      <c r="R98" s="44">
        <f t="shared" ca="1" si="34"/>
        <v>-1.166200832309322E-2</v>
      </c>
    </row>
    <row r="99" spans="1:18">
      <c r="A99" s="80"/>
      <c r="B99" s="80"/>
      <c r="C99" s="128"/>
      <c r="D99" s="81">
        <f t="shared" si="20"/>
        <v>0</v>
      </c>
      <c r="E99" s="81">
        <f t="shared" si="21"/>
        <v>0</v>
      </c>
      <c r="F99" s="82">
        <f t="shared" si="22"/>
        <v>0</v>
      </c>
      <c r="G99" s="82">
        <f t="shared" si="23"/>
        <v>0</v>
      </c>
      <c r="H99" s="82">
        <f t="shared" si="24"/>
        <v>0</v>
      </c>
      <c r="I99" s="82">
        <f t="shared" si="25"/>
        <v>0</v>
      </c>
      <c r="J99" s="82">
        <f t="shared" si="26"/>
        <v>0</v>
      </c>
      <c r="K99" s="82">
        <f t="shared" si="27"/>
        <v>0</v>
      </c>
      <c r="L99" s="82">
        <f t="shared" si="28"/>
        <v>0</v>
      </c>
      <c r="M99" s="82">
        <f t="shared" ca="1" si="29"/>
        <v>1.166200832309322E-2</v>
      </c>
      <c r="N99" s="82">
        <f t="shared" ca="1" si="30"/>
        <v>0</v>
      </c>
      <c r="O99" s="91">
        <f t="shared" ca="1" si="31"/>
        <v>0</v>
      </c>
      <c r="P99" s="82">
        <f t="shared" ca="1" si="32"/>
        <v>0</v>
      </c>
      <c r="Q99" s="82">
        <f t="shared" ca="1" si="33"/>
        <v>0</v>
      </c>
      <c r="R99" s="44">
        <f t="shared" ca="1" si="34"/>
        <v>-1.166200832309322E-2</v>
      </c>
    </row>
    <row r="100" spans="1:18">
      <c r="A100" s="80"/>
      <c r="B100" s="80"/>
      <c r="C100" s="128"/>
      <c r="D100" s="81">
        <f t="shared" si="20"/>
        <v>0</v>
      </c>
      <c r="E100" s="81">
        <f t="shared" si="21"/>
        <v>0</v>
      </c>
      <c r="F100" s="82">
        <f t="shared" si="22"/>
        <v>0</v>
      </c>
      <c r="G100" s="82">
        <f t="shared" si="23"/>
        <v>0</v>
      </c>
      <c r="H100" s="82">
        <f t="shared" si="24"/>
        <v>0</v>
      </c>
      <c r="I100" s="82">
        <f t="shared" si="25"/>
        <v>0</v>
      </c>
      <c r="J100" s="82">
        <f t="shared" si="26"/>
        <v>0</v>
      </c>
      <c r="K100" s="82">
        <f t="shared" si="27"/>
        <v>0</v>
      </c>
      <c r="L100" s="82">
        <f t="shared" si="28"/>
        <v>0</v>
      </c>
      <c r="M100" s="82">
        <f t="shared" ca="1" si="29"/>
        <v>1.166200832309322E-2</v>
      </c>
      <c r="N100" s="82">
        <f t="shared" ca="1" si="30"/>
        <v>0</v>
      </c>
      <c r="O100" s="91">
        <f t="shared" ca="1" si="31"/>
        <v>0</v>
      </c>
      <c r="P100" s="82">
        <f t="shared" ca="1" si="32"/>
        <v>0</v>
      </c>
      <c r="Q100" s="82">
        <f t="shared" ca="1" si="33"/>
        <v>0</v>
      </c>
      <c r="R100" s="44">
        <f t="shared" ca="1" si="34"/>
        <v>-1.166200832309322E-2</v>
      </c>
    </row>
    <row r="101" spans="1:18">
      <c r="A101" s="80"/>
      <c r="B101" s="80"/>
      <c r="C101" s="128"/>
      <c r="D101" s="81">
        <f t="shared" si="20"/>
        <v>0</v>
      </c>
      <c r="E101" s="81">
        <f t="shared" si="21"/>
        <v>0</v>
      </c>
      <c r="F101" s="82">
        <f t="shared" si="22"/>
        <v>0</v>
      </c>
      <c r="G101" s="82">
        <f t="shared" si="23"/>
        <v>0</v>
      </c>
      <c r="H101" s="82">
        <f t="shared" si="24"/>
        <v>0</v>
      </c>
      <c r="I101" s="82">
        <f t="shared" si="25"/>
        <v>0</v>
      </c>
      <c r="J101" s="82">
        <f t="shared" si="26"/>
        <v>0</v>
      </c>
      <c r="K101" s="82">
        <f t="shared" si="27"/>
        <v>0</v>
      </c>
      <c r="L101" s="82">
        <f t="shared" si="28"/>
        <v>0</v>
      </c>
      <c r="M101" s="82">
        <f t="shared" ca="1" si="29"/>
        <v>1.166200832309322E-2</v>
      </c>
      <c r="N101" s="82">
        <f t="shared" ca="1" si="30"/>
        <v>0</v>
      </c>
      <c r="O101" s="91">
        <f t="shared" ca="1" si="31"/>
        <v>0</v>
      </c>
      <c r="P101" s="82">
        <f t="shared" ca="1" si="32"/>
        <v>0</v>
      </c>
      <c r="Q101" s="82">
        <f t="shared" ca="1" si="33"/>
        <v>0</v>
      </c>
      <c r="R101" s="44">
        <f t="shared" ca="1" si="34"/>
        <v>-1.166200832309322E-2</v>
      </c>
    </row>
    <row r="102" spans="1:18">
      <c r="A102" s="80"/>
      <c r="B102" s="80"/>
      <c r="C102" s="128"/>
      <c r="D102" s="81">
        <f t="shared" si="20"/>
        <v>0</v>
      </c>
      <c r="E102" s="81">
        <f t="shared" si="21"/>
        <v>0</v>
      </c>
      <c r="F102" s="82">
        <f t="shared" si="22"/>
        <v>0</v>
      </c>
      <c r="G102" s="82">
        <f t="shared" si="23"/>
        <v>0</v>
      </c>
      <c r="H102" s="82">
        <f t="shared" si="24"/>
        <v>0</v>
      </c>
      <c r="I102" s="82">
        <f t="shared" si="25"/>
        <v>0</v>
      </c>
      <c r="J102" s="82">
        <f t="shared" si="26"/>
        <v>0</v>
      </c>
      <c r="K102" s="82">
        <f t="shared" si="27"/>
        <v>0</v>
      </c>
      <c r="L102" s="82">
        <f t="shared" si="28"/>
        <v>0</v>
      </c>
      <c r="M102" s="82">
        <f t="shared" ca="1" si="29"/>
        <v>1.166200832309322E-2</v>
      </c>
      <c r="N102" s="82">
        <f t="shared" ca="1" si="30"/>
        <v>0</v>
      </c>
      <c r="O102" s="91">
        <f t="shared" ca="1" si="31"/>
        <v>0</v>
      </c>
      <c r="P102" s="82">
        <f t="shared" ca="1" si="32"/>
        <v>0</v>
      </c>
      <c r="Q102" s="82">
        <f t="shared" ca="1" si="33"/>
        <v>0</v>
      </c>
      <c r="R102" s="44">
        <f t="shared" ca="1" si="34"/>
        <v>-1.166200832309322E-2</v>
      </c>
    </row>
    <row r="103" spans="1:18">
      <c r="A103" s="80"/>
      <c r="B103" s="80"/>
      <c r="C103" s="128"/>
      <c r="D103" s="81">
        <f t="shared" si="20"/>
        <v>0</v>
      </c>
      <c r="E103" s="81">
        <f t="shared" si="21"/>
        <v>0</v>
      </c>
      <c r="F103" s="82">
        <f t="shared" si="22"/>
        <v>0</v>
      </c>
      <c r="G103" s="82">
        <f t="shared" si="23"/>
        <v>0</v>
      </c>
      <c r="H103" s="82">
        <f t="shared" si="24"/>
        <v>0</v>
      </c>
      <c r="I103" s="82">
        <f t="shared" si="25"/>
        <v>0</v>
      </c>
      <c r="J103" s="82">
        <f t="shared" si="26"/>
        <v>0</v>
      </c>
      <c r="K103" s="82">
        <f t="shared" si="27"/>
        <v>0</v>
      </c>
      <c r="L103" s="82">
        <f t="shared" si="28"/>
        <v>0</v>
      </c>
      <c r="M103" s="82">
        <f t="shared" ca="1" si="29"/>
        <v>1.166200832309322E-2</v>
      </c>
      <c r="N103" s="82">
        <f t="shared" ca="1" si="30"/>
        <v>0</v>
      </c>
      <c r="O103" s="91">
        <f t="shared" ca="1" si="31"/>
        <v>0</v>
      </c>
      <c r="P103" s="82">
        <f t="shared" ca="1" si="32"/>
        <v>0</v>
      </c>
      <c r="Q103" s="82">
        <f t="shared" ca="1" si="33"/>
        <v>0</v>
      </c>
      <c r="R103" s="44">
        <f t="shared" ca="1" si="34"/>
        <v>-1.166200832309322E-2</v>
      </c>
    </row>
    <row r="104" spans="1:18">
      <c r="A104" s="80"/>
      <c r="B104" s="80"/>
      <c r="C104" s="128"/>
      <c r="D104" s="81">
        <f t="shared" si="20"/>
        <v>0</v>
      </c>
      <c r="E104" s="81">
        <f t="shared" si="21"/>
        <v>0</v>
      </c>
      <c r="F104" s="82">
        <f t="shared" si="22"/>
        <v>0</v>
      </c>
      <c r="G104" s="82">
        <f t="shared" si="23"/>
        <v>0</v>
      </c>
      <c r="H104" s="82">
        <f t="shared" si="24"/>
        <v>0</v>
      </c>
      <c r="I104" s="82">
        <f t="shared" si="25"/>
        <v>0</v>
      </c>
      <c r="J104" s="82">
        <f t="shared" si="26"/>
        <v>0</v>
      </c>
      <c r="K104" s="82">
        <f t="shared" si="27"/>
        <v>0</v>
      </c>
      <c r="L104" s="82">
        <f t="shared" si="28"/>
        <v>0</v>
      </c>
      <c r="M104" s="82">
        <f t="shared" ca="1" si="29"/>
        <v>1.166200832309322E-2</v>
      </c>
      <c r="N104" s="82">
        <f t="shared" ca="1" si="30"/>
        <v>0</v>
      </c>
      <c r="O104" s="91">
        <f t="shared" ca="1" si="31"/>
        <v>0</v>
      </c>
      <c r="P104" s="82">
        <f t="shared" ca="1" si="32"/>
        <v>0</v>
      </c>
      <c r="Q104" s="82">
        <f t="shared" ca="1" si="33"/>
        <v>0</v>
      </c>
      <c r="R104" s="44">
        <f t="shared" ca="1" si="34"/>
        <v>-1.166200832309322E-2</v>
      </c>
    </row>
    <row r="105" spans="1:18">
      <c r="A105" s="80"/>
      <c r="B105" s="80"/>
      <c r="C105" s="128"/>
      <c r="D105" s="81">
        <f t="shared" si="20"/>
        <v>0</v>
      </c>
      <c r="E105" s="81">
        <f t="shared" si="21"/>
        <v>0</v>
      </c>
      <c r="F105" s="82">
        <f t="shared" si="22"/>
        <v>0</v>
      </c>
      <c r="G105" s="82">
        <f t="shared" si="23"/>
        <v>0</v>
      </c>
      <c r="H105" s="82">
        <f t="shared" si="24"/>
        <v>0</v>
      </c>
      <c r="I105" s="82">
        <f t="shared" si="25"/>
        <v>0</v>
      </c>
      <c r="J105" s="82">
        <f t="shared" si="26"/>
        <v>0</v>
      </c>
      <c r="K105" s="82">
        <f t="shared" si="27"/>
        <v>0</v>
      </c>
      <c r="L105" s="82">
        <f t="shared" si="28"/>
        <v>0</v>
      </c>
      <c r="M105" s="82">
        <f t="shared" ca="1" si="29"/>
        <v>1.166200832309322E-2</v>
      </c>
      <c r="N105" s="82">
        <f t="shared" ca="1" si="30"/>
        <v>0</v>
      </c>
      <c r="O105" s="91">
        <f t="shared" ca="1" si="31"/>
        <v>0</v>
      </c>
      <c r="P105" s="82">
        <f t="shared" ca="1" si="32"/>
        <v>0</v>
      </c>
      <c r="Q105" s="82">
        <f t="shared" ca="1" si="33"/>
        <v>0</v>
      </c>
      <c r="R105" s="44">
        <f t="shared" ca="1" si="34"/>
        <v>-1.166200832309322E-2</v>
      </c>
    </row>
    <row r="106" spans="1:18">
      <c r="A106" s="80"/>
      <c r="B106" s="80"/>
      <c r="C106" s="128"/>
      <c r="D106" s="81">
        <f t="shared" si="20"/>
        <v>0</v>
      </c>
      <c r="E106" s="81">
        <f t="shared" si="21"/>
        <v>0</v>
      </c>
      <c r="F106" s="82">
        <f t="shared" si="22"/>
        <v>0</v>
      </c>
      <c r="G106" s="82">
        <f t="shared" si="23"/>
        <v>0</v>
      </c>
      <c r="H106" s="82">
        <f t="shared" si="24"/>
        <v>0</v>
      </c>
      <c r="I106" s="82">
        <f t="shared" si="25"/>
        <v>0</v>
      </c>
      <c r="J106" s="82">
        <f t="shared" si="26"/>
        <v>0</v>
      </c>
      <c r="K106" s="82">
        <f t="shared" si="27"/>
        <v>0</v>
      </c>
      <c r="L106" s="82">
        <f t="shared" si="28"/>
        <v>0</v>
      </c>
      <c r="M106" s="82">
        <f t="shared" ca="1" si="29"/>
        <v>1.166200832309322E-2</v>
      </c>
      <c r="N106" s="82">
        <f t="shared" ca="1" si="30"/>
        <v>0</v>
      </c>
      <c r="O106" s="91">
        <f t="shared" ca="1" si="31"/>
        <v>0</v>
      </c>
      <c r="P106" s="82">
        <f t="shared" ca="1" si="32"/>
        <v>0</v>
      </c>
      <c r="Q106" s="82">
        <f t="shared" ca="1" si="33"/>
        <v>0</v>
      </c>
      <c r="R106" s="44">
        <f t="shared" ca="1" si="34"/>
        <v>-1.166200832309322E-2</v>
      </c>
    </row>
    <row r="107" spans="1:18">
      <c r="A107" s="80"/>
      <c r="B107" s="80"/>
      <c r="C107" s="128"/>
      <c r="D107" s="81">
        <f t="shared" si="20"/>
        <v>0</v>
      </c>
      <c r="E107" s="81">
        <f t="shared" si="21"/>
        <v>0</v>
      </c>
      <c r="F107" s="82">
        <f t="shared" si="22"/>
        <v>0</v>
      </c>
      <c r="G107" s="82">
        <f t="shared" si="23"/>
        <v>0</v>
      </c>
      <c r="H107" s="82">
        <f t="shared" si="24"/>
        <v>0</v>
      </c>
      <c r="I107" s="82">
        <f t="shared" si="25"/>
        <v>0</v>
      </c>
      <c r="J107" s="82">
        <f t="shared" si="26"/>
        <v>0</v>
      </c>
      <c r="K107" s="82">
        <f t="shared" si="27"/>
        <v>0</v>
      </c>
      <c r="L107" s="82">
        <f t="shared" si="28"/>
        <v>0</v>
      </c>
      <c r="M107" s="82">
        <f t="shared" ca="1" si="29"/>
        <v>1.166200832309322E-2</v>
      </c>
      <c r="N107" s="82">
        <f t="shared" ca="1" si="30"/>
        <v>0</v>
      </c>
      <c r="O107" s="91">
        <f t="shared" ca="1" si="31"/>
        <v>0</v>
      </c>
      <c r="P107" s="82">
        <f t="shared" ca="1" si="32"/>
        <v>0</v>
      </c>
      <c r="Q107" s="82">
        <f t="shared" ca="1" si="33"/>
        <v>0</v>
      </c>
      <c r="R107" s="44">
        <f t="shared" ca="1" si="34"/>
        <v>-1.166200832309322E-2</v>
      </c>
    </row>
    <row r="108" spans="1:18">
      <c r="A108" s="80"/>
      <c r="B108" s="80"/>
      <c r="C108" s="128"/>
      <c r="D108" s="81">
        <f t="shared" si="20"/>
        <v>0</v>
      </c>
      <c r="E108" s="81">
        <f t="shared" si="21"/>
        <v>0</v>
      </c>
      <c r="F108" s="82">
        <f t="shared" si="22"/>
        <v>0</v>
      </c>
      <c r="G108" s="82">
        <f t="shared" si="23"/>
        <v>0</v>
      </c>
      <c r="H108" s="82">
        <f t="shared" si="24"/>
        <v>0</v>
      </c>
      <c r="I108" s="82">
        <f t="shared" si="25"/>
        <v>0</v>
      </c>
      <c r="J108" s="82">
        <f t="shared" si="26"/>
        <v>0</v>
      </c>
      <c r="K108" s="82">
        <f t="shared" si="27"/>
        <v>0</v>
      </c>
      <c r="L108" s="82">
        <f t="shared" si="28"/>
        <v>0</v>
      </c>
      <c r="M108" s="82">
        <f t="shared" ca="1" si="29"/>
        <v>1.166200832309322E-2</v>
      </c>
      <c r="N108" s="82">
        <f t="shared" ca="1" si="30"/>
        <v>0</v>
      </c>
      <c r="O108" s="91">
        <f t="shared" ca="1" si="31"/>
        <v>0</v>
      </c>
      <c r="P108" s="82">
        <f t="shared" ca="1" si="32"/>
        <v>0</v>
      </c>
      <c r="Q108" s="82">
        <f t="shared" ca="1" si="33"/>
        <v>0</v>
      </c>
      <c r="R108" s="44">
        <f t="shared" ca="1" si="34"/>
        <v>-1.166200832309322E-2</v>
      </c>
    </row>
    <row r="109" spans="1:18">
      <c r="A109" s="80"/>
      <c r="B109" s="80"/>
      <c r="C109" s="128"/>
      <c r="D109" s="81">
        <f t="shared" si="20"/>
        <v>0</v>
      </c>
      <c r="E109" s="81">
        <f t="shared" si="21"/>
        <v>0</v>
      </c>
      <c r="F109" s="82">
        <f t="shared" si="22"/>
        <v>0</v>
      </c>
      <c r="G109" s="82">
        <f t="shared" si="23"/>
        <v>0</v>
      </c>
      <c r="H109" s="82">
        <f t="shared" si="24"/>
        <v>0</v>
      </c>
      <c r="I109" s="82">
        <f t="shared" si="25"/>
        <v>0</v>
      </c>
      <c r="J109" s="82">
        <f t="shared" si="26"/>
        <v>0</v>
      </c>
      <c r="K109" s="82">
        <f t="shared" si="27"/>
        <v>0</v>
      </c>
      <c r="L109" s="82">
        <f t="shared" si="28"/>
        <v>0</v>
      </c>
      <c r="M109" s="82">
        <f t="shared" ca="1" si="29"/>
        <v>1.166200832309322E-2</v>
      </c>
      <c r="N109" s="82">
        <f t="shared" ca="1" si="30"/>
        <v>0</v>
      </c>
      <c r="O109" s="91">
        <f t="shared" ca="1" si="31"/>
        <v>0</v>
      </c>
      <c r="P109" s="82">
        <f t="shared" ca="1" si="32"/>
        <v>0</v>
      </c>
      <c r="Q109" s="82">
        <f t="shared" ca="1" si="33"/>
        <v>0</v>
      </c>
      <c r="R109" s="44">
        <f t="shared" ca="1" si="34"/>
        <v>-1.166200832309322E-2</v>
      </c>
    </row>
    <row r="110" spans="1:18">
      <c r="A110" s="80"/>
      <c r="B110" s="80"/>
      <c r="C110" s="128"/>
      <c r="D110" s="81">
        <f t="shared" si="20"/>
        <v>0</v>
      </c>
      <c r="E110" s="81">
        <f t="shared" si="21"/>
        <v>0</v>
      </c>
      <c r="F110" s="82">
        <f t="shared" si="22"/>
        <v>0</v>
      </c>
      <c r="G110" s="82">
        <f t="shared" si="23"/>
        <v>0</v>
      </c>
      <c r="H110" s="82">
        <f t="shared" si="24"/>
        <v>0</v>
      </c>
      <c r="I110" s="82">
        <f t="shared" si="25"/>
        <v>0</v>
      </c>
      <c r="J110" s="82">
        <f t="shared" si="26"/>
        <v>0</v>
      </c>
      <c r="K110" s="82">
        <f t="shared" si="27"/>
        <v>0</v>
      </c>
      <c r="L110" s="82">
        <f t="shared" si="28"/>
        <v>0</v>
      </c>
      <c r="M110" s="82">
        <f t="shared" ca="1" si="29"/>
        <v>1.166200832309322E-2</v>
      </c>
      <c r="N110" s="82">
        <f t="shared" ca="1" si="30"/>
        <v>0</v>
      </c>
      <c r="O110" s="91">
        <f t="shared" ca="1" si="31"/>
        <v>0</v>
      </c>
      <c r="P110" s="82">
        <f t="shared" ca="1" si="32"/>
        <v>0</v>
      </c>
      <c r="Q110" s="82">
        <f t="shared" ca="1" si="33"/>
        <v>0</v>
      </c>
      <c r="R110" s="44">
        <f t="shared" ca="1" si="34"/>
        <v>-1.166200832309322E-2</v>
      </c>
    </row>
    <row r="111" spans="1:18">
      <c r="A111" s="80"/>
      <c r="B111" s="80"/>
      <c r="C111" s="128"/>
      <c r="D111" s="81">
        <f t="shared" si="20"/>
        <v>0</v>
      </c>
      <c r="E111" s="81">
        <f t="shared" si="21"/>
        <v>0</v>
      </c>
      <c r="F111" s="82">
        <f t="shared" si="22"/>
        <v>0</v>
      </c>
      <c r="G111" s="82">
        <f t="shared" si="23"/>
        <v>0</v>
      </c>
      <c r="H111" s="82">
        <f t="shared" si="24"/>
        <v>0</v>
      </c>
      <c r="I111" s="82">
        <f t="shared" si="25"/>
        <v>0</v>
      </c>
      <c r="J111" s="82">
        <f t="shared" si="26"/>
        <v>0</v>
      </c>
      <c r="K111" s="82">
        <f t="shared" si="27"/>
        <v>0</v>
      </c>
      <c r="L111" s="82">
        <f t="shared" si="28"/>
        <v>0</v>
      </c>
      <c r="M111" s="82">
        <f t="shared" ca="1" si="29"/>
        <v>1.166200832309322E-2</v>
      </c>
      <c r="N111" s="82">
        <f t="shared" ca="1" si="30"/>
        <v>0</v>
      </c>
      <c r="O111" s="91">
        <f t="shared" ca="1" si="31"/>
        <v>0</v>
      </c>
      <c r="P111" s="82">
        <f t="shared" ca="1" si="32"/>
        <v>0</v>
      </c>
      <c r="Q111" s="82">
        <f t="shared" ca="1" si="33"/>
        <v>0</v>
      </c>
      <c r="R111" s="44">
        <f t="shared" ca="1" si="34"/>
        <v>-1.166200832309322E-2</v>
      </c>
    </row>
    <row r="112" spans="1:18">
      <c r="A112" s="80"/>
      <c r="B112" s="80"/>
      <c r="C112" s="128"/>
      <c r="D112" s="81">
        <f t="shared" si="20"/>
        <v>0</v>
      </c>
      <c r="E112" s="81">
        <f t="shared" si="21"/>
        <v>0</v>
      </c>
      <c r="F112" s="82">
        <f t="shared" si="22"/>
        <v>0</v>
      </c>
      <c r="G112" s="82">
        <f t="shared" si="23"/>
        <v>0</v>
      </c>
      <c r="H112" s="82">
        <f t="shared" si="24"/>
        <v>0</v>
      </c>
      <c r="I112" s="82">
        <f t="shared" si="25"/>
        <v>0</v>
      </c>
      <c r="J112" s="82">
        <f t="shared" si="26"/>
        <v>0</v>
      </c>
      <c r="K112" s="82">
        <f t="shared" si="27"/>
        <v>0</v>
      </c>
      <c r="L112" s="82">
        <f t="shared" si="28"/>
        <v>0</v>
      </c>
      <c r="M112" s="82">
        <f t="shared" ca="1" si="29"/>
        <v>1.166200832309322E-2</v>
      </c>
      <c r="N112" s="82">
        <f t="shared" ca="1" si="30"/>
        <v>0</v>
      </c>
      <c r="O112" s="91">
        <f t="shared" ca="1" si="31"/>
        <v>0</v>
      </c>
      <c r="P112" s="82">
        <f t="shared" ca="1" si="32"/>
        <v>0</v>
      </c>
      <c r="Q112" s="82">
        <f t="shared" ca="1" si="33"/>
        <v>0</v>
      </c>
      <c r="R112" s="44">
        <f t="shared" ca="1" si="34"/>
        <v>-1.166200832309322E-2</v>
      </c>
    </row>
    <row r="113" spans="1:18">
      <c r="A113" s="80"/>
      <c r="B113" s="80"/>
      <c r="C113" s="128"/>
      <c r="D113" s="81">
        <f t="shared" si="20"/>
        <v>0</v>
      </c>
      <c r="E113" s="81">
        <f t="shared" si="21"/>
        <v>0</v>
      </c>
      <c r="F113" s="82">
        <f t="shared" si="22"/>
        <v>0</v>
      </c>
      <c r="G113" s="82">
        <f t="shared" si="23"/>
        <v>0</v>
      </c>
      <c r="H113" s="82">
        <f t="shared" si="24"/>
        <v>0</v>
      </c>
      <c r="I113" s="82">
        <f t="shared" si="25"/>
        <v>0</v>
      </c>
      <c r="J113" s="82">
        <f t="shared" si="26"/>
        <v>0</v>
      </c>
      <c r="K113" s="82">
        <f t="shared" si="27"/>
        <v>0</v>
      </c>
      <c r="L113" s="82">
        <f t="shared" si="28"/>
        <v>0</v>
      </c>
      <c r="M113" s="82">
        <f t="shared" ca="1" si="29"/>
        <v>1.166200832309322E-2</v>
      </c>
      <c r="N113" s="82">
        <f t="shared" ca="1" si="30"/>
        <v>0</v>
      </c>
      <c r="O113" s="91">
        <f t="shared" ca="1" si="31"/>
        <v>0</v>
      </c>
      <c r="P113" s="82">
        <f t="shared" ca="1" si="32"/>
        <v>0</v>
      </c>
      <c r="Q113" s="82">
        <f t="shared" ca="1" si="33"/>
        <v>0</v>
      </c>
      <c r="R113" s="44">
        <f t="shared" ca="1" si="34"/>
        <v>-1.166200832309322E-2</v>
      </c>
    </row>
    <row r="114" spans="1:18">
      <c r="A114" s="80"/>
      <c r="B114" s="80"/>
      <c r="C114" s="128"/>
      <c r="D114" s="81">
        <f t="shared" si="20"/>
        <v>0</v>
      </c>
      <c r="E114" s="81">
        <f t="shared" si="21"/>
        <v>0</v>
      </c>
      <c r="F114" s="82">
        <f t="shared" si="22"/>
        <v>0</v>
      </c>
      <c r="G114" s="82">
        <f t="shared" si="23"/>
        <v>0</v>
      </c>
      <c r="H114" s="82">
        <f t="shared" si="24"/>
        <v>0</v>
      </c>
      <c r="I114" s="82">
        <f t="shared" si="25"/>
        <v>0</v>
      </c>
      <c r="J114" s="82">
        <f t="shared" si="26"/>
        <v>0</v>
      </c>
      <c r="K114" s="82">
        <f t="shared" si="27"/>
        <v>0</v>
      </c>
      <c r="L114" s="82">
        <f t="shared" si="28"/>
        <v>0</v>
      </c>
      <c r="M114" s="82">
        <f t="shared" ca="1" si="29"/>
        <v>1.166200832309322E-2</v>
      </c>
      <c r="N114" s="82">
        <f t="shared" ca="1" si="30"/>
        <v>0</v>
      </c>
      <c r="O114" s="91">
        <f t="shared" ca="1" si="31"/>
        <v>0</v>
      </c>
      <c r="P114" s="82">
        <f t="shared" ca="1" si="32"/>
        <v>0</v>
      </c>
      <c r="Q114" s="82">
        <f t="shared" ca="1" si="33"/>
        <v>0</v>
      </c>
      <c r="R114" s="44">
        <f t="shared" ca="1" si="34"/>
        <v>-1.166200832309322E-2</v>
      </c>
    </row>
    <row r="115" spans="1:18">
      <c r="A115" s="80"/>
      <c r="B115" s="80"/>
      <c r="C115" s="128"/>
      <c r="D115" s="81">
        <f t="shared" si="20"/>
        <v>0</v>
      </c>
      <c r="E115" s="81">
        <f t="shared" si="21"/>
        <v>0</v>
      </c>
      <c r="F115" s="82">
        <f t="shared" si="22"/>
        <v>0</v>
      </c>
      <c r="G115" s="82">
        <f t="shared" si="23"/>
        <v>0</v>
      </c>
      <c r="H115" s="82">
        <f t="shared" si="24"/>
        <v>0</v>
      </c>
      <c r="I115" s="82">
        <f t="shared" si="25"/>
        <v>0</v>
      </c>
      <c r="J115" s="82">
        <f t="shared" si="26"/>
        <v>0</v>
      </c>
      <c r="K115" s="82">
        <f t="shared" si="27"/>
        <v>0</v>
      </c>
      <c r="L115" s="82">
        <f t="shared" si="28"/>
        <v>0</v>
      </c>
      <c r="M115" s="82">
        <f t="shared" ca="1" si="29"/>
        <v>1.166200832309322E-2</v>
      </c>
      <c r="N115" s="82">
        <f t="shared" ca="1" si="30"/>
        <v>0</v>
      </c>
      <c r="O115" s="91">
        <f t="shared" ca="1" si="31"/>
        <v>0</v>
      </c>
      <c r="P115" s="82">
        <f t="shared" ca="1" si="32"/>
        <v>0</v>
      </c>
      <c r="Q115" s="82">
        <f t="shared" ca="1" si="33"/>
        <v>0</v>
      </c>
      <c r="R115" s="44">
        <f t="shared" ca="1" si="34"/>
        <v>-1.166200832309322E-2</v>
      </c>
    </row>
    <row r="116" spans="1:18">
      <c r="A116" s="80"/>
      <c r="B116" s="80"/>
      <c r="C116" s="128"/>
      <c r="D116" s="81">
        <f t="shared" si="20"/>
        <v>0</v>
      </c>
      <c r="E116" s="81">
        <f t="shared" si="21"/>
        <v>0</v>
      </c>
      <c r="F116" s="82">
        <f t="shared" si="22"/>
        <v>0</v>
      </c>
      <c r="G116" s="82">
        <f t="shared" si="23"/>
        <v>0</v>
      </c>
      <c r="H116" s="82">
        <f t="shared" si="24"/>
        <v>0</v>
      </c>
      <c r="I116" s="82">
        <f t="shared" si="25"/>
        <v>0</v>
      </c>
      <c r="J116" s="82">
        <f t="shared" si="26"/>
        <v>0</v>
      </c>
      <c r="K116" s="82">
        <f t="shared" si="27"/>
        <v>0</v>
      </c>
      <c r="L116" s="82">
        <f t="shared" si="28"/>
        <v>0</v>
      </c>
      <c r="M116" s="82">
        <f t="shared" ca="1" si="29"/>
        <v>1.166200832309322E-2</v>
      </c>
      <c r="N116" s="82">
        <f t="shared" ca="1" si="30"/>
        <v>0</v>
      </c>
      <c r="O116" s="91">
        <f t="shared" ca="1" si="31"/>
        <v>0</v>
      </c>
      <c r="P116" s="82">
        <f t="shared" ca="1" si="32"/>
        <v>0</v>
      </c>
      <c r="Q116" s="82">
        <f t="shared" ca="1" si="33"/>
        <v>0</v>
      </c>
      <c r="R116" s="44">
        <f t="shared" ca="1" si="34"/>
        <v>-1.166200832309322E-2</v>
      </c>
    </row>
    <row r="117" spans="1:18">
      <c r="A117" s="80"/>
      <c r="B117" s="80"/>
      <c r="C117" s="128"/>
      <c r="D117" s="81">
        <f t="shared" si="20"/>
        <v>0</v>
      </c>
      <c r="E117" s="81">
        <f t="shared" si="21"/>
        <v>0</v>
      </c>
      <c r="F117" s="82">
        <f t="shared" si="22"/>
        <v>0</v>
      </c>
      <c r="G117" s="82">
        <f t="shared" si="23"/>
        <v>0</v>
      </c>
      <c r="H117" s="82">
        <f t="shared" si="24"/>
        <v>0</v>
      </c>
      <c r="I117" s="82">
        <f t="shared" si="25"/>
        <v>0</v>
      </c>
      <c r="J117" s="82">
        <f t="shared" si="26"/>
        <v>0</v>
      </c>
      <c r="K117" s="82">
        <f t="shared" si="27"/>
        <v>0</v>
      </c>
      <c r="L117" s="82">
        <f t="shared" si="28"/>
        <v>0</v>
      </c>
      <c r="M117" s="82">
        <f t="shared" ca="1" si="29"/>
        <v>1.166200832309322E-2</v>
      </c>
      <c r="N117" s="82">
        <f t="shared" ca="1" si="30"/>
        <v>0</v>
      </c>
      <c r="O117" s="91">
        <f t="shared" ca="1" si="31"/>
        <v>0</v>
      </c>
      <c r="P117" s="82">
        <f t="shared" ca="1" si="32"/>
        <v>0</v>
      </c>
      <c r="Q117" s="82">
        <f t="shared" ca="1" si="33"/>
        <v>0</v>
      </c>
      <c r="R117" s="44">
        <f t="shared" ca="1" si="34"/>
        <v>-1.166200832309322E-2</v>
      </c>
    </row>
    <row r="118" spans="1:18">
      <c r="A118" s="80"/>
      <c r="B118" s="80"/>
      <c r="C118" s="128"/>
      <c r="D118" s="81">
        <f t="shared" si="20"/>
        <v>0</v>
      </c>
      <c r="E118" s="81">
        <f t="shared" si="21"/>
        <v>0</v>
      </c>
      <c r="F118" s="82">
        <f t="shared" si="22"/>
        <v>0</v>
      </c>
      <c r="G118" s="82">
        <f t="shared" si="23"/>
        <v>0</v>
      </c>
      <c r="H118" s="82">
        <f t="shared" si="24"/>
        <v>0</v>
      </c>
      <c r="I118" s="82">
        <f t="shared" si="25"/>
        <v>0</v>
      </c>
      <c r="J118" s="82">
        <f t="shared" si="26"/>
        <v>0</v>
      </c>
      <c r="K118" s="82">
        <f t="shared" si="27"/>
        <v>0</v>
      </c>
      <c r="L118" s="82">
        <f t="shared" si="28"/>
        <v>0</v>
      </c>
      <c r="M118" s="82">
        <f t="shared" ca="1" si="29"/>
        <v>1.166200832309322E-2</v>
      </c>
      <c r="N118" s="82">
        <f t="shared" ca="1" si="30"/>
        <v>0</v>
      </c>
      <c r="O118" s="91">
        <f t="shared" ca="1" si="31"/>
        <v>0</v>
      </c>
      <c r="P118" s="82">
        <f t="shared" ca="1" si="32"/>
        <v>0</v>
      </c>
      <c r="Q118" s="82">
        <f t="shared" ca="1" si="33"/>
        <v>0</v>
      </c>
      <c r="R118" s="44">
        <f t="shared" ca="1" si="34"/>
        <v>-1.166200832309322E-2</v>
      </c>
    </row>
    <row r="119" spans="1:18">
      <c r="A119" s="80"/>
      <c r="B119" s="80"/>
      <c r="C119" s="128"/>
      <c r="D119" s="81">
        <f t="shared" si="20"/>
        <v>0</v>
      </c>
      <c r="E119" s="81">
        <f t="shared" si="21"/>
        <v>0</v>
      </c>
      <c r="F119" s="82">
        <f t="shared" si="22"/>
        <v>0</v>
      </c>
      <c r="G119" s="82">
        <f t="shared" si="23"/>
        <v>0</v>
      </c>
      <c r="H119" s="82">
        <f t="shared" si="24"/>
        <v>0</v>
      </c>
      <c r="I119" s="82">
        <f t="shared" si="25"/>
        <v>0</v>
      </c>
      <c r="J119" s="82">
        <f t="shared" si="26"/>
        <v>0</v>
      </c>
      <c r="K119" s="82">
        <f t="shared" si="27"/>
        <v>0</v>
      </c>
      <c r="L119" s="82">
        <f t="shared" si="28"/>
        <v>0</v>
      </c>
      <c r="M119" s="82">
        <f t="shared" ca="1" si="29"/>
        <v>1.166200832309322E-2</v>
      </c>
      <c r="N119" s="82">
        <f t="shared" ca="1" si="30"/>
        <v>0</v>
      </c>
      <c r="O119" s="91">
        <f t="shared" ca="1" si="31"/>
        <v>0</v>
      </c>
      <c r="P119" s="82">
        <f t="shared" ca="1" si="32"/>
        <v>0</v>
      </c>
      <c r="Q119" s="82">
        <f t="shared" ca="1" si="33"/>
        <v>0</v>
      </c>
      <c r="R119" s="44">
        <f t="shared" ca="1" si="34"/>
        <v>-1.166200832309322E-2</v>
      </c>
    </row>
    <row r="120" spans="1:18">
      <c r="A120" s="80"/>
      <c r="B120" s="80"/>
      <c r="C120" s="128"/>
      <c r="D120" s="81">
        <f t="shared" si="20"/>
        <v>0</v>
      </c>
      <c r="E120" s="81">
        <f t="shared" si="21"/>
        <v>0</v>
      </c>
      <c r="F120" s="82">
        <f t="shared" si="22"/>
        <v>0</v>
      </c>
      <c r="G120" s="82">
        <f t="shared" si="23"/>
        <v>0</v>
      </c>
      <c r="H120" s="82">
        <f t="shared" si="24"/>
        <v>0</v>
      </c>
      <c r="I120" s="82">
        <f t="shared" si="25"/>
        <v>0</v>
      </c>
      <c r="J120" s="82">
        <f t="shared" si="26"/>
        <v>0</v>
      </c>
      <c r="K120" s="82">
        <f t="shared" si="27"/>
        <v>0</v>
      </c>
      <c r="L120" s="82">
        <f t="shared" si="28"/>
        <v>0</v>
      </c>
      <c r="M120" s="82">
        <f t="shared" ca="1" si="29"/>
        <v>1.166200832309322E-2</v>
      </c>
      <c r="N120" s="82">
        <f t="shared" ca="1" si="30"/>
        <v>0</v>
      </c>
      <c r="O120" s="91">
        <f t="shared" ca="1" si="31"/>
        <v>0</v>
      </c>
      <c r="P120" s="82">
        <f t="shared" ca="1" si="32"/>
        <v>0</v>
      </c>
      <c r="Q120" s="82">
        <f t="shared" ca="1" si="33"/>
        <v>0</v>
      </c>
      <c r="R120" s="44">
        <f t="shared" ca="1" si="34"/>
        <v>-1.166200832309322E-2</v>
      </c>
    </row>
    <row r="121" spans="1:18">
      <c r="A121" s="80"/>
      <c r="B121" s="80"/>
      <c r="C121" s="128"/>
      <c r="D121" s="81">
        <f t="shared" si="20"/>
        <v>0</v>
      </c>
      <c r="E121" s="81">
        <f t="shared" si="21"/>
        <v>0</v>
      </c>
      <c r="F121" s="82">
        <f t="shared" si="22"/>
        <v>0</v>
      </c>
      <c r="G121" s="82">
        <f t="shared" si="23"/>
        <v>0</v>
      </c>
      <c r="H121" s="82">
        <f t="shared" si="24"/>
        <v>0</v>
      </c>
      <c r="I121" s="82">
        <f t="shared" si="25"/>
        <v>0</v>
      </c>
      <c r="J121" s="82">
        <f t="shared" si="26"/>
        <v>0</v>
      </c>
      <c r="K121" s="82">
        <f t="shared" si="27"/>
        <v>0</v>
      </c>
      <c r="L121" s="82">
        <f t="shared" si="28"/>
        <v>0</v>
      </c>
      <c r="M121" s="82">
        <f t="shared" ca="1" si="29"/>
        <v>1.166200832309322E-2</v>
      </c>
      <c r="N121" s="82">
        <f t="shared" ca="1" si="30"/>
        <v>0</v>
      </c>
      <c r="O121" s="91">
        <f t="shared" ca="1" si="31"/>
        <v>0</v>
      </c>
      <c r="P121" s="82">
        <f t="shared" ca="1" si="32"/>
        <v>0</v>
      </c>
      <c r="Q121" s="82">
        <f t="shared" ca="1" si="33"/>
        <v>0</v>
      </c>
      <c r="R121" s="44">
        <f t="shared" ca="1" si="34"/>
        <v>-1.166200832309322E-2</v>
      </c>
    </row>
    <row r="122" spans="1:18">
      <c r="A122" s="80"/>
      <c r="B122" s="80"/>
      <c r="C122" s="128"/>
      <c r="D122" s="81">
        <f t="shared" si="20"/>
        <v>0</v>
      </c>
      <c r="E122" s="81">
        <f t="shared" si="21"/>
        <v>0</v>
      </c>
      <c r="F122" s="82">
        <f t="shared" si="22"/>
        <v>0</v>
      </c>
      <c r="G122" s="82">
        <f t="shared" si="23"/>
        <v>0</v>
      </c>
      <c r="H122" s="82">
        <f t="shared" si="24"/>
        <v>0</v>
      </c>
      <c r="I122" s="82">
        <f t="shared" si="25"/>
        <v>0</v>
      </c>
      <c r="J122" s="82">
        <f t="shared" si="26"/>
        <v>0</v>
      </c>
      <c r="K122" s="82">
        <f t="shared" si="27"/>
        <v>0</v>
      </c>
      <c r="L122" s="82">
        <f t="shared" si="28"/>
        <v>0</v>
      </c>
      <c r="M122" s="82">
        <f t="shared" ca="1" si="29"/>
        <v>1.166200832309322E-2</v>
      </c>
      <c r="N122" s="82">
        <f t="shared" ca="1" si="30"/>
        <v>0</v>
      </c>
      <c r="O122" s="91">
        <f t="shared" ca="1" si="31"/>
        <v>0</v>
      </c>
      <c r="P122" s="82">
        <f t="shared" ca="1" si="32"/>
        <v>0</v>
      </c>
      <c r="Q122" s="82">
        <f t="shared" ca="1" si="33"/>
        <v>0</v>
      </c>
      <c r="R122" s="44">
        <f t="shared" ca="1" si="34"/>
        <v>-1.166200832309322E-2</v>
      </c>
    </row>
    <row r="123" spans="1:18">
      <c r="A123" s="80"/>
      <c r="B123" s="80"/>
      <c r="C123" s="128"/>
      <c r="D123" s="81">
        <f t="shared" si="20"/>
        <v>0</v>
      </c>
      <c r="E123" s="81">
        <f t="shared" si="21"/>
        <v>0</v>
      </c>
      <c r="F123" s="82">
        <f t="shared" si="22"/>
        <v>0</v>
      </c>
      <c r="G123" s="82">
        <f t="shared" si="23"/>
        <v>0</v>
      </c>
      <c r="H123" s="82">
        <f t="shared" si="24"/>
        <v>0</v>
      </c>
      <c r="I123" s="82">
        <f t="shared" si="25"/>
        <v>0</v>
      </c>
      <c r="J123" s="82">
        <f t="shared" si="26"/>
        <v>0</v>
      </c>
      <c r="K123" s="82">
        <f t="shared" si="27"/>
        <v>0</v>
      </c>
      <c r="L123" s="82">
        <f t="shared" si="28"/>
        <v>0</v>
      </c>
      <c r="M123" s="82">
        <f t="shared" ca="1" si="29"/>
        <v>1.166200832309322E-2</v>
      </c>
      <c r="N123" s="82">
        <f t="shared" ca="1" si="30"/>
        <v>0</v>
      </c>
      <c r="O123" s="91">
        <f t="shared" ca="1" si="31"/>
        <v>0</v>
      </c>
      <c r="P123" s="82">
        <f t="shared" ca="1" si="32"/>
        <v>0</v>
      </c>
      <c r="Q123" s="82">
        <f t="shared" ca="1" si="33"/>
        <v>0</v>
      </c>
      <c r="R123" s="44">
        <f t="shared" ca="1" si="34"/>
        <v>-1.166200832309322E-2</v>
      </c>
    </row>
    <row r="124" spans="1:18">
      <c r="A124" s="80"/>
      <c r="B124" s="80"/>
      <c r="C124" s="128"/>
      <c r="D124" s="81">
        <f t="shared" si="20"/>
        <v>0</v>
      </c>
      <c r="E124" s="81">
        <f t="shared" si="21"/>
        <v>0</v>
      </c>
      <c r="F124" s="82">
        <f t="shared" si="22"/>
        <v>0</v>
      </c>
      <c r="G124" s="82">
        <f t="shared" si="23"/>
        <v>0</v>
      </c>
      <c r="H124" s="82">
        <f t="shared" si="24"/>
        <v>0</v>
      </c>
      <c r="I124" s="82">
        <f t="shared" si="25"/>
        <v>0</v>
      </c>
      <c r="J124" s="82">
        <f t="shared" si="26"/>
        <v>0</v>
      </c>
      <c r="K124" s="82">
        <f t="shared" si="27"/>
        <v>0</v>
      </c>
      <c r="L124" s="82">
        <f t="shared" si="28"/>
        <v>0</v>
      </c>
      <c r="M124" s="82">
        <f t="shared" ca="1" si="29"/>
        <v>1.166200832309322E-2</v>
      </c>
      <c r="N124" s="82">
        <f t="shared" ca="1" si="30"/>
        <v>0</v>
      </c>
      <c r="O124" s="91">
        <f t="shared" ca="1" si="31"/>
        <v>0</v>
      </c>
      <c r="P124" s="82">
        <f t="shared" ca="1" si="32"/>
        <v>0</v>
      </c>
      <c r="Q124" s="82">
        <f t="shared" ca="1" si="33"/>
        <v>0</v>
      </c>
      <c r="R124" s="44">
        <f t="shared" ca="1" si="34"/>
        <v>-1.166200832309322E-2</v>
      </c>
    </row>
    <row r="125" spans="1:18">
      <c r="A125" s="80"/>
      <c r="B125" s="80"/>
      <c r="C125" s="128"/>
      <c r="D125" s="81">
        <f t="shared" si="20"/>
        <v>0</v>
      </c>
      <c r="E125" s="81">
        <f t="shared" si="21"/>
        <v>0</v>
      </c>
      <c r="F125" s="82">
        <f t="shared" si="22"/>
        <v>0</v>
      </c>
      <c r="G125" s="82">
        <f t="shared" si="23"/>
        <v>0</v>
      </c>
      <c r="H125" s="82">
        <f t="shared" si="24"/>
        <v>0</v>
      </c>
      <c r="I125" s="82">
        <f t="shared" si="25"/>
        <v>0</v>
      </c>
      <c r="J125" s="82">
        <f t="shared" si="26"/>
        <v>0</v>
      </c>
      <c r="K125" s="82">
        <f t="shared" si="27"/>
        <v>0</v>
      </c>
      <c r="L125" s="82">
        <f t="shared" si="28"/>
        <v>0</v>
      </c>
      <c r="M125" s="82">
        <f t="shared" ca="1" si="29"/>
        <v>1.166200832309322E-2</v>
      </c>
      <c r="N125" s="82">
        <f t="shared" ca="1" si="30"/>
        <v>0</v>
      </c>
      <c r="O125" s="91">
        <f t="shared" ca="1" si="31"/>
        <v>0</v>
      </c>
      <c r="P125" s="82">
        <f t="shared" ca="1" si="32"/>
        <v>0</v>
      </c>
      <c r="Q125" s="82">
        <f t="shared" ca="1" si="33"/>
        <v>0</v>
      </c>
      <c r="R125" s="44">
        <f t="shared" ca="1" si="34"/>
        <v>-1.166200832309322E-2</v>
      </c>
    </row>
    <row r="126" spans="1:18">
      <c r="A126" s="80"/>
      <c r="B126" s="80"/>
      <c r="C126" s="128"/>
      <c r="D126" s="81">
        <f t="shared" si="20"/>
        <v>0</v>
      </c>
      <c r="E126" s="81">
        <f t="shared" si="21"/>
        <v>0</v>
      </c>
      <c r="F126" s="82">
        <f t="shared" si="22"/>
        <v>0</v>
      </c>
      <c r="G126" s="82">
        <f t="shared" si="23"/>
        <v>0</v>
      </c>
      <c r="H126" s="82">
        <f t="shared" si="24"/>
        <v>0</v>
      </c>
      <c r="I126" s="82">
        <f t="shared" si="25"/>
        <v>0</v>
      </c>
      <c r="J126" s="82">
        <f t="shared" si="26"/>
        <v>0</v>
      </c>
      <c r="K126" s="82">
        <f t="shared" si="27"/>
        <v>0</v>
      </c>
      <c r="L126" s="82">
        <f t="shared" si="28"/>
        <v>0</v>
      </c>
      <c r="M126" s="82">
        <f t="shared" ca="1" si="29"/>
        <v>1.166200832309322E-2</v>
      </c>
      <c r="N126" s="82">
        <f t="shared" ca="1" si="30"/>
        <v>0</v>
      </c>
      <c r="O126" s="91">
        <f t="shared" ca="1" si="31"/>
        <v>0</v>
      </c>
      <c r="P126" s="82">
        <f t="shared" ca="1" si="32"/>
        <v>0</v>
      </c>
      <c r="Q126" s="82">
        <f t="shared" ca="1" si="33"/>
        <v>0</v>
      </c>
      <c r="R126" s="44">
        <f t="shared" ca="1" si="34"/>
        <v>-1.166200832309322E-2</v>
      </c>
    </row>
    <row r="127" spans="1:18">
      <c r="A127" s="80"/>
      <c r="B127" s="80"/>
      <c r="C127" s="128"/>
      <c r="D127" s="81">
        <f t="shared" si="20"/>
        <v>0</v>
      </c>
      <c r="E127" s="81">
        <f t="shared" si="21"/>
        <v>0</v>
      </c>
      <c r="F127" s="82">
        <f t="shared" si="22"/>
        <v>0</v>
      </c>
      <c r="G127" s="82">
        <f t="shared" si="23"/>
        <v>0</v>
      </c>
      <c r="H127" s="82">
        <f t="shared" si="24"/>
        <v>0</v>
      </c>
      <c r="I127" s="82">
        <f t="shared" si="25"/>
        <v>0</v>
      </c>
      <c r="J127" s="82">
        <f t="shared" si="26"/>
        <v>0</v>
      </c>
      <c r="K127" s="82">
        <f t="shared" si="27"/>
        <v>0</v>
      </c>
      <c r="L127" s="82">
        <f t="shared" si="28"/>
        <v>0</v>
      </c>
      <c r="M127" s="82">
        <f t="shared" ca="1" si="29"/>
        <v>1.166200832309322E-2</v>
      </c>
      <c r="N127" s="82">
        <f t="shared" ca="1" si="30"/>
        <v>0</v>
      </c>
      <c r="O127" s="91">
        <f t="shared" ca="1" si="31"/>
        <v>0</v>
      </c>
      <c r="P127" s="82">
        <f t="shared" ca="1" si="32"/>
        <v>0</v>
      </c>
      <c r="Q127" s="82">
        <f t="shared" ca="1" si="33"/>
        <v>0</v>
      </c>
      <c r="R127" s="44">
        <f t="shared" ca="1" si="34"/>
        <v>-1.166200832309322E-2</v>
      </c>
    </row>
    <row r="128" spans="1:18">
      <c r="A128" s="80"/>
      <c r="B128" s="80"/>
      <c r="C128" s="128"/>
      <c r="D128" s="81">
        <f t="shared" si="20"/>
        <v>0</v>
      </c>
      <c r="E128" s="81">
        <f t="shared" si="21"/>
        <v>0</v>
      </c>
      <c r="F128" s="82">
        <f t="shared" si="22"/>
        <v>0</v>
      </c>
      <c r="G128" s="82">
        <f t="shared" si="23"/>
        <v>0</v>
      </c>
      <c r="H128" s="82">
        <f t="shared" si="24"/>
        <v>0</v>
      </c>
      <c r="I128" s="82">
        <f t="shared" si="25"/>
        <v>0</v>
      </c>
      <c r="J128" s="82">
        <f t="shared" si="26"/>
        <v>0</v>
      </c>
      <c r="K128" s="82">
        <f t="shared" si="27"/>
        <v>0</v>
      </c>
      <c r="L128" s="82">
        <f t="shared" si="28"/>
        <v>0</v>
      </c>
      <c r="M128" s="82">
        <f t="shared" ca="1" si="29"/>
        <v>1.166200832309322E-2</v>
      </c>
      <c r="N128" s="82">
        <f t="shared" ca="1" si="30"/>
        <v>0</v>
      </c>
      <c r="O128" s="91">
        <f t="shared" ca="1" si="31"/>
        <v>0</v>
      </c>
      <c r="P128" s="82">
        <f t="shared" ca="1" si="32"/>
        <v>0</v>
      </c>
      <c r="Q128" s="82">
        <f t="shared" ca="1" si="33"/>
        <v>0</v>
      </c>
      <c r="R128" s="44">
        <f t="shared" ca="1" si="34"/>
        <v>-1.166200832309322E-2</v>
      </c>
    </row>
    <row r="129" spans="1:18">
      <c r="A129" s="80"/>
      <c r="B129" s="80"/>
      <c r="C129" s="128"/>
      <c r="D129" s="81">
        <f t="shared" si="20"/>
        <v>0</v>
      </c>
      <c r="E129" s="81">
        <f t="shared" si="21"/>
        <v>0</v>
      </c>
      <c r="F129" s="82">
        <f t="shared" si="22"/>
        <v>0</v>
      </c>
      <c r="G129" s="82">
        <f t="shared" si="23"/>
        <v>0</v>
      </c>
      <c r="H129" s="82">
        <f t="shared" si="24"/>
        <v>0</v>
      </c>
      <c r="I129" s="82">
        <f t="shared" si="25"/>
        <v>0</v>
      </c>
      <c r="J129" s="82">
        <f t="shared" si="26"/>
        <v>0</v>
      </c>
      <c r="K129" s="82">
        <f t="shared" si="27"/>
        <v>0</v>
      </c>
      <c r="L129" s="82">
        <f t="shared" si="28"/>
        <v>0</v>
      </c>
      <c r="M129" s="82">
        <f t="shared" ca="1" si="29"/>
        <v>1.166200832309322E-2</v>
      </c>
      <c r="N129" s="82">
        <f t="shared" ca="1" si="30"/>
        <v>0</v>
      </c>
      <c r="O129" s="91">
        <f t="shared" ca="1" si="31"/>
        <v>0</v>
      </c>
      <c r="P129" s="82">
        <f t="shared" ca="1" si="32"/>
        <v>0</v>
      </c>
      <c r="Q129" s="82">
        <f t="shared" ca="1" si="33"/>
        <v>0</v>
      </c>
      <c r="R129" s="44">
        <f t="shared" ca="1" si="34"/>
        <v>-1.166200832309322E-2</v>
      </c>
    </row>
    <row r="130" spans="1:18">
      <c r="A130" s="80"/>
      <c r="B130" s="80"/>
      <c r="C130" s="128"/>
      <c r="D130" s="81">
        <f t="shared" si="20"/>
        <v>0</v>
      </c>
      <c r="E130" s="81">
        <f t="shared" si="21"/>
        <v>0</v>
      </c>
      <c r="F130" s="82">
        <f t="shared" si="22"/>
        <v>0</v>
      </c>
      <c r="G130" s="82">
        <f t="shared" si="23"/>
        <v>0</v>
      </c>
      <c r="H130" s="82">
        <f t="shared" si="24"/>
        <v>0</v>
      </c>
      <c r="I130" s="82">
        <f t="shared" si="25"/>
        <v>0</v>
      </c>
      <c r="J130" s="82">
        <f t="shared" si="26"/>
        <v>0</v>
      </c>
      <c r="K130" s="82">
        <f t="shared" si="27"/>
        <v>0</v>
      </c>
      <c r="L130" s="82">
        <f t="shared" si="28"/>
        <v>0</v>
      </c>
      <c r="M130" s="82">
        <f t="shared" ca="1" si="29"/>
        <v>1.166200832309322E-2</v>
      </c>
      <c r="N130" s="82">
        <f t="shared" ca="1" si="30"/>
        <v>0</v>
      </c>
      <c r="O130" s="91">
        <f t="shared" ca="1" si="31"/>
        <v>0</v>
      </c>
      <c r="P130" s="82">
        <f t="shared" ca="1" si="32"/>
        <v>0</v>
      </c>
      <c r="Q130" s="82">
        <f t="shared" ca="1" si="33"/>
        <v>0</v>
      </c>
      <c r="R130" s="44">
        <f t="shared" ca="1" si="34"/>
        <v>-1.166200832309322E-2</v>
      </c>
    </row>
    <row r="131" spans="1:18">
      <c r="A131" s="80"/>
      <c r="B131" s="80"/>
      <c r="C131" s="128"/>
      <c r="D131" s="81">
        <f t="shared" si="20"/>
        <v>0</v>
      </c>
      <c r="E131" s="81">
        <f t="shared" si="21"/>
        <v>0</v>
      </c>
      <c r="F131" s="82">
        <f t="shared" si="22"/>
        <v>0</v>
      </c>
      <c r="G131" s="82">
        <f t="shared" si="23"/>
        <v>0</v>
      </c>
      <c r="H131" s="82">
        <f t="shared" si="24"/>
        <v>0</v>
      </c>
      <c r="I131" s="82">
        <f t="shared" si="25"/>
        <v>0</v>
      </c>
      <c r="J131" s="82">
        <f t="shared" si="26"/>
        <v>0</v>
      </c>
      <c r="K131" s="82">
        <f t="shared" si="27"/>
        <v>0</v>
      </c>
      <c r="L131" s="82">
        <f t="shared" si="28"/>
        <v>0</v>
      </c>
      <c r="M131" s="82">
        <f t="shared" ca="1" si="29"/>
        <v>1.166200832309322E-2</v>
      </c>
      <c r="N131" s="82">
        <f t="shared" ca="1" si="30"/>
        <v>0</v>
      </c>
      <c r="O131" s="91">
        <f t="shared" ca="1" si="31"/>
        <v>0</v>
      </c>
      <c r="P131" s="82">
        <f t="shared" ca="1" si="32"/>
        <v>0</v>
      </c>
      <c r="Q131" s="82">
        <f t="shared" ca="1" si="33"/>
        <v>0</v>
      </c>
      <c r="R131" s="44">
        <f t="shared" ca="1" si="34"/>
        <v>-1.166200832309322E-2</v>
      </c>
    </row>
    <row r="132" spans="1:18">
      <c r="A132" s="80"/>
      <c r="B132" s="80"/>
      <c r="C132" s="128"/>
      <c r="D132" s="81">
        <f t="shared" si="20"/>
        <v>0</v>
      </c>
      <c r="E132" s="81">
        <f t="shared" si="21"/>
        <v>0</v>
      </c>
      <c r="F132" s="82">
        <f t="shared" si="22"/>
        <v>0</v>
      </c>
      <c r="G132" s="82">
        <f t="shared" si="23"/>
        <v>0</v>
      </c>
      <c r="H132" s="82">
        <f t="shared" si="24"/>
        <v>0</v>
      </c>
      <c r="I132" s="82">
        <f t="shared" si="25"/>
        <v>0</v>
      </c>
      <c r="J132" s="82">
        <f t="shared" si="26"/>
        <v>0</v>
      </c>
      <c r="K132" s="82">
        <f t="shared" si="27"/>
        <v>0</v>
      </c>
      <c r="L132" s="82">
        <f t="shared" si="28"/>
        <v>0</v>
      </c>
      <c r="M132" s="82">
        <f t="shared" ca="1" si="29"/>
        <v>1.166200832309322E-2</v>
      </c>
      <c r="N132" s="82">
        <f t="shared" ca="1" si="30"/>
        <v>0</v>
      </c>
      <c r="O132" s="91">
        <f t="shared" ca="1" si="31"/>
        <v>0</v>
      </c>
      <c r="P132" s="82">
        <f t="shared" ca="1" si="32"/>
        <v>0</v>
      </c>
      <c r="Q132" s="82">
        <f t="shared" ca="1" si="33"/>
        <v>0</v>
      </c>
      <c r="R132" s="44">
        <f t="shared" ca="1" si="34"/>
        <v>-1.166200832309322E-2</v>
      </c>
    </row>
    <row r="133" spans="1:18">
      <c r="A133" s="80"/>
      <c r="B133" s="80"/>
      <c r="C133" s="128"/>
      <c r="D133" s="81">
        <f t="shared" si="20"/>
        <v>0</v>
      </c>
      <c r="E133" s="81">
        <f t="shared" si="21"/>
        <v>0</v>
      </c>
      <c r="F133" s="82">
        <f t="shared" si="22"/>
        <v>0</v>
      </c>
      <c r="G133" s="82">
        <f t="shared" si="23"/>
        <v>0</v>
      </c>
      <c r="H133" s="82">
        <f t="shared" si="24"/>
        <v>0</v>
      </c>
      <c r="I133" s="82">
        <f t="shared" si="25"/>
        <v>0</v>
      </c>
      <c r="J133" s="82">
        <f t="shared" si="26"/>
        <v>0</v>
      </c>
      <c r="K133" s="82">
        <f t="shared" si="27"/>
        <v>0</v>
      </c>
      <c r="L133" s="82">
        <f t="shared" si="28"/>
        <v>0</v>
      </c>
      <c r="M133" s="82">
        <f t="shared" ca="1" si="29"/>
        <v>1.166200832309322E-2</v>
      </c>
      <c r="N133" s="82">
        <f t="shared" ca="1" si="30"/>
        <v>0</v>
      </c>
      <c r="O133" s="91">
        <f t="shared" ca="1" si="31"/>
        <v>0</v>
      </c>
      <c r="P133" s="82">
        <f t="shared" ca="1" si="32"/>
        <v>0</v>
      </c>
      <c r="Q133" s="82">
        <f t="shared" ca="1" si="33"/>
        <v>0</v>
      </c>
      <c r="R133" s="44">
        <f t="shared" ca="1" si="34"/>
        <v>-1.166200832309322E-2</v>
      </c>
    </row>
    <row r="134" spans="1:18">
      <c r="A134" s="80"/>
      <c r="B134" s="80"/>
      <c r="C134" s="128"/>
      <c r="D134" s="81">
        <f t="shared" si="20"/>
        <v>0</v>
      </c>
      <c r="E134" s="81">
        <f t="shared" si="21"/>
        <v>0</v>
      </c>
      <c r="F134" s="82">
        <f t="shared" si="22"/>
        <v>0</v>
      </c>
      <c r="G134" s="82">
        <f t="shared" si="23"/>
        <v>0</v>
      </c>
      <c r="H134" s="82">
        <f t="shared" si="24"/>
        <v>0</v>
      </c>
      <c r="I134" s="82">
        <f t="shared" si="25"/>
        <v>0</v>
      </c>
      <c r="J134" s="82">
        <f t="shared" si="26"/>
        <v>0</v>
      </c>
      <c r="K134" s="82">
        <f t="shared" si="27"/>
        <v>0</v>
      </c>
      <c r="L134" s="82">
        <f t="shared" si="28"/>
        <v>0</v>
      </c>
      <c r="M134" s="82">
        <f t="shared" ca="1" si="29"/>
        <v>1.166200832309322E-2</v>
      </c>
      <c r="N134" s="82">
        <f t="shared" ca="1" si="30"/>
        <v>0</v>
      </c>
      <c r="O134" s="91">
        <f t="shared" ca="1" si="31"/>
        <v>0</v>
      </c>
      <c r="P134" s="82">
        <f t="shared" ca="1" si="32"/>
        <v>0</v>
      </c>
      <c r="Q134" s="82">
        <f t="shared" ca="1" si="33"/>
        <v>0</v>
      </c>
      <c r="R134" s="44">
        <f t="shared" ca="1" si="34"/>
        <v>-1.166200832309322E-2</v>
      </c>
    </row>
    <row r="135" spans="1:18">
      <c r="A135" s="80"/>
      <c r="B135" s="80"/>
      <c r="C135" s="128"/>
      <c r="D135" s="81">
        <f t="shared" si="20"/>
        <v>0</v>
      </c>
      <c r="E135" s="81">
        <f t="shared" si="21"/>
        <v>0</v>
      </c>
      <c r="F135" s="82">
        <f t="shared" si="22"/>
        <v>0</v>
      </c>
      <c r="G135" s="82">
        <f t="shared" si="23"/>
        <v>0</v>
      </c>
      <c r="H135" s="82">
        <f t="shared" si="24"/>
        <v>0</v>
      </c>
      <c r="I135" s="82">
        <f t="shared" si="25"/>
        <v>0</v>
      </c>
      <c r="J135" s="82">
        <f t="shared" si="26"/>
        <v>0</v>
      </c>
      <c r="K135" s="82">
        <f t="shared" si="27"/>
        <v>0</v>
      </c>
      <c r="L135" s="82">
        <f t="shared" si="28"/>
        <v>0</v>
      </c>
      <c r="M135" s="82">
        <f t="shared" ca="1" si="29"/>
        <v>1.166200832309322E-2</v>
      </c>
      <c r="N135" s="82">
        <f t="shared" ca="1" si="30"/>
        <v>0</v>
      </c>
      <c r="O135" s="91">
        <f t="shared" ca="1" si="31"/>
        <v>0</v>
      </c>
      <c r="P135" s="82">
        <f t="shared" ca="1" si="32"/>
        <v>0</v>
      </c>
      <c r="Q135" s="82">
        <f t="shared" ca="1" si="33"/>
        <v>0</v>
      </c>
      <c r="R135" s="44">
        <f t="shared" ca="1" si="34"/>
        <v>-1.166200832309322E-2</v>
      </c>
    </row>
    <row r="136" spans="1:18">
      <c r="A136" s="80"/>
      <c r="B136" s="80"/>
      <c r="C136" s="128"/>
      <c r="D136" s="81">
        <f t="shared" si="20"/>
        <v>0</v>
      </c>
      <c r="E136" s="81">
        <f t="shared" si="21"/>
        <v>0</v>
      </c>
      <c r="F136" s="82">
        <f t="shared" si="22"/>
        <v>0</v>
      </c>
      <c r="G136" s="82">
        <f t="shared" si="23"/>
        <v>0</v>
      </c>
      <c r="H136" s="82">
        <f t="shared" si="24"/>
        <v>0</v>
      </c>
      <c r="I136" s="82">
        <f t="shared" si="25"/>
        <v>0</v>
      </c>
      <c r="J136" s="82">
        <f t="shared" si="26"/>
        <v>0</v>
      </c>
      <c r="K136" s="82">
        <f t="shared" si="27"/>
        <v>0</v>
      </c>
      <c r="L136" s="82">
        <f t="shared" si="28"/>
        <v>0</v>
      </c>
      <c r="M136" s="82">
        <f t="shared" ca="1" si="29"/>
        <v>1.166200832309322E-2</v>
      </c>
      <c r="N136" s="82">
        <f t="shared" ca="1" si="30"/>
        <v>0</v>
      </c>
      <c r="O136" s="91">
        <f t="shared" ca="1" si="31"/>
        <v>0</v>
      </c>
      <c r="P136" s="82">
        <f t="shared" ca="1" si="32"/>
        <v>0</v>
      </c>
      <c r="Q136" s="82">
        <f t="shared" ca="1" si="33"/>
        <v>0</v>
      </c>
      <c r="R136" s="44">
        <f t="shared" ca="1" si="34"/>
        <v>-1.166200832309322E-2</v>
      </c>
    </row>
    <row r="137" spans="1:18">
      <c r="A137" s="80"/>
      <c r="B137" s="80"/>
      <c r="C137" s="128"/>
      <c r="D137" s="81">
        <f t="shared" si="20"/>
        <v>0</v>
      </c>
      <c r="E137" s="81">
        <f t="shared" si="21"/>
        <v>0</v>
      </c>
      <c r="F137" s="82">
        <f t="shared" si="22"/>
        <v>0</v>
      </c>
      <c r="G137" s="82">
        <f t="shared" si="23"/>
        <v>0</v>
      </c>
      <c r="H137" s="82">
        <f t="shared" si="24"/>
        <v>0</v>
      </c>
      <c r="I137" s="82">
        <f t="shared" si="25"/>
        <v>0</v>
      </c>
      <c r="J137" s="82">
        <f t="shared" si="26"/>
        <v>0</v>
      </c>
      <c r="K137" s="82">
        <f t="shared" si="27"/>
        <v>0</v>
      </c>
      <c r="L137" s="82">
        <f t="shared" si="28"/>
        <v>0</v>
      </c>
      <c r="M137" s="82">
        <f t="shared" ca="1" si="29"/>
        <v>1.166200832309322E-2</v>
      </c>
      <c r="N137" s="82">
        <f t="shared" ca="1" si="30"/>
        <v>0</v>
      </c>
      <c r="O137" s="91">
        <f t="shared" ca="1" si="31"/>
        <v>0</v>
      </c>
      <c r="P137" s="82">
        <f t="shared" ca="1" si="32"/>
        <v>0</v>
      </c>
      <c r="Q137" s="82">
        <f t="shared" ca="1" si="33"/>
        <v>0</v>
      </c>
      <c r="R137" s="44">
        <f t="shared" ca="1" si="34"/>
        <v>-1.166200832309322E-2</v>
      </c>
    </row>
    <row r="138" spans="1:18">
      <c r="A138" s="80"/>
      <c r="B138" s="80"/>
      <c r="C138" s="128"/>
      <c r="D138" s="81">
        <f t="shared" si="20"/>
        <v>0</v>
      </c>
      <c r="E138" s="81">
        <f t="shared" si="21"/>
        <v>0</v>
      </c>
      <c r="F138" s="82">
        <f t="shared" si="22"/>
        <v>0</v>
      </c>
      <c r="G138" s="82">
        <f t="shared" si="23"/>
        <v>0</v>
      </c>
      <c r="H138" s="82">
        <f t="shared" si="24"/>
        <v>0</v>
      </c>
      <c r="I138" s="82">
        <f t="shared" si="25"/>
        <v>0</v>
      </c>
      <c r="J138" s="82">
        <f t="shared" si="26"/>
        <v>0</v>
      </c>
      <c r="K138" s="82">
        <f t="shared" si="27"/>
        <v>0</v>
      </c>
      <c r="L138" s="82">
        <f t="shared" si="28"/>
        <v>0</v>
      </c>
      <c r="M138" s="82">
        <f t="shared" ca="1" si="29"/>
        <v>1.166200832309322E-2</v>
      </c>
      <c r="N138" s="82">
        <f t="shared" ca="1" si="30"/>
        <v>0</v>
      </c>
      <c r="O138" s="91">
        <f t="shared" ca="1" si="31"/>
        <v>0</v>
      </c>
      <c r="P138" s="82">
        <f t="shared" ca="1" si="32"/>
        <v>0</v>
      </c>
      <c r="Q138" s="82">
        <f t="shared" ca="1" si="33"/>
        <v>0</v>
      </c>
      <c r="R138" s="44">
        <f t="shared" ca="1" si="34"/>
        <v>-1.166200832309322E-2</v>
      </c>
    </row>
    <row r="139" spans="1:18">
      <c r="A139" s="80"/>
      <c r="B139" s="80"/>
      <c r="C139" s="128"/>
      <c r="D139" s="81">
        <f t="shared" si="20"/>
        <v>0</v>
      </c>
      <c r="E139" s="81">
        <f t="shared" si="21"/>
        <v>0</v>
      </c>
      <c r="F139" s="82">
        <f t="shared" si="22"/>
        <v>0</v>
      </c>
      <c r="G139" s="82">
        <f t="shared" si="23"/>
        <v>0</v>
      </c>
      <c r="H139" s="82">
        <f t="shared" si="24"/>
        <v>0</v>
      </c>
      <c r="I139" s="82">
        <f t="shared" si="25"/>
        <v>0</v>
      </c>
      <c r="J139" s="82">
        <f t="shared" si="26"/>
        <v>0</v>
      </c>
      <c r="K139" s="82">
        <f t="shared" si="27"/>
        <v>0</v>
      </c>
      <c r="L139" s="82">
        <f t="shared" si="28"/>
        <v>0</v>
      </c>
      <c r="M139" s="82">
        <f t="shared" ca="1" si="29"/>
        <v>1.166200832309322E-2</v>
      </c>
      <c r="N139" s="82">
        <f t="shared" ca="1" si="30"/>
        <v>0</v>
      </c>
      <c r="O139" s="91">
        <f t="shared" ca="1" si="31"/>
        <v>0</v>
      </c>
      <c r="P139" s="82">
        <f t="shared" ca="1" si="32"/>
        <v>0</v>
      </c>
      <c r="Q139" s="82">
        <f t="shared" ca="1" si="33"/>
        <v>0</v>
      </c>
      <c r="R139" s="44">
        <f t="shared" ca="1" si="34"/>
        <v>-1.166200832309322E-2</v>
      </c>
    </row>
    <row r="140" spans="1:18">
      <c r="A140" s="80"/>
      <c r="B140" s="80"/>
      <c r="C140" s="128"/>
      <c r="D140" s="81">
        <f t="shared" si="20"/>
        <v>0</v>
      </c>
      <c r="E140" s="81">
        <f t="shared" si="21"/>
        <v>0</v>
      </c>
      <c r="F140" s="82">
        <f t="shared" si="22"/>
        <v>0</v>
      </c>
      <c r="G140" s="82">
        <f t="shared" si="23"/>
        <v>0</v>
      </c>
      <c r="H140" s="82">
        <f t="shared" si="24"/>
        <v>0</v>
      </c>
      <c r="I140" s="82">
        <f t="shared" si="25"/>
        <v>0</v>
      </c>
      <c r="J140" s="82">
        <f t="shared" si="26"/>
        <v>0</v>
      </c>
      <c r="K140" s="82">
        <f t="shared" si="27"/>
        <v>0</v>
      </c>
      <c r="L140" s="82">
        <f t="shared" si="28"/>
        <v>0</v>
      </c>
      <c r="M140" s="82">
        <f t="shared" ca="1" si="29"/>
        <v>1.166200832309322E-2</v>
      </c>
      <c r="N140" s="82">
        <f t="shared" ca="1" si="30"/>
        <v>0</v>
      </c>
      <c r="O140" s="91">
        <f t="shared" ca="1" si="31"/>
        <v>0</v>
      </c>
      <c r="P140" s="82">
        <f t="shared" ca="1" si="32"/>
        <v>0</v>
      </c>
      <c r="Q140" s="82">
        <f t="shared" ca="1" si="33"/>
        <v>0</v>
      </c>
      <c r="R140" s="44">
        <f t="shared" ca="1" si="34"/>
        <v>-1.166200832309322E-2</v>
      </c>
    </row>
    <row r="141" spans="1:18">
      <c r="A141" s="80"/>
      <c r="B141" s="80"/>
      <c r="C141" s="128"/>
      <c r="D141" s="81">
        <f t="shared" si="20"/>
        <v>0</v>
      </c>
      <c r="E141" s="81">
        <f t="shared" si="21"/>
        <v>0</v>
      </c>
      <c r="F141" s="82">
        <f t="shared" si="22"/>
        <v>0</v>
      </c>
      <c r="G141" s="82">
        <f t="shared" si="23"/>
        <v>0</v>
      </c>
      <c r="H141" s="82">
        <f t="shared" si="24"/>
        <v>0</v>
      </c>
      <c r="I141" s="82">
        <f t="shared" si="25"/>
        <v>0</v>
      </c>
      <c r="J141" s="82">
        <f t="shared" si="26"/>
        <v>0</v>
      </c>
      <c r="K141" s="82">
        <f t="shared" si="27"/>
        <v>0</v>
      </c>
      <c r="L141" s="82">
        <f t="shared" si="28"/>
        <v>0</v>
      </c>
      <c r="M141" s="82">
        <f t="shared" ca="1" si="29"/>
        <v>1.166200832309322E-2</v>
      </c>
      <c r="N141" s="82">
        <f t="shared" ca="1" si="30"/>
        <v>0</v>
      </c>
      <c r="O141" s="91">
        <f t="shared" ca="1" si="31"/>
        <v>0</v>
      </c>
      <c r="P141" s="82">
        <f t="shared" ca="1" si="32"/>
        <v>0</v>
      </c>
      <c r="Q141" s="82">
        <f t="shared" ca="1" si="33"/>
        <v>0</v>
      </c>
      <c r="R141" s="44">
        <f t="shared" ca="1" si="34"/>
        <v>-1.166200832309322E-2</v>
      </c>
    </row>
    <row r="142" spans="1:18">
      <c r="A142" s="80"/>
      <c r="B142" s="80"/>
      <c r="C142" s="128"/>
      <c r="D142" s="81">
        <f t="shared" si="20"/>
        <v>0</v>
      </c>
      <c r="E142" s="81">
        <f t="shared" si="21"/>
        <v>0</v>
      </c>
      <c r="F142" s="82">
        <f t="shared" si="22"/>
        <v>0</v>
      </c>
      <c r="G142" s="82">
        <f t="shared" si="23"/>
        <v>0</v>
      </c>
      <c r="H142" s="82">
        <f t="shared" si="24"/>
        <v>0</v>
      </c>
      <c r="I142" s="82">
        <f t="shared" si="25"/>
        <v>0</v>
      </c>
      <c r="J142" s="82">
        <f t="shared" si="26"/>
        <v>0</v>
      </c>
      <c r="K142" s="82">
        <f t="shared" si="27"/>
        <v>0</v>
      </c>
      <c r="L142" s="82">
        <f t="shared" si="28"/>
        <v>0</v>
      </c>
      <c r="M142" s="82">
        <f t="shared" ca="1" si="29"/>
        <v>1.166200832309322E-2</v>
      </c>
      <c r="N142" s="82">
        <f t="shared" ca="1" si="30"/>
        <v>0</v>
      </c>
      <c r="O142" s="91">
        <f t="shared" ca="1" si="31"/>
        <v>0</v>
      </c>
      <c r="P142" s="82">
        <f t="shared" ca="1" si="32"/>
        <v>0</v>
      </c>
      <c r="Q142" s="82">
        <f t="shared" ca="1" si="33"/>
        <v>0</v>
      </c>
      <c r="R142" s="44">
        <f t="shared" ca="1" si="34"/>
        <v>-1.166200832309322E-2</v>
      </c>
    </row>
    <row r="143" spans="1:18">
      <c r="A143" s="80"/>
      <c r="B143" s="80"/>
      <c r="C143" s="128"/>
      <c r="D143" s="81">
        <f t="shared" si="20"/>
        <v>0</v>
      </c>
      <c r="E143" s="81">
        <f t="shared" si="21"/>
        <v>0</v>
      </c>
      <c r="F143" s="82">
        <f t="shared" si="22"/>
        <v>0</v>
      </c>
      <c r="G143" s="82">
        <f t="shared" si="23"/>
        <v>0</v>
      </c>
      <c r="H143" s="82">
        <f t="shared" si="24"/>
        <v>0</v>
      </c>
      <c r="I143" s="82">
        <f t="shared" si="25"/>
        <v>0</v>
      </c>
      <c r="J143" s="82">
        <f t="shared" si="26"/>
        <v>0</v>
      </c>
      <c r="K143" s="82">
        <f t="shared" si="27"/>
        <v>0</v>
      </c>
      <c r="L143" s="82">
        <f t="shared" si="28"/>
        <v>0</v>
      </c>
      <c r="M143" s="82">
        <f t="shared" ca="1" si="29"/>
        <v>1.166200832309322E-2</v>
      </c>
      <c r="N143" s="82">
        <f t="shared" ca="1" si="30"/>
        <v>0</v>
      </c>
      <c r="O143" s="91">
        <f t="shared" ca="1" si="31"/>
        <v>0</v>
      </c>
      <c r="P143" s="82">
        <f t="shared" ca="1" si="32"/>
        <v>0</v>
      </c>
      <c r="Q143" s="82">
        <f t="shared" ca="1" si="33"/>
        <v>0</v>
      </c>
      <c r="R143" s="44">
        <f t="shared" ca="1" si="34"/>
        <v>-1.166200832309322E-2</v>
      </c>
    </row>
    <row r="144" spans="1:18">
      <c r="A144" s="80"/>
      <c r="B144" s="80"/>
      <c r="C144" s="128"/>
      <c r="D144" s="81">
        <f t="shared" si="20"/>
        <v>0</v>
      </c>
      <c r="E144" s="81">
        <f t="shared" si="21"/>
        <v>0</v>
      </c>
      <c r="F144" s="82">
        <f t="shared" si="22"/>
        <v>0</v>
      </c>
      <c r="G144" s="82">
        <f t="shared" si="23"/>
        <v>0</v>
      </c>
      <c r="H144" s="82">
        <f t="shared" si="24"/>
        <v>0</v>
      </c>
      <c r="I144" s="82">
        <f t="shared" si="25"/>
        <v>0</v>
      </c>
      <c r="J144" s="82">
        <f t="shared" si="26"/>
        <v>0</v>
      </c>
      <c r="K144" s="82">
        <f t="shared" si="27"/>
        <v>0</v>
      </c>
      <c r="L144" s="82">
        <f t="shared" si="28"/>
        <v>0</v>
      </c>
      <c r="M144" s="82">
        <f t="shared" ca="1" si="29"/>
        <v>1.166200832309322E-2</v>
      </c>
      <c r="N144" s="82">
        <f t="shared" ca="1" si="30"/>
        <v>0</v>
      </c>
      <c r="O144" s="91">
        <f t="shared" ca="1" si="31"/>
        <v>0</v>
      </c>
      <c r="P144" s="82">
        <f t="shared" ca="1" si="32"/>
        <v>0</v>
      </c>
      <c r="Q144" s="82">
        <f t="shared" ca="1" si="33"/>
        <v>0</v>
      </c>
      <c r="R144" s="44">
        <f t="shared" ca="1" si="34"/>
        <v>-1.166200832309322E-2</v>
      </c>
    </row>
    <row r="145" spans="1:18">
      <c r="A145" s="80"/>
      <c r="B145" s="80"/>
      <c r="C145" s="128"/>
      <c r="D145" s="81">
        <f t="shared" ref="D145:D208" si="35">A145/A$18</f>
        <v>0</v>
      </c>
      <c r="E145" s="81">
        <f t="shared" ref="E145:E208" si="36">B145/B$18</f>
        <v>0</v>
      </c>
      <c r="F145" s="82">
        <f t="shared" ref="F145:F208" si="37">$C145*D145</f>
        <v>0</v>
      </c>
      <c r="G145" s="82">
        <f t="shared" ref="G145:G208" si="38">$C145*E145</f>
        <v>0</v>
      </c>
      <c r="H145" s="82">
        <f t="shared" ref="H145:H208" si="39">C145*D145*D145</f>
        <v>0</v>
      </c>
      <c r="I145" s="82">
        <f t="shared" ref="I145:I208" si="40">C145*D145*D145*D145</f>
        <v>0</v>
      </c>
      <c r="J145" s="82">
        <f t="shared" ref="J145:J208" si="41">C145*D145*D145*D145*D145</f>
        <v>0</v>
      </c>
      <c r="K145" s="82">
        <f t="shared" ref="K145:K208" si="42">C145*E145*D145</f>
        <v>0</v>
      </c>
      <c r="L145" s="82">
        <f t="shared" ref="L145:L208" si="43">C145*E145*D145*D145</f>
        <v>0</v>
      </c>
      <c r="M145" s="82">
        <f t="shared" ref="M145:M208" ca="1" si="44">+E$4+E$5*D145+E$6*D145^2</f>
        <v>1.166200832309322E-2</v>
      </c>
      <c r="N145" s="82">
        <f t="shared" ref="N145:N208" ca="1" si="45">C145*(M145-E145)^2</f>
        <v>0</v>
      </c>
      <c r="O145" s="91">
        <f t="shared" ref="O145:O208" ca="1" si="46">(C145*O$1-O$2*F145+O$3*H145)^2</f>
        <v>0</v>
      </c>
      <c r="P145" s="82">
        <f t="shared" ref="P145:P208" ca="1" si="47">(-C145*O$2+O$4*F145-O$5*H145)^2</f>
        <v>0</v>
      </c>
      <c r="Q145" s="82">
        <f t="shared" ref="Q145:Q208" ca="1" si="48">+(C145*O$3-F145*O$5+H145*O$6)^2</f>
        <v>0</v>
      </c>
      <c r="R145" s="44">
        <f t="shared" ref="R145:R208" ca="1" si="49">+E145-M145</f>
        <v>-1.166200832309322E-2</v>
      </c>
    </row>
    <row r="146" spans="1:18">
      <c r="A146" s="80"/>
      <c r="B146" s="80"/>
      <c r="C146" s="128"/>
      <c r="D146" s="81">
        <f t="shared" si="35"/>
        <v>0</v>
      </c>
      <c r="E146" s="81">
        <f t="shared" si="36"/>
        <v>0</v>
      </c>
      <c r="F146" s="82">
        <f t="shared" si="37"/>
        <v>0</v>
      </c>
      <c r="G146" s="82">
        <f t="shared" si="38"/>
        <v>0</v>
      </c>
      <c r="H146" s="82">
        <f t="shared" si="39"/>
        <v>0</v>
      </c>
      <c r="I146" s="82">
        <f t="shared" si="40"/>
        <v>0</v>
      </c>
      <c r="J146" s="82">
        <f t="shared" si="41"/>
        <v>0</v>
      </c>
      <c r="K146" s="82">
        <f t="shared" si="42"/>
        <v>0</v>
      </c>
      <c r="L146" s="82">
        <f t="shared" si="43"/>
        <v>0</v>
      </c>
      <c r="M146" s="82">
        <f t="shared" ca="1" si="44"/>
        <v>1.166200832309322E-2</v>
      </c>
      <c r="N146" s="82">
        <f t="shared" ca="1" si="45"/>
        <v>0</v>
      </c>
      <c r="O146" s="91">
        <f t="shared" ca="1" si="46"/>
        <v>0</v>
      </c>
      <c r="P146" s="82">
        <f t="shared" ca="1" si="47"/>
        <v>0</v>
      </c>
      <c r="Q146" s="82">
        <f t="shared" ca="1" si="48"/>
        <v>0</v>
      </c>
      <c r="R146" s="44">
        <f t="shared" ca="1" si="49"/>
        <v>-1.166200832309322E-2</v>
      </c>
    </row>
    <row r="147" spans="1:18">
      <c r="A147" s="80"/>
      <c r="B147" s="80"/>
      <c r="C147" s="128"/>
      <c r="D147" s="81">
        <f t="shared" si="35"/>
        <v>0</v>
      </c>
      <c r="E147" s="81">
        <f t="shared" si="36"/>
        <v>0</v>
      </c>
      <c r="F147" s="82">
        <f t="shared" si="37"/>
        <v>0</v>
      </c>
      <c r="G147" s="82">
        <f t="shared" si="38"/>
        <v>0</v>
      </c>
      <c r="H147" s="82">
        <f t="shared" si="39"/>
        <v>0</v>
      </c>
      <c r="I147" s="82">
        <f t="shared" si="40"/>
        <v>0</v>
      </c>
      <c r="J147" s="82">
        <f t="shared" si="41"/>
        <v>0</v>
      </c>
      <c r="K147" s="82">
        <f t="shared" si="42"/>
        <v>0</v>
      </c>
      <c r="L147" s="82">
        <f t="shared" si="43"/>
        <v>0</v>
      </c>
      <c r="M147" s="82">
        <f t="shared" ca="1" si="44"/>
        <v>1.166200832309322E-2</v>
      </c>
      <c r="N147" s="82">
        <f t="shared" ca="1" si="45"/>
        <v>0</v>
      </c>
      <c r="O147" s="91">
        <f t="shared" ca="1" si="46"/>
        <v>0</v>
      </c>
      <c r="P147" s="82">
        <f t="shared" ca="1" si="47"/>
        <v>0</v>
      </c>
      <c r="Q147" s="82">
        <f t="shared" ca="1" si="48"/>
        <v>0</v>
      </c>
      <c r="R147" s="44">
        <f t="shared" ca="1" si="49"/>
        <v>-1.166200832309322E-2</v>
      </c>
    </row>
    <row r="148" spans="1:18">
      <c r="A148" s="80"/>
      <c r="B148" s="80"/>
      <c r="C148" s="128"/>
      <c r="D148" s="81">
        <f t="shared" si="35"/>
        <v>0</v>
      </c>
      <c r="E148" s="81">
        <f t="shared" si="36"/>
        <v>0</v>
      </c>
      <c r="F148" s="82">
        <f t="shared" si="37"/>
        <v>0</v>
      </c>
      <c r="G148" s="82">
        <f t="shared" si="38"/>
        <v>0</v>
      </c>
      <c r="H148" s="82">
        <f t="shared" si="39"/>
        <v>0</v>
      </c>
      <c r="I148" s="82">
        <f t="shared" si="40"/>
        <v>0</v>
      </c>
      <c r="J148" s="82">
        <f t="shared" si="41"/>
        <v>0</v>
      </c>
      <c r="K148" s="82">
        <f t="shared" si="42"/>
        <v>0</v>
      </c>
      <c r="L148" s="82">
        <f t="shared" si="43"/>
        <v>0</v>
      </c>
      <c r="M148" s="82">
        <f t="shared" ca="1" si="44"/>
        <v>1.166200832309322E-2</v>
      </c>
      <c r="N148" s="82">
        <f t="shared" ca="1" si="45"/>
        <v>0</v>
      </c>
      <c r="O148" s="91">
        <f t="shared" ca="1" si="46"/>
        <v>0</v>
      </c>
      <c r="P148" s="82">
        <f t="shared" ca="1" si="47"/>
        <v>0</v>
      </c>
      <c r="Q148" s="82">
        <f t="shared" ca="1" si="48"/>
        <v>0</v>
      </c>
      <c r="R148" s="44">
        <f t="shared" ca="1" si="49"/>
        <v>-1.166200832309322E-2</v>
      </c>
    </row>
    <row r="149" spans="1:18">
      <c r="A149" s="80"/>
      <c r="B149" s="80"/>
      <c r="C149" s="128"/>
      <c r="D149" s="81">
        <f t="shared" si="35"/>
        <v>0</v>
      </c>
      <c r="E149" s="81">
        <f t="shared" si="36"/>
        <v>0</v>
      </c>
      <c r="F149" s="82">
        <f t="shared" si="37"/>
        <v>0</v>
      </c>
      <c r="G149" s="82">
        <f t="shared" si="38"/>
        <v>0</v>
      </c>
      <c r="H149" s="82">
        <f t="shared" si="39"/>
        <v>0</v>
      </c>
      <c r="I149" s="82">
        <f t="shared" si="40"/>
        <v>0</v>
      </c>
      <c r="J149" s="82">
        <f t="shared" si="41"/>
        <v>0</v>
      </c>
      <c r="K149" s="82">
        <f t="shared" si="42"/>
        <v>0</v>
      </c>
      <c r="L149" s="82">
        <f t="shared" si="43"/>
        <v>0</v>
      </c>
      <c r="M149" s="82">
        <f t="shared" ca="1" si="44"/>
        <v>1.166200832309322E-2</v>
      </c>
      <c r="N149" s="82">
        <f t="shared" ca="1" si="45"/>
        <v>0</v>
      </c>
      <c r="O149" s="91">
        <f t="shared" ca="1" si="46"/>
        <v>0</v>
      </c>
      <c r="P149" s="82">
        <f t="shared" ca="1" si="47"/>
        <v>0</v>
      </c>
      <c r="Q149" s="82">
        <f t="shared" ca="1" si="48"/>
        <v>0</v>
      </c>
      <c r="R149" s="44">
        <f t="shared" ca="1" si="49"/>
        <v>-1.166200832309322E-2</v>
      </c>
    </row>
    <row r="150" spans="1:18">
      <c r="A150" s="80"/>
      <c r="B150" s="80"/>
      <c r="C150" s="128"/>
      <c r="D150" s="81">
        <f t="shared" si="35"/>
        <v>0</v>
      </c>
      <c r="E150" s="81">
        <f t="shared" si="36"/>
        <v>0</v>
      </c>
      <c r="F150" s="82">
        <f t="shared" si="37"/>
        <v>0</v>
      </c>
      <c r="G150" s="82">
        <f t="shared" si="38"/>
        <v>0</v>
      </c>
      <c r="H150" s="82">
        <f t="shared" si="39"/>
        <v>0</v>
      </c>
      <c r="I150" s="82">
        <f t="shared" si="40"/>
        <v>0</v>
      </c>
      <c r="J150" s="82">
        <f t="shared" si="41"/>
        <v>0</v>
      </c>
      <c r="K150" s="82">
        <f t="shared" si="42"/>
        <v>0</v>
      </c>
      <c r="L150" s="82">
        <f t="shared" si="43"/>
        <v>0</v>
      </c>
      <c r="M150" s="82">
        <f t="shared" ca="1" si="44"/>
        <v>1.166200832309322E-2</v>
      </c>
      <c r="N150" s="82">
        <f t="shared" ca="1" si="45"/>
        <v>0</v>
      </c>
      <c r="O150" s="91">
        <f t="shared" ca="1" si="46"/>
        <v>0</v>
      </c>
      <c r="P150" s="82">
        <f t="shared" ca="1" si="47"/>
        <v>0</v>
      </c>
      <c r="Q150" s="82">
        <f t="shared" ca="1" si="48"/>
        <v>0</v>
      </c>
      <c r="R150" s="44">
        <f t="shared" ca="1" si="49"/>
        <v>-1.166200832309322E-2</v>
      </c>
    </row>
    <row r="151" spans="1:18">
      <c r="A151" s="80"/>
      <c r="B151" s="80"/>
      <c r="C151" s="128"/>
      <c r="D151" s="81">
        <f t="shared" si="35"/>
        <v>0</v>
      </c>
      <c r="E151" s="81">
        <f t="shared" si="36"/>
        <v>0</v>
      </c>
      <c r="F151" s="82">
        <f t="shared" si="37"/>
        <v>0</v>
      </c>
      <c r="G151" s="82">
        <f t="shared" si="38"/>
        <v>0</v>
      </c>
      <c r="H151" s="82">
        <f t="shared" si="39"/>
        <v>0</v>
      </c>
      <c r="I151" s="82">
        <f t="shared" si="40"/>
        <v>0</v>
      </c>
      <c r="J151" s="82">
        <f t="shared" si="41"/>
        <v>0</v>
      </c>
      <c r="K151" s="82">
        <f t="shared" si="42"/>
        <v>0</v>
      </c>
      <c r="L151" s="82">
        <f t="shared" si="43"/>
        <v>0</v>
      </c>
      <c r="M151" s="82">
        <f t="shared" ca="1" si="44"/>
        <v>1.166200832309322E-2</v>
      </c>
      <c r="N151" s="82">
        <f t="shared" ca="1" si="45"/>
        <v>0</v>
      </c>
      <c r="O151" s="91">
        <f t="shared" ca="1" si="46"/>
        <v>0</v>
      </c>
      <c r="P151" s="82">
        <f t="shared" ca="1" si="47"/>
        <v>0</v>
      </c>
      <c r="Q151" s="82">
        <f t="shared" ca="1" si="48"/>
        <v>0</v>
      </c>
      <c r="R151" s="44">
        <f t="shared" ca="1" si="49"/>
        <v>-1.166200832309322E-2</v>
      </c>
    </row>
    <row r="152" spans="1:18">
      <c r="A152" s="80"/>
      <c r="B152" s="80"/>
      <c r="C152" s="128"/>
      <c r="D152" s="81">
        <f t="shared" si="35"/>
        <v>0</v>
      </c>
      <c r="E152" s="81">
        <f t="shared" si="36"/>
        <v>0</v>
      </c>
      <c r="F152" s="82">
        <f t="shared" si="37"/>
        <v>0</v>
      </c>
      <c r="G152" s="82">
        <f t="shared" si="38"/>
        <v>0</v>
      </c>
      <c r="H152" s="82">
        <f t="shared" si="39"/>
        <v>0</v>
      </c>
      <c r="I152" s="82">
        <f t="shared" si="40"/>
        <v>0</v>
      </c>
      <c r="J152" s="82">
        <f t="shared" si="41"/>
        <v>0</v>
      </c>
      <c r="K152" s="82">
        <f t="shared" si="42"/>
        <v>0</v>
      </c>
      <c r="L152" s="82">
        <f t="shared" si="43"/>
        <v>0</v>
      </c>
      <c r="M152" s="82">
        <f t="shared" ca="1" si="44"/>
        <v>1.166200832309322E-2</v>
      </c>
      <c r="N152" s="82">
        <f t="shared" ca="1" si="45"/>
        <v>0</v>
      </c>
      <c r="O152" s="91">
        <f t="shared" ca="1" si="46"/>
        <v>0</v>
      </c>
      <c r="P152" s="82">
        <f t="shared" ca="1" si="47"/>
        <v>0</v>
      </c>
      <c r="Q152" s="82">
        <f t="shared" ca="1" si="48"/>
        <v>0</v>
      </c>
      <c r="R152" s="44">
        <f t="shared" ca="1" si="49"/>
        <v>-1.166200832309322E-2</v>
      </c>
    </row>
    <row r="153" spans="1:18">
      <c r="A153" s="80"/>
      <c r="B153" s="80"/>
      <c r="C153" s="128"/>
      <c r="D153" s="81">
        <f t="shared" si="35"/>
        <v>0</v>
      </c>
      <c r="E153" s="81">
        <f t="shared" si="36"/>
        <v>0</v>
      </c>
      <c r="F153" s="82">
        <f t="shared" si="37"/>
        <v>0</v>
      </c>
      <c r="G153" s="82">
        <f t="shared" si="38"/>
        <v>0</v>
      </c>
      <c r="H153" s="82">
        <f t="shared" si="39"/>
        <v>0</v>
      </c>
      <c r="I153" s="82">
        <f t="shared" si="40"/>
        <v>0</v>
      </c>
      <c r="J153" s="82">
        <f t="shared" si="41"/>
        <v>0</v>
      </c>
      <c r="K153" s="82">
        <f t="shared" si="42"/>
        <v>0</v>
      </c>
      <c r="L153" s="82">
        <f t="shared" si="43"/>
        <v>0</v>
      </c>
      <c r="M153" s="82">
        <f t="shared" ca="1" si="44"/>
        <v>1.166200832309322E-2</v>
      </c>
      <c r="N153" s="82">
        <f t="shared" ca="1" si="45"/>
        <v>0</v>
      </c>
      <c r="O153" s="91">
        <f t="shared" ca="1" si="46"/>
        <v>0</v>
      </c>
      <c r="P153" s="82">
        <f t="shared" ca="1" si="47"/>
        <v>0</v>
      </c>
      <c r="Q153" s="82">
        <f t="shared" ca="1" si="48"/>
        <v>0</v>
      </c>
      <c r="R153" s="44">
        <f t="shared" ca="1" si="49"/>
        <v>-1.166200832309322E-2</v>
      </c>
    </row>
    <row r="154" spans="1:18">
      <c r="A154" s="80"/>
      <c r="B154" s="80"/>
      <c r="C154" s="128"/>
      <c r="D154" s="81">
        <f t="shared" si="35"/>
        <v>0</v>
      </c>
      <c r="E154" s="81">
        <f t="shared" si="36"/>
        <v>0</v>
      </c>
      <c r="F154" s="82">
        <f t="shared" si="37"/>
        <v>0</v>
      </c>
      <c r="G154" s="82">
        <f t="shared" si="38"/>
        <v>0</v>
      </c>
      <c r="H154" s="82">
        <f t="shared" si="39"/>
        <v>0</v>
      </c>
      <c r="I154" s="82">
        <f t="shared" si="40"/>
        <v>0</v>
      </c>
      <c r="J154" s="82">
        <f t="shared" si="41"/>
        <v>0</v>
      </c>
      <c r="K154" s="82">
        <f t="shared" si="42"/>
        <v>0</v>
      </c>
      <c r="L154" s="82">
        <f t="shared" si="43"/>
        <v>0</v>
      </c>
      <c r="M154" s="82">
        <f t="shared" ca="1" si="44"/>
        <v>1.166200832309322E-2</v>
      </c>
      <c r="N154" s="82">
        <f t="shared" ca="1" si="45"/>
        <v>0</v>
      </c>
      <c r="O154" s="91">
        <f t="shared" ca="1" si="46"/>
        <v>0</v>
      </c>
      <c r="P154" s="82">
        <f t="shared" ca="1" si="47"/>
        <v>0</v>
      </c>
      <c r="Q154" s="82">
        <f t="shared" ca="1" si="48"/>
        <v>0</v>
      </c>
      <c r="R154" s="44">
        <f t="shared" ca="1" si="49"/>
        <v>-1.166200832309322E-2</v>
      </c>
    </row>
    <row r="155" spans="1:18">
      <c r="A155" s="80"/>
      <c r="B155" s="80"/>
      <c r="C155" s="128"/>
      <c r="D155" s="81">
        <f t="shared" si="35"/>
        <v>0</v>
      </c>
      <c r="E155" s="81">
        <f t="shared" si="36"/>
        <v>0</v>
      </c>
      <c r="F155" s="82">
        <f t="shared" si="37"/>
        <v>0</v>
      </c>
      <c r="G155" s="82">
        <f t="shared" si="38"/>
        <v>0</v>
      </c>
      <c r="H155" s="82">
        <f t="shared" si="39"/>
        <v>0</v>
      </c>
      <c r="I155" s="82">
        <f t="shared" si="40"/>
        <v>0</v>
      </c>
      <c r="J155" s="82">
        <f t="shared" si="41"/>
        <v>0</v>
      </c>
      <c r="K155" s="82">
        <f t="shared" si="42"/>
        <v>0</v>
      </c>
      <c r="L155" s="82">
        <f t="shared" si="43"/>
        <v>0</v>
      </c>
      <c r="M155" s="82">
        <f t="shared" ca="1" si="44"/>
        <v>1.166200832309322E-2</v>
      </c>
      <c r="N155" s="82">
        <f t="shared" ca="1" si="45"/>
        <v>0</v>
      </c>
      <c r="O155" s="91">
        <f t="shared" ca="1" si="46"/>
        <v>0</v>
      </c>
      <c r="P155" s="82">
        <f t="shared" ca="1" si="47"/>
        <v>0</v>
      </c>
      <c r="Q155" s="82">
        <f t="shared" ca="1" si="48"/>
        <v>0</v>
      </c>
      <c r="R155" s="44">
        <f t="shared" ca="1" si="49"/>
        <v>-1.166200832309322E-2</v>
      </c>
    </row>
    <row r="156" spans="1:18">
      <c r="A156" s="80"/>
      <c r="B156" s="80"/>
      <c r="C156" s="128"/>
      <c r="D156" s="81">
        <f t="shared" si="35"/>
        <v>0</v>
      </c>
      <c r="E156" s="81">
        <f t="shared" si="36"/>
        <v>0</v>
      </c>
      <c r="F156" s="82">
        <f t="shared" si="37"/>
        <v>0</v>
      </c>
      <c r="G156" s="82">
        <f t="shared" si="38"/>
        <v>0</v>
      </c>
      <c r="H156" s="82">
        <f t="shared" si="39"/>
        <v>0</v>
      </c>
      <c r="I156" s="82">
        <f t="shared" si="40"/>
        <v>0</v>
      </c>
      <c r="J156" s="82">
        <f t="shared" si="41"/>
        <v>0</v>
      </c>
      <c r="K156" s="82">
        <f t="shared" si="42"/>
        <v>0</v>
      </c>
      <c r="L156" s="82">
        <f t="shared" si="43"/>
        <v>0</v>
      </c>
      <c r="M156" s="82">
        <f t="shared" ca="1" si="44"/>
        <v>1.166200832309322E-2</v>
      </c>
      <c r="N156" s="82">
        <f t="shared" ca="1" si="45"/>
        <v>0</v>
      </c>
      <c r="O156" s="91">
        <f t="shared" ca="1" si="46"/>
        <v>0</v>
      </c>
      <c r="P156" s="82">
        <f t="shared" ca="1" si="47"/>
        <v>0</v>
      </c>
      <c r="Q156" s="82">
        <f t="shared" ca="1" si="48"/>
        <v>0</v>
      </c>
      <c r="R156" s="44">
        <f t="shared" ca="1" si="49"/>
        <v>-1.166200832309322E-2</v>
      </c>
    </row>
    <row r="157" spans="1:18">
      <c r="A157" s="80"/>
      <c r="B157" s="80"/>
      <c r="C157" s="128"/>
      <c r="D157" s="81">
        <f t="shared" si="35"/>
        <v>0</v>
      </c>
      <c r="E157" s="81">
        <f t="shared" si="36"/>
        <v>0</v>
      </c>
      <c r="F157" s="82">
        <f t="shared" si="37"/>
        <v>0</v>
      </c>
      <c r="G157" s="82">
        <f t="shared" si="38"/>
        <v>0</v>
      </c>
      <c r="H157" s="82">
        <f t="shared" si="39"/>
        <v>0</v>
      </c>
      <c r="I157" s="82">
        <f t="shared" si="40"/>
        <v>0</v>
      </c>
      <c r="J157" s="82">
        <f t="shared" si="41"/>
        <v>0</v>
      </c>
      <c r="K157" s="82">
        <f t="shared" si="42"/>
        <v>0</v>
      </c>
      <c r="L157" s="82">
        <f t="shared" si="43"/>
        <v>0</v>
      </c>
      <c r="M157" s="82">
        <f t="shared" ca="1" si="44"/>
        <v>1.166200832309322E-2</v>
      </c>
      <c r="N157" s="82">
        <f t="shared" ca="1" si="45"/>
        <v>0</v>
      </c>
      <c r="O157" s="91">
        <f t="shared" ca="1" si="46"/>
        <v>0</v>
      </c>
      <c r="P157" s="82">
        <f t="shared" ca="1" si="47"/>
        <v>0</v>
      </c>
      <c r="Q157" s="82">
        <f t="shared" ca="1" si="48"/>
        <v>0</v>
      </c>
      <c r="R157" s="44">
        <f t="shared" ca="1" si="49"/>
        <v>-1.166200832309322E-2</v>
      </c>
    </row>
    <row r="158" spans="1:18">
      <c r="A158" s="80"/>
      <c r="B158" s="80"/>
      <c r="C158" s="128"/>
      <c r="D158" s="81">
        <f t="shared" si="35"/>
        <v>0</v>
      </c>
      <c r="E158" s="81">
        <f t="shared" si="36"/>
        <v>0</v>
      </c>
      <c r="F158" s="82">
        <f t="shared" si="37"/>
        <v>0</v>
      </c>
      <c r="G158" s="82">
        <f t="shared" si="38"/>
        <v>0</v>
      </c>
      <c r="H158" s="82">
        <f t="shared" si="39"/>
        <v>0</v>
      </c>
      <c r="I158" s="82">
        <f t="shared" si="40"/>
        <v>0</v>
      </c>
      <c r="J158" s="82">
        <f t="shared" si="41"/>
        <v>0</v>
      </c>
      <c r="K158" s="82">
        <f t="shared" si="42"/>
        <v>0</v>
      </c>
      <c r="L158" s="82">
        <f t="shared" si="43"/>
        <v>0</v>
      </c>
      <c r="M158" s="82">
        <f t="shared" ca="1" si="44"/>
        <v>1.166200832309322E-2</v>
      </c>
      <c r="N158" s="82">
        <f t="shared" ca="1" si="45"/>
        <v>0</v>
      </c>
      <c r="O158" s="91">
        <f t="shared" ca="1" si="46"/>
        <v>0</v>
      </c>
      <c r="P158" s="82">
        <f t="shared" ca="1" si="47"/>
        <v>0</v>
      </c>
      <c r="Q158" s="82">
        <f t="shared" ca="1" si="48"/>
        <v>0</v>
      </c>
      <c r="R158" s="44">
        <f t="shared" ca="1" si="49"/>
        <v>-1.166200832309322E-2</v>
      </c>
    </row>
    <row r="159" spans="1:18">
      <c r="A159" s="80"/>
      <c r="B159" s="80"/>
      <c r="C159" s="128"/>
      <c r="D159" s="81">
        <f t="shared" si="35"/>
        <v>0</v>
      </c>
      <c r="E159" s="81">
        <f t="shared" si="36"/>
        <v>0</v>
      </c>
      <c r="F159" s="82">
        <f t="shared" si="37"/>
        <v>0</v>
      </c>
      <c r="G159" s="82">
        <f t="shared" si="38"/>
        <v>0</v>
      </c>
      <c r="H159" s="82">
        <f t="shared" si="39"/>
        <v>0</v>
      </c>
      <c r="I159" s="82">
        <f t="shared" si="40"/>
        <v>0</v>
      </c>
      <c r="J159" s="82">
        <f t="shared" si="41"/>
        <v>0</v>
      </c>
      <c r="K159" s="82">
        <f t="shared" si="42"/>
        <v>0</v>
      </c>
      <c r="L159" s="82">
        <f t="shared" si="43"/>
        <v>0</v>
      </c>
      <c r="M159" s="82">
        <f t="shared" ca="1" si="44"/>
        <v>1.166200832309322E-2</v>
      </c>
      <c r="N159" s="82">
        <f t="shared" ca="1" si="45"/>
        <v>0</v>
      </c>
      <c r="O159" s="91">
        <f t="shared" ca="1" si="46"/>
        <v>0</v>
      </c>
      <c r="P159" s="82">
        <f t="shared" ca="1" si="47"/>
        <v>0</v>
      </c>
      <c r="Q159" s="82">
        <f t="shared" ca="1" si="48"/>
        <v>0</v>
      </c>
      <c r="R159" s="44">
        <f t="shared" ca="1" si="49"/>
        <v>-1.166200832309322E-2</v>
      </c>
    </row>
    <row r="160" spans="1:18">
      <c r="A160" s="80"/>
      <c r="B160" s="80"/>
      <c r="C160" s="128"/>
      <c r="D160" s="81">
        <f t="shared" si="35"/>
        <v>0</v>
      </c>
      <c r="E160" s="81">
        <f t="shared" si="36"/>
        <v>0</v>
      </c>
      <c r="F160" s="82">
        <f t="shared" si="37"/>
        <v>0</v>
      </c>
      <c r="G160" s="82">
        <f t="shared" si="38"/>
        <v>0</v>
      </c>
      <c r="H160" s="82">
        <f t="shared" si="39"/>
        <v>0</v>
      </c>
      <c r="I160" s="82">
        <f t="shared" si="40"/>
        <v>0</v>
      </c>
      <c r="J160" s="82">
        <f t="shared" si="41"/>
        <v>0</v>
      </c>
      <c r="K160" s="82">
        <f t="shared" si="42"/>
        <v>0</v>
      </c>
      <c r="L160" s="82">
        <f t="shared" si="43"/>
        <v>0</v>
      </c>
      <c r="M160" s="82">
        <f t="shared" ca="1" si="44"/>
        <v>1.166200832309322E-2</v>
      </c>
      <c r="N160" s="82">
        <f t="shared" ca="1" si="45"/>
        <v>0</v>
      </c>
      <c r="O160" s="91">
        <f t="shared" ca="1" si="46"/>
        <v>0</v>
      </c>
      <c r="P160" s="82">
        <f t="shared" ca="1" si="47"/>
        <v>0</v>
      </c>
      <c r="Q160" s="82">
        <f t="shared" ca="1" si="48"/>
        <v>0</v>
      </c>
      <c r="R160" s="44">
        <f t="shared" ca="1" si="49"/>
        <v>-1.166200832309322E-2</v>
      </c>
    </row>
    <row r="161" spans="1:18">
      <c r="A161" s="80"/>
      <c r="B161" s="80"/>
      <c r="C161" s="128"/>
      <c r="D161" s="81">
        <f t="shared" si="35"/>
        <v>0</v>
      </c>
      <c r="E161" s="81">
        <f t="shared" si="36"/>
        <v>0</v>
      </c>
      <c r="F161" s="82">
        <f t="shared" si="37"/>
        <v>0</v>
      </c>
      <c r="G161" s="82">
        <f t="shared" si="38"/>
        <v>0</v>
      </c>
      <c r="H161" s="82">
        <f t="shared" si="39"/>
        <v>0</v>
      </c>
      <c r="I161" s="82">
        <f t="shared" si="40"/>
        <v>0</v>
      </c>
      <c r="J161" s="82">
        <f t="shared" si="41"/>
        <v>0</v>
      </c>
      <c r="K161" s="82">
        <f t="shared" si="42"/>
        <v>0</v>
      </c>
      <c r="L161" s="82">
        <f t="shared" si="43"/>
        <v>0</v>
      </c>
      <c r="M161" s="82">
        <f t="shared" ca="1" si="44"/>
        <v>1.166200832309322E-2</v>
      </c>
      <c r="N161" s="82">
        <f t="shared" ca="1" si="45"/>
        <v>0</v>
      </c>
      <c r="O161" s="91">
        <f t="shared" ca="1" si="46"/>
        <v>0</v>
      </c>
      <c r="P161" s="82">
        <f t="shared" ca="1" si="47"/>
        <v>0</v>
      </c>
      <c r="Q161" s="82">
        <f t="shared" ca="1" si="48"/>
        <v>0</v>
      </c>
      <c r="R161" s="44">
        <f t="shared" ca="1" si="49"/>
        <v>-1.166200832309322E-2</v>
      </c>
    </row>
    <row r="162" spans="1:18">
      <c r="A162" s="80"/>
      <c r="B162" s="80"/>
      <c r="C162" s="128"/>
      <c r="D162" s="81">
        <f t="shared" si="35"/>
        <v>0</v>
      </c>
      <c r="E162" s="81">
        <f t="shared" si="36"/>
        <v>0</v>
      </c>
      <c r="F162" s="82">
        <f t="shared" si="37"/>
        <v>0</v>
      </c>
      <c r="G162" s="82">
        <f t="shared" si="38"/>
        <v>0</v>
      </c>
      <c r="H162" s="82">
        <f t="shared" si="39"/>
        <v>0</v>
      </c>
      <c r="I162" s="82">
        <f t="shared" si="40"/>
        <v>0</v>
      </c>
      <c r="J162" s="82">
        <f t="shared" si="41"/>
        <v>0</v>
      </c>
      <c r="K162" s="82">
        <f t="shared" si="42"/>
        <v>0</v>
      </c>
      <c r="L162" s="82">
        <f t="shared" si="43"/>
        <v>0</v>
      </c>
      <c r="M162" s="82">
        <f t="shared" ca="1" si="44"/>
        <v>1.166200832309322E-2</v>
      </c>
      <c r="N162" s="82">
        <f t="shared" ca="1" si="45"/>
        <v>0</v>
      </c>
      <c r="O162" s="91">
        <f t="shared" ca="1" si="46"/>
        <v>0</v>
      </c>
      <c r="P162" s="82">
        <f t="shared" ca="1" si="47"/>
        <v>0</v>
      </c>
      <c r="Q162" s="82">
        <f t="shared" ca="1" si="48"/>
        <v>0</v>
      </c>
      <c r="R162" s="44">
        <f t="shared" ca="1" si="49"/>
        <v>-1.166200832309322E-2</v>
      </c>
    </row>
    <row r="163" spans="1:18">
      <c r="A163" s="80"/>
      <c r="B163" s="80"/>
      <c r="C163" s="128"/>
      <c r="D163" s="81">
        <f t="shared" si="35"/>
        <v>0</v>
      </c>
      <c r="E163" s="81">
        <f t="shared" si="36"/>
        <v>0</v>
      </c>
      <c r="F163" s="82">
        <f t="shared" si="37"/>
        <v>0</v>
      </c>
      <c r="G163" s="82">
        <f t="shared" si="38"/>
        <v>0</v>
      </c>
      <c r="H163" s="82">
        <f t="shared" si="39"/>
        <v>0</v>
      </c>
      <c r="I163" s="82">
        <f t="shared" si="40"/>
        <v>0</v>
      </c>
      <c r="J163" s="82">
        <f t="shared" si="41"/>
        <v>0</v>
      </c>
      <c r="K163" s="82">
        <f t="shared" si="42"/>
        <v>0</v>
      </c>
      <c r="L163" s="82">
        <f t="shared" si="43"/>
        <v>0</v>
      </c>
      <c r="M163" s="82">
        <f t="shared" ca="1" si="44"/>
        <v>1.166200832309322E-2</v>
      </c>
      <c r="N163" s="82">
        <f t="shared" ca="1" si="45"/>
        <v>0</v>
      </c>
      <c r="O163" s="91">
        <f t="shared" ca="1" si="46"/>
        <v>0</v>
      </c>
      <c r="P163" s="82">
        <f t="shared" ca="1" si="47"/>
        <v>0</v>
      </c>
      <c r="Q163" s="82">
        <f t="shared" ca="1" si="48"/>
        <v>0</v>
      </c>
      <c r="R163" s="44">
        <f t="shared" ca="1" si="49"/>
        <v>-1.166200832309322E-2</v>
      </c>
    </row>
    <row r="164" spans="1:18">
      <c r="A164" s="80"/>
      <c r="B164" s="80"/>
      <c r="C164" s="128"/>
      <c r="D164" s="81">
        <f t="shared" si="35"/>
        <v>0</v>
      </c>
      <c r="E164" s="81">
        <f t="shared" si="36"/>
        <v>0</v>
      </c>
      <c r="F164" s="82">
        <f t="shared" si="37"/>
        <v>0</v>
      </c>
      <c r="G164" s="82">
        <f t="shared" si="38"/>
        <v>0</v>
      </c>
      <c r="H164" s="82">
        <f t="shared" si="39"/>
        <v>0</v>
      </c>
      <c r="I164" s="82">
        <f t="shared" si="40"/>
        <v>0</v>
      </c>
      <c r="J164" s="82">
        <f t="shared" si="41"/>
        <v>0</v>
      </c>
      <c r="K164" s="82">
        <f t="shared" si="42"/>
        <v>0</v>
      </c>
      <c r="L164" s="82">
        <f t="shared" si="43"/>
        <v>0</v>
      </c>
      <c r="M164" s="82">
        <f t="shared" ca="1" si="44"/>
        <v>1.166200832309322E-2</v>
      </c>
      <c r="N164" s="82">
        <f t="shared" ca="1" si="45"/>
        <v>0</v>
      </c>
      <c r="O164" s="91">
        <f t="shared" ca="1" si="46"/>
        <v>0</v>
      </c>
      <c r="P164" s="82">
        <f t="shared" ca="1" si="47"/>
        <v>0</v>
      </c>
      <c r="Q164" s="82">
        <f t="shared" ca="1" si="48"/>
        <v>0</v>
      </c>
      <c r="R164" s="44">
        <f t="shared" ca="1" si="49"/>
        <v>-1.166200832309322E-2</v>
      </c>
    </row>
    <row r="165" spans="1:18">
      <c r="A165" s="80"/>
      <c r="B165" s="80"/>
      <c r="C165" s="128"/>
      <c r="D165" s="81">
        <f t="shared" si="35"/>
        <v>0</v>
      </c>
      <c r="E165" s="81">
        <f t="shared" si="36"/>
        <v>0</v>
      </c>
      <c r="F165" s="82">
        <f t="shared" si="37"/>
        <v>0</v>
      </c>
      <c r="G165" s="82">
        <f t="shared" si="38"/>
        <v>0</v>
      </c>
      <c r="H165" s="82">
        <f t="shared" si="39"/>
        <v>0</v>
      </c>
      <c r="I165" s="82">
        <f t="shared" si="40"/>
        <v>0</v>
      </c>
      <c r="J165" s="82">
        <f t="shared" si="41"/>
        <v>0</v>
      </c>
      <c r="K165" s="82">
        <f t="shared" si="42"/>
        <v>0</v>
      </c>
      <c r="L165" s="82">
        <f t="shared" si="43"/>
        <v>0</v>
      </c>
      <c r="M165" s="82">
        <f t="shared" ca="1" si="44"/>
        <v>1.166200832309322E-2</v>
      </c>
      <c r="N165" s="82">
        <f t="shared" ca="1" si="45"/>
        <v>0</v>
      </c>
      <c r="O165" s="91">
        <f t="shared" ca="1" si="46"/>
        <v>0</v>
      </c>
      <c r="P165" s="82">
        <f t="shared" ca="1" si="47"/>
        <v>0</v>
      </c>
      <c r="Q165" s="82">
        <f t="shared" ca="1" si="48"/>
        <v>0</v>
      </c>
      <c r="R165" s="44">
        <f t="shared" ca="1" si="49"/>
        <v>-1.166200832309322E-2</v>
      </c>
    </row>
    <row r="166" spans="1:18">
      <c r="A166" s="80"/>
      <c r="B166" s="80"/>
      <c r="C166" s="128"/>
      <c r="D166" s="81">
        <f t="shared" si="35"/>
        <v>0</v>
      </c>
      <c r="E166" s="81">
        <f t="shared" si="36"/>
        <v>0</v>
      </c>
      <c r="F166" s="82">
        <f t="shared" si="37"/>
        <v>0</v>
      </c>
      <c r="G166" s="82">
        <f t="shared" si="38"/>
        <v>0</v>
      </c>
      <c r="H166" s="82">
        <f t="shared" si="39"/>
        <v>0</v>
      </c>
      <c r="I166" s="82">
        <f t="shared" si="40"/>
        <v>0</v>
      </c>
      <c r="J166" s="82">
        <f t="shared" si="41"/>
        <v>0</v>
      </c>
      <c r="K166" s="82">
        <f t="shared" si="42"/>
        <v>0</v>
      </c>
      <c r="L166" s="82">
        <f t="shared" si="43"/>
        <v>0</v>
      </c>
      <c r="M166" s="82">
        <f t="shared" ca="1" si="44"/>
        <v>1.166200832309322E-2</v>
      </c>
      <c r="N166" s="82">
        <f t="shared" ca="1" si="45"/>
        <v>0</v>
      </c>
      <c r="O166" s="91">
        <f t="shared" ca="1" si="46"/>
        <v>0</v>
      </c>
      <c r="P166" s="82">
        <f t="shared" ca="1" si="47"/>
        <v>0</v>
      </c>
      <c r="Q166" s="82">
        <f t="shared" ca="1" si="48"/>
        <v>0</v>
      </c>
      <c r="R166" s="44">
        <f t="shared" ca="1" si="49"/>
        <v>-1.166200832309322E-2</v>
      </c>
    </row>
    <row r="167" spans="1:18">
      <c r="A167" s="80"/>
      <c r="B167" s="80"/>
      <c r="C167" s="128"/>
      <c r="D167" s="81">
        <f t="shared" si="35"/>
        <v>0</v>
      </c>
      <c r="E167" s="81">
        <f t="shared" si="36"/>
        <v>0</v>
      </c>
      <c r="F167" s="82">
        <f t="shared" si="37"/>
        <v>0</v>
      </c>
      <c r="G167" s="82">
        <f t="shared" si="38"/>
        <v>0</v>
      </c>
      <c r="H167" s="82">
        <f t="shared" si="39"/>
        <v>0</v>
      </c>
      <c r="I167" s="82">
        <f t="shared" si="40"/>
        <v>0</v>
      </c>
      <c r="J167" s="82">
        <f t="shared" si="41"/>
        <v>0</v>
      </c>
      <c r="K167" s="82">
        <f t="shared" si="42"/>
        <v>0</v>
      </c>
      <c r="L167" s="82">
        <f t="shared" si="43"/>
        <v>0</v>
      </c>
      <c r="M167" s="82">
        <f t="shared" ca="1" si="44"/>
        <v>1.166200832309322E-2</v>
      </c>
      <c r="N167" s="82">
        <f t="shared" ca="1" si="45"/>
        <v>0</v>
      </c>
      <c r="O167" s="91">
        <f t="shared" ca="1" si="46"/>
        <v>0</v>
      </c>
      <c r="P167" s="82">
        <f t="shared" ca="1" si="47"/>
        <v>0</v>
      </c>
      <c r="Q167" s="82">
        <f t="shared" ca="1" si="48"/>
        <v>0</v>
      </c>
      <c r="R167" s="44">
        <f t="shared" ca="1" si="49"/>
        <v>-1.166200832309322E-2</v>
      </c>
    </row>
    <row r="168" spans="1:18">
      <c r="A168" s="80"/>
      <c r="B168" s="80"/>
      <c r="C168" s="128"/>
      <c r="D168" s="81">
        <f t="shared" si="35"/>
        <v>0</v>
      </c>
      <c r="E168" s="81">
        <f t="shared" si="36"/>
        <v>0</v>
      </c>
      <c r="F168" s="82">
        <f t="shared" si="37"/>
        <v>0</v>
      </c>
      <c r="G168" s="82">
        <f t="shared" si="38"/>
        <v>0</v>
      </c>
      <c r="H168" s="82">
        <f t="shared" si="39"/>
        <v>0</v>
      </c>
      <c r="I168" s="82">
        <f t="shared" si="40"/>
        <v>0</v>
      </c>
      <c r="J168" s="82">
        <f t="shared" si="41"/>
        <v>0</v>
      </c>
      <c r="K168" s="82">
        <f t="shared" si="42"/>
        <v>0</v>
      </c>
      <c r="L168" s="82">
        <f t="shared" si="43"/>
        <v>0</v>
      </c>
      <c r="M168" s="82">
        <f t="shared" ca="1" si="44"/>
        <v>1.166200832309322E-2</v>
      </c>
      <c r="N168" s="82">
        <f t="shared" ca="1" si="45"/>
        <v>0</v>
      </c>
      <c r="O168" s="91">
        <f t="shared" ca="1" si="46"/>
        <v>0</v>
      </c>
      <c r="P168" s="82">
        <f t="shared" ca="1" si="47"/>
        <v>0</v>
      </c>
      <c r="Q168" s="82">
        <f t="shared" ca="1" si="48"/>
        <v>0</v>
      </c>
      <c r="R168" s="44">
        <f t="shared" ca="1" si="49"/>
        <v>-1.166200832309322E-2</v>
      </c>
    </row>
    <row r="169" spans="1:18">
      <c r="A169" s="80"/>
      <c r="B169" s="80"/>
      <c r="C169" s="128"/>
      <c r="D169" s="81">
        <f t="shared" si="35"/>
        <v>0</v>
      </c>
      <c r="E169" s="81">
        <f t="shared" si="36"/>
        <v>0</v>
      </c>
      <c r="F169" s="82">
        <f t="shared" si="37"/>
        <v>0</v>
      </c>
      <c r="G169" s="82">
        <f t="shared" si="38"/>
        <v>0</v>
      </c>
      <c r="H169" s="82">
        <f t="shared" si="39"/>
        <v>0</v>
      </c>
      <c r="I169" s="82">
        <f t="shared" si="40"/>
        <v>0</v>
      </c>
      <c r="J169" s="82">
        <f t="shared" si="41"/>
        <v>0</v>
      </c>
      <c r="K169" s="82">
        <f t="shared" si="42"/>
        <v>0</v>
      </c>
      <c r="L169" s="82">
        <f t="shared" si="43"/>
        <v>0</v>
      </c>
      <c r="M169" s="82">
        <f t="shared" ca="1" si="44"/>
        <v>1.166200832309322E-2</v>
      </c>
      <c r="N169" s="82">
        <f t="shared" ca="1" si="45"/>
        <v>0</v>
      </c>
      <c r="O169" s="91">
        <f t="shared" ca="1" si="46"/>
        <v>0</v>
      </c>
      <c r="P169" s="82">
        <f t="shared" ca="1" si="47"/>
        <v>0</v>
      </c>
      <c r="Q169" s="82">
        <f t="shared" ca="1" si="48"/>
        <v>0</v>
      </c>
      <c r="R169" s="44">
        <f t="shared" ca="1" si="49"/>
        <v>-1.166200832309322E-2</v>
      </c>
    </row>
    <row r="170" spans="1:18">
      <c r="A170" s="80"/>
      <c r="B170" s="80"/>
      <c r="C170" s="128"/>
      <c r="D170" s="81">
        <f t="shared" si="35"/>
        <v>0</v>
      </c>
      <c r="E170" s="81">
        <f t="shared" si="36"/>
        <v>0</v>
      </c>
      <c r="F170" s="82">
        <f t="shared" si="37"/>
        <v>0</v>
      </c>
      <c r="G170" s="82">
        <f t="shared" si="38"/>
        <v>0</v>
      </c>
      <c r="H170" s="82">
        <f t="shared" si="39"/>
        <v>0</v>
      </c>
      <c r="I170" s="82">
        <f t="shared" si="40"/>
        <v>0</v>
      </c>
      <c r="J170" s="82">
        <f t="shared" si="41"/>
        <v>0</v>
      </c>
      <c r="K170" s="82">
        <f t="shared" si="42"/>
        <v>0</v>
      </c>
      <c r="L170" s="82">
        <f t="shared" si="43"/>
        <v>0</v>
      </c>
      <c r="M170" s="82">
        <f t="shared" ca="1" si="44"/>
        <v>1.166200832309322E-2</v>
      </c>
      <c r="N170" s="82">
        <f t="shared" ca="1" si="45"/>
        <v>0</v>
      </c>
      <c r="O170" s="91">
        <f t="shared" ca="1" si="46"/>
        <v>0</v>
      </c>
      <c r="P170" s="82">
        <f t="shared" ca="1" si="47"/>
        <v>0</v>
      </c>
      <c r="Q170" s="82">
        <f t="shared" ca="1" si="48"/>
        <v>0</v>
      </c>
      <c r="R170" s="44">
        <f t="shared" ca="1" si="49"/>
        <v>-1.166200832309322E-2</v>
      </c>
    </row>
    <row r="171" spans="1:18">
      <c r="A171" s="80"/>
      <c r="B171" s="80"/>
      <c r="C171" s="128"/>
      <c r="D171" s="81">
        <f t="shared" si="35"/>
        <v>0</v>
      </c>
      <c r="E171" s="81">
        <f t="shared" si="36"/>
        <v>0</v>
      </c>
      <c r="F171" s="82">
        <f t="shared" si="37"/>
        <v>0</v>
      </c>
      <c r="G171" s="82">
        <f t="shared" si="38"/>
        <v>0</v>
      </c>
      <c r="H171" s="82">
        <f t="shared" si="39"/>
        <v>0</v>
      </c>
      <c r="I171" s="82">
        <f t="shared" si="40"/>
        <v>0</v>
      </c>
      <c r="J171" s="82">
        <f t="shared" si="41"/>
        <v>0</v>
      </c>
      <c r="K171" s="82">
        <f t="shared" si="42"/>
        <v>0</v>
      </c>
      <c r="L171" s="82">
        <f t="shared" si="43"/>
        <v>0</v>
      </c>
      <c r="M171" s="82">
        <f t="shared" ca="1" si="44"/>
        <v>1.166200832309322E-2</v>
      </c>
      <c r="N171" s="82">
        <f t="shared" ca="1" si="45"/>
        <v>0</v>
      </c>
      <c r="O171" s="91">
        <f t="shared" ca="1" si="46"/>
        <v>0</v>
      </c>
      <c r="P171" s="82">
        <f t="shared" ca="1" si="47"/>
        <v>0</v>
      </c>
      <c r="Q171" s="82">
        <f t="shared" ca="1" si="48"/>
        <v>0</v>
      </c>
      <c r="R171" s="44">
        <f t="shared" ca="1" si="49"/>
        <v>-1.166200832309322E-2</v>
      </c>
    </row>
    <row r="172" spans="1:18">
      <c r="A172" s="80"/>
      <c r="B172" s="80"/>
      <c r="C172" s="128"/>
      <c r="D172" s="81">
        <f t="shared" si="35"/>
        <v>0</v>
      </c>
      <c r="E172" s="81">
        <f t="shared" si="36"/>
        <v>0</v>
      </c>
      <c r="F172" s="82">
        <f t="shared" si="37"/>
        <v>0</v>
      </c>
      <c r="G172" s="82">
        <f t="shared" si="38"/>
        <v>0</v>
      </c>
      <c r="H172" s="82">
        <f t="shared" si="39"/>
        <v>0</v>
      </c>
      <c r="I172" s="82">
        <f t="shared" si="40"/>
        <v>0</v>
      </c>
      <c r="J172" s="82">
        <f t="shared" si="41"/>
        <v>0</v>
      </c>
      <c r="K172" s="82">
        <f t="shared" si="42"/>
        <v>0</v>
      </c>
      <c r="L172" s="82">
        <f t="shared" si="43"/>
        <v>0</v>
      </c>
      <c r="M172" s="82">
        <f t="shared" ca="1" si="44"/>
        <v>1.166200832309322E-2</v>
      </c>
      <c r="N172" s="82">
        <f t="shared" ca="1" si="45"/>
        <v>0</v>
      </c>
      <c r="O172" s="91">
        <f t="shared" ca="1" si="46"/>
        <v>0</v>
      </c>
      <c r="P172" s="82">
        <f t="shared" ca="1" si="47"/>
        <v>0</v>
      </c>
      <c r="Q172" s="82">
        <f t="shared" ca="1" si="48"/>
        <v>0</v>
      </c>
      <c r="R172" s="44">
        <f t="shared" ca="1" si="49"/>
        <v>-1.166200832309322E-2</v>
      </c>
    </row>
    <row r="173" spans="1:18">
      <c r="A173" s="80"/>
      <c r="B173" s="80"/>
      <c r="C173" s="128"/>
      <c r="D173" s="81">
        <f t="shared" si="35"/>
        <v>0</v>
      </c>
      <c r="E173" s="81">
        <f t="shared" si="36"/>
        <v>0</v>
      </c>
      <c r="F173" s="82">
        <f t="shared" si="37"/>
        <v>0</v>
      </c>
      <c r="G173" s="82">
        <f t="shared" si="38"/>
        <v>0</v>
      </c>
      <c r="H173" s="82">
        <f t="shared" si="39"/>
        <v>0</v>
      </c>
      <c r="I173" s="82">
        <f t="shared" si="40"/>
        <v>0</v>
      </c>
      <c r="J173" s="82">
        <f t="shared" si="41"/>
        <v>0</v>
      </c>
      <c r="K173" s="82">
        <f t="shared" si="42"/>
        <v>0</v>
      </c>
      <c r="L173" s="82">
        <f t="shared" si="43"/>
        <v>0</v>
      </c>
      <c r="M173" s="82">
        <f t="shared" ca="1" si="44"/>
        <v>1.166200832309322E-2</v>
      </c>
      <c r="N173" s="82">
        <f t="shared" ca="1" si="45"/>
        <v>0</v>
      </c>
      <c r="O173" s="91">
        <f t="shared" ca="1" si="46"/>
        <v>0</v>
      </c>
      <c r="P173" s="82">
        <f t="shared" ca="1" si="47"/>
        <v>0</v>
      </c>
      <c r="Q173" s="82">
        <f t="shared" ca="1" si="48"/>
        <v>0</v>
      </c>
      <c r="R173" s="44">
        <f t="shared" ca="1" si="49"/>
        <v>-1.166200832309322E-2</v>
      </c>
    </row>
    <row r="174" spans="1:18">
      <c r="A174" s="80"/>
      <c r="B174" s="80"/>
      <c r="C174" s="128"/>
      <c r="D174" s="81">
        <f t="shared" si="35"/>
        <v>0</v>
      </c>
      <c r="E174" s="81">
        <f t="shared" si="36"/>
        <v>0</v>
      </c>
      <c r="F174" s="82">
        <f t="shared" si="37"/>
        <v>0</v>
      </c>
      <c r="G174" s="82">
        <f t="shared" si="38"/>
        <v>0</v>
      </c>
      <c r="H174" s="82">
        <f t="shared" si="39"/>
        <v>0</v>
      </c>
      <c r="I174" s="82">
        <f t="shared" si="40"/>
        <v>0</v>
      </c>
      <c r="J174" s="82">
        <f t="shared" si="41"/>
        <v>0</v>
      </c>
      <c r="K174" s="82">
        <f t="shared" si="42"/>
        <v>0</v>
      </c>
      <c r="L174" s="82">
        <f t="shared" si="43"/>
        <v>0</v>
      </c>
      <c r="M174" s="82">
        <f t="shared" ca="1" si="44"/>
        <v>1.166200832309322E-2</v>
      </c>
      <c r="N174" s="82">
        <f t="shared" ca="1" si="45"/>
        <v>0</v>
      </c>
      <c r="O174" s="91">
        <f t="shared" ca="1" si="46"/>
        <v>0</v>
      </c>
      <c r="P174" s="82">
        <f t="shared" ca="1" si="47"/>
        <v>0</v>
      </c>
      <c r="Q174" s="82">
        <f t="shared" ca="1" si="48"/>
        <v>0</v>
      </c>
      <c r="R174" s="44">
        <f t="shared" ca="1" si="49"/>
        <v>-1.166200832309322E-2</v>
      </c>
    </row>
    <row r="175" spans="1:18">
      <c r="A175" s="80"/>
      <c r="B175" s="80"/>
      <c r="C175" s="128"/>
      <c r="D175" s="81">
        <f t="shared" si="35"/>
        <v>0</v>
      </c>
      <c r="E175" s="81">
        <f t="shared" si="36"/>
        <v>0</v>
      </c>
      <c r="F175" s="82">
        <f t="shared" si="37"/>
        <v>0</v>
      </c>
      <c r="G175" s="82">
        <f t="shared" si="38"/>
        <v>0</v>
      </c>
      <c r="H175" s="82">
        <f t="shared" si="39"/>
        <v>0</v>
      </c>
      <c r="I175" s="82">
        <f t="shared" si="40"/>
        <v>0</v>
      </c>
      <c r="J175" s="82">
        <f t="shared" si="41"/>
        <v>0</v>
      </c>
      <c r="K175" s="82">
        <f t="shared" si="42"/>
        <v>0</v>
      </c>
      <c r="L175" s="82">
        <f t="shared" si="43"/>
        <v>0</v>
      </c>
      <c r="M175" s="82">
        <f t="shared" ca="1" si="44"/>
        <v>1.166200832309322E-2</v>
      </c>
      <c r="N175" s="82">
        <f t="shared" ca="1" si="45"/>
        <v>0</v>
      </c>
      <c r="O175" s="91">
        <f t="shared" ca="1" si="46"/>
        <v>0</v>
      </c>
      <c r="P175" s="82">
        <f t="shared" ca="1" si="47"/>
        <v>0</v>
      </c>
      <c r="Q175" s="82">
        <f t="shared" ca="1" si="48"/>
        <v>0</v>
      </c>
      <c r="R175" s="44">
        <f t="shared" ca="1" si="49"/>
        <v>-1.166200832309322E-2</v>
      </c>
    </row>
    <row r="176" spans="1:18">
      <c r="A176" s="80"/>
      <c r="B176" s="80"/>
      <c r="C176" s="128"/>
      <c r="D176" s="81">
        <f t="shared" si="35"/>
        <v>0</v>
      </c>
      <c r="E176" s="81">
        <f t="shared" si="36"/>
        <v>0</v>
      </c>
      <c r="F176" s="82">
        <f t="shared" si="37"/>
        <v>0</v>
      </c>
      <c r="G176" s="82">
        <f t="shared" si="38"/>
        <v>0</v>
      </c>
      <c r="H176" s="82">
        <f t="shared" si="39"/>
        <v>0</v>
      </c>
      <c r="I176" s="82">
        <f t="shared" si="40"/>
        <v>0</v>
      </c>
      <c r="J176" s="82">
        <f t="shared" si="41"/>
        <v>0</v>
      </c>
      <c r="K176" s="82">
        <f t="shared" si="42"/>
        <v>0</v>
      </c>
      <c r="L176" s="82">
        <f t="shared" si="43"/>
        <v>0</v>
      </c>
      <c r="M176" s="82">
        <f t="shared" ca="1" si="44"/>
        <v>1.166200832309322E-2</v>
      </c>
      <c r="N176" s="82">
        <f t="shared" ca="1" si="45"/>
        <v>0</v>
      </c>
      <c r="O176" s="91">
        <f t="shared" ca="1" si="46"/>
        <v>0</v>
      </c>
      <c r="P176" s="82">
        <f t="shared" ca="1" si="47"/>
        <v>0</v>
      </c>
      <c r="Q176" s="82">
        <f t="shared" ca="1" si="48"/>
        <v>0</v>
      </c>
      <c r="R176" s="44">
        <f t="shared" ca="1" si="49"/>
        <v>-1.166200832309322E-2</v>
      </c>
    </row>
    <row r="177" spans="1:18">
      <c r="A177" s="80"/>
      <c r="B177" s="80"/>
      <c r="C177" s="128"/>
      <c r="D177" s="81">
        <f t="shared" si="35"/>
        <v>0</v>
      </c>
      <c r="E177" s="81">
        <f t="shared" si="36"/>
        <v>0</v>
      </c>
      <c r="F177" s="82">
        <f t="shared" si="37"/>
        <v>0</v>
      </c>
      <c r="G177" s="82">
        <f t="shared" si="38"/>
        <v>0</v>
      </c>
      <c r="H177" s="82">
        <f t="shared" si="39"/>
        <v>0</v>
      </c>
      <c r="I177" s="82">
        <f t="shared" si="40"/>
        <v>0</v>
      </c>
      <c r="J177" s="82">
        <f t="shared" si="41"/>
        <v>0</v>
      </c>
      <c r="K177" s="82">
        <f t="shared" si="42"/>
        <v>0</v>
      </c>
      <c r="L177" s="82">
        <f t="shared" si="43"/>
        <v>0</v>
      </c>
      <c r="M177" s="82">
        <f t="shared" ca="1" si="44"/>
        <v>1.166200832309322E-2</v>
      </c>
      <c r="N177" s="82">
        <f t="shared" ca="1" si="45"/>
        <v>0</v>
      </c>
      <c r="O177" s="91">
        <f t="shared" ca="1" si="46"/>
        <v>0</v>
      </c>
      <c r="P177" s="82">
        <f t="shared" ca="1" si="47"/>
        <v>0</v>
      </c>
      <c r="Q177" s="82">
        <f t="shared" ca="1" si="48"/>
        <v>0</v>
      </c>
      <c r="R177" s="44">
        <f t="shared" ca="1" si="49"/>
        <v>-1.166200832309322E-2</v>
      </c>
    </row>
    <row r="178" spans="1:18">
      <c r="A178" s="80"/>
      <c r="B178" s="80"/>
      <c r="C178" s="128"/>
      <c r="D178" s="81">
        <f t="shared" si="35"/>
        <v>0</v>
      </c>
      <c r="E178" s="81">
        <f t="shared" si="36"/>
        <v>0</v>
      </c>
      <c r="F178" s="82">
        <f t="shared" si="37"/>
        <v>0</v>
      </c>
      <c r="G178" s="82">
        <f t="shared" si="38"/>
        <v>0</v>
      </c>
      <c r="H178" s="82">
        <f t="shared" si="39"/>
        <v>0</v>
      </c>
      <c r="I178" s="82">
        <f t="shared" si="40"/>
        <v>0</v>
      </c>
      <c r="J178" s="82">
        <f t="shared" si="41"/>
        <v>0</v>
      </c>
      <c r="K178" s="82">
        <f t="shared" si="42"/>
        <v>0</v>
      </c>
      <c r="L178" s="82">
        <f t="shared" si="43"/>
        <v>0</v>
      </c>
      <c r="M178" s="82">
        <f t="shared" ca="1" si="44"/>
        <v>1.166200832309322E-2</v>
      </c>
      <c r="N178" s="82">
        <f t="shared" ca="1" si="45"/>
        <v>0</v>
      </c>
      <c r="O178" s="91">
        <f t="shared" ca="1" si="46"/>
        <v>0</v>
      </c>
      <c r="P178" s="82">
        <f t="shared" ca="1" si="47"/>
        <v>0</v>
      </c>
      <c r="Q178" s="82">
        <f t="shared" ca="1" si="48"/>
        <v>0</v>
      </c>
      <c r="R178" s="44">
        <f t="shared" ca="1" si="49"/>
        <v>-1.166200832309322E-2</v>
      </c>
    </row>
    <row r="179" spans="1:18">
      <c r="A179" s="80"/>
      <c r="B179" s="80"/>
      <c r="C179" s="128"/>
      <c r="D179" s="81">
        <f t="shared" si="35"/>
        <v>0</v>
      </c>
      <c r="E179" s="81">
        <f t="shared" si="36"/>
        <v>0</v>
      </c>
      <c r="F179" s="82">
        <f t="shared" si="37"/>
        <v>0</v>
      </c>
      <c r="G179" s="82">
        <f t="shared" si="38"/>
        <v>0</v>
      </c>
      <c r="H179" s="82">
        <f t="shared" si="39"/>
        <v>0</v>
      </c>
      <c r="I179" s="82">
        <f t="shared" si="40"/>
        <v>0</v>
      </c>
      <c r="J179" s="82">
        <f t="shared" si="41"/>
        <v>0</v>
      </c>
      <c r="K179" s="82">
        <f t="shared" si="42"/>
        <v>0</v>
      </c>
      <c r="L179" s="82">
        <f t="shared" si="43"/>
        <v>0</v>
      </c>
      <c r="M179" s="82">
        <f t="shared" ca="1" si="44"/>
        <v>1.166200832309322E-2</v>
      </c>
      <c r="N179" s="82">
        <f t="shared" ca="1" si="45"/>
        <v>0</v>
      </c>
      <c r="O179" s="91">
        <f t="shared" ca="1" si="46"/>
        <v>0</v>
      </c>
      <c r="P179" s="82">
        <f t="shared" ca="1" si="47"/>
        <v>0</v>
      </c>
      <c r="Q179" s="82">
        <f t="shared" ca="1" si="48"/>
        <v>0</v>
      </c>
      <c r="R179" s="44">
        <f t="shared" ca="1" si="49"/>
        <v>-1.166200832309322E-2</v>
      </c>
    </row>
    <row r="180" spans="1:18">
      <c r="A180" s="80"/>
      <c r="B180" s="80"/>
      <c r="C180" s="128"/>
      <c r="D180" s="81">
        <f t="shared" si="35"/>
        <v>0</v>
      </c>
      <c r="E180" s="81">
        <f t="shared" si="36"/>
        <v>0</v>
      </c>
      <c r="F180" s="82">
        <f t="shared" si="37"/>
        <v>0</v>
      </c>
      <c r="G180" s="82">
        <f t="shared" si="38"/>
        <v>0</v>
      </c>
      <c r="H180" s="82">
        <f t="shared" si="39"/>
        <v>0</v>
      </c>
      <c r="I180" s="82">
        <f t="shared" si="40"/>
        <v>0</v>
      </c>
      <c r="J180" s="82">
        <f t="shared" si="41"/>
        <v>0</v>
      </c>
      <c r="K180" s="82">
        <f t="shared" si="42"/>
        <v>0</v>
      </c>
      <c r="L180" s="82">
        <f t="shared" si="43"/>
        <v>0</v>
      </c>
      <c r="M180" s="82">
        <f t="shared" ca="1" si="44"/>
        <v>1.166200832309322E-2</v>
      </c>
      <c r="N180" s="82">
        <f t="shared" ca="1" si="45"/>
        <v>0</v>
      </c>
      <c r="O180" s="91">
        <f t="shared" ca="1" si="46"/>
        <v>0</v>
      </c>
      <c r="P180" s="82">
        <f t="shared" ca="1" si="47"/>
        <v>0</v>
      </c>
      <c r="Q180" s="82">
        <f t="shared" ca="1" si="48"/>
        <v>0</v>
      </c>
      <c r="R180" s="44">
        <f t="shared" ca="1" si="49"/>
        <v>-1.166200832309322E-2</v>
      </c>
    </row>
    <row r="181" spans="1:18">
      <c r="A181" s="80"/>
      <c r="B181" s="80"/>
      <c r="C181" s="128"/>
      <c r="D181" s="81">
        <f t="shared" si="35"/>
        <v>0</v>
      </c>
      <c r="E181" s="81">
        <f t="shared" si="36"/>
        <v>0</v>
      </c>
      <c r="F181" s="82">
        <f t="shared" si="37"/>
        <v>0</v>
      </c>
      <c r="G181" s="82">
        <f t="shared" si="38"/>
        <v>0</v>
      </c>
      <c r="H181" s="82">
        <f t="shared" si="39"/>
        <v>0</v>
      </c>
      <c r="I181" s="82">
        <f t="shared" si="40"/>
        <v>0</v>
      </c>
      <c r="J181" s="82">
        <f t="shared" si="41"/>
        <v>0</v>
      </c>
      <c r="K181" s="82">
        <f t="shared" si="42"/>
        <v>0</v>
      </c>
      <c r="L181" s="82">
        <f t="shared" si="43"/>
        <v>0</v>
      </c>
      <c r="M181" s="82">
        <f t="shared" ca="1" si="44"/>
        <v>1.166200832309322E-2</v>
      </c>
      <c r="N181" s="82">
        <f t="shared" ca="1" si="45"/>
        <v>0</v>
      </c>
      <c r="O181" s="91">
        <f t="shared" ca="1" si="46"/>
        <v>0</v>
      </c>
      <c r="P181" s="82">
        <f t="shared" ca="1" si="47"/>
        <v>0</v>
      </c>
      <c r="Q181" s="82">
        <f t="shared" ca="1" si="48"/>
        <v>0</v>
      </c>
      <c r="R181" s="44">
        <f t="shared" ca="1" si="49"/>
        <v>-1.166200832309322E-2</v>
      </c>
    </row>
    <row r="182" spans="1:18">
      <c r="A182" s="80"/>
      <c r="B182" s="80"/>
      <c r="C182" s="128"/>
      <c r="D182" s="81">
        <f t="shared" si="35"/>
        <v>0</v>
      </c>
      <c r="E182" s="81">
        <f t="shared" si="36"/>
        <v>0</v>
      </c>
      <c r="F182" s="82">
        <f t="shared" si="37"/>
        <v>0</v>
      </c>
      <c r="G182" s="82">
        <f t="shared" si="38"/>
        <v>0</v>
      </c>
      <c r="H182" s="82">
        <f t="shared" si="39"/>
        <v>0</v>
      </c>
      <c r="I182" s="82">
        <f t="shared" si="40"/>
        <v>0</v>
      </c>
      <c r="J182" s="82">
        <f t="shared" si="41"/>
        <v>0</v>
      </c>
      <c r="K182" s="82">
        <f t="shared" si="42"/>
        <v>0</v>
      </c>
      <c r="L182" s="82">
        <f t="shared" si="43"/>
        <v>0</v>
      </c>
      <c r="M182" s="82">
        <f t="shared" ca="1" si="44"/>
        <v>1.166200832309322E-2</v>
      </c>
      <c r="N182" s="82">
        <f t="shared" ca="1" si="45"/>
        <v>0</v>
      </c>
      <c r="O182" s="91">
        <f t="shared" ca="1" si="46"/>
        <v>0</v>
      </c>
      <c r="P182" s="82">
        <f t="shared" ca="1" si="47"/>
        <v>0</v>
      </c>
      <c r="Q182" s="82">
        <f t="shared" ca="1" si="48"/>
        <v>0</v>
      </c>
      <c r="R182" s="44">
        <f t="shared" ca="1" si="49"/>
        <v>-1.166200832309322E-2</v>
      </c>
    </row>
    <row r="183" spans="1:18">
      <c r="A183" s="80"/>
      <c r="B183" s="80"/>
      <c r="C183" s="128"/>
      <c r="D183" s="81">
        <f t="shared" si="35"/>
        <v>0</v>
      </c>
      <c r="E183" s="81">
        <f t="shared" si="36"/>
        <v>0</v>
      </c>
      <c r="F183" s="82">
        <f t="shared" si="37"/>
        <v>0</v>
      </c>
      <c r="G183" s="82">
        <f t="shared" si="38"/>
        <v>0</v>
      </c>
      <c r="H183" s="82">
        <f t="shared" si="39"/>
        <v>0</v>
      </c>
      <c r="I183" s="82">
        <f t="shared" si="40"/>
        <v>0</v>
      </c>
      <c r="J183" s="82">
        <f t="shared" si="41"/>
        <v>0</v>
      </c>
      <c r="K183" s="82">
        <f t="shared" si="42"/>
        <v>0</v>
      </c>
      <c r="L183" s="82">
        <f t="shared" si="43"/>
        <v>0</v>
      </c>
      <c r="M183" s="82">
        <f t="shared" ca="1" si="44"/>
        <v>1.166200832309322E-2</v>
      </c>
      <c r="N183" s="82">
        <f t="shared" ca="1" si="45"/>
        <v>0</v>
      </c>
      <c r="O183" s="91">
        <f t="shared" ca="1" si="46"/>
        <v>0</v>
      </c>
      <c r="P183" s="82">
        <f t="shared" ca="1" si="47"/>
        <v>0</v>
      </c>
      <c r="Q183" s="82">
        <f t="shared" ca="1" si="48"/>
        <v>0</v>
      </c>
      <c r="R183" s="44">
        <f t="shared" ca="1" si="49"/>
        <v>-1.166200832309322E-2</v>
      </c>
    </row>
    <row r="184" spans="1:18">
      <c r="A184" s="80"/>
      <c r="B184" s="80"/>
      <c r="C184" s="128"/>
      <c r="D184" s="81">
        <f t="shared" si="35"/>
        <v>0</v>
      </c>
      <c r="E184" s="81">
        <f t="shared" si="36"/>
        <v>0</v>
      </c>
      <c r="F184" s="82">
        <f t="shared" si="37"/>
        <v>0</v>
      </c>
      <c r="G184" s="82">
        <f t="shared" si="38"/>
        <v>0</v>
      </c>
      <c r="H184" s="82">
        <f t="shared" si="39"/>
        <v>0</v>
      </c>
      <c r="I184" s="82">
        <f t="shared" si="40"/>
        <v>0</v>
      </c>
      <c r="J184" s="82">
        <f t="shared" si="41"/>
        <v>0</v>
      </c>
      <c r="K184" s="82">
        <f t="shared" si="42"/>
        <v>0</v>
      </c>
      <c r="L184" s="82">
        <f t="shared" si="43"/>
        <v>0</v>
      </c>
      <c r="M184" s="82">
        <f t="shared" ca="1" si="44"/>
        <v>1.166200832309322E-2</v>
      </c>
      <c r="N184" s="82">
        <f t="shared" ca="1" si="45"/>
        <v>0</v>
      </c>
      <c r="O184" s="91">
        <f t="shared" ca="1" si="46"/>
        <v>0</v>
      </c>
      <c r="P184" s="82">
        <f t="shared" ca="1" si="47"/>
        <v>0</v>
      </c>
      <c r="Q184" s="82">
        <f t="shared" ca="1" si="48"/>
        <v>0</v>
      </c>
      <c r="R184" s="44">
        <f t="shared" ca="1" si="49"/>
        <v>-1.166200832309322E-2</v>
      </c>
    </row>
    <row r="185" spans="1:18">
      <c r="A185" s="80"/>
      <c r="B185" s="80"/>
      <c r="C185" s="128"/>
      <c r="D185" s="81">
        <f t="shared" si="35"/>
        <v>0</v>
      </c>
      <c r="E185" s="81">
        <f t="shared" si="36"/>
        <v>0</v>
      </c>
      <c r="F185" s="82">
        <f t="shared" si="37"/>
        <v>0</v>
      </c>
      <c r="G185" s="82">
        <f t="shared" si="38"/>
        <v>0</v>
      </c>
      <c r="H185" s="82">
        <f t="shared" si="39"/>
        <v>0</v>
      </c>
      <c r="I185" s="82">
        <f t="shared" si="40"/>
        <v>0</v>
      </c>
      <c r="J185" s="82">
        <f t="shared" si="41"/>
        <v>0</v>
      </c>
      <c r="K185" s="82">
        <f t="shared" si="42"/>
        <v>0</v>
      </c>
      <c r="L185" s="82">
        <f t="shared" si="43"/>
        <v>0</v>
      </c>
      <c r="M185" s="82">
        <f t="shared" ca="1" si="44"/>
        <v>1.166200832309322E-2</v>
      </c>
      <c r="N185" s="82">
        <f t="shared" ca="1" si="45"/>
        <v>0</v>
      </c>
      <c r="O185" s="91">
        <f t="shared" ca="1" si="46"/>
        <v>0</v>
      </c>
      <c r="P185" s="82">
        <f t="shared" ca="1" si="47"/>
        <v>0</v>
      </c>
      <c r="Q185" s="82">
        <f t="shared" ca="1" si="48"/>
        <v>0</v>
      </c>
      <c r="R185" s="44">
        <f t="shared" ca="1" si="49"/>
        <v>-1.166200832309322E-2</v>
      </c>
    </row>
    <row r="186" spans="1:18">
      <c r="A186" s="80"/>
      <c r="B186" s="80"/>
      <c r="C186" s="128"/>
      <c r="D186" s="81">
        <f t="shared" si="35"/>
        <v>0</v>
      </c>
      <c r="E186" s="81">
        <f t="shared" si="36"/>
        <v>0</v>
      </c>
      <c r="F186" s="82">
        <f t="shared" si="37"/>
        <v>0</v>
      </c>
      <c r="G186" s="82">
        <f t="shared" si="38"/>
        <v>0</v>
      </c>
      <c r="H186" s="82">
        <f t="shared" si="39"/>
        <v>0</v>
      </c>
      <c r="I186" s="82">
        <f t="shared" si="40"/>
        <v>0</v>
      </c>
      <c r="J186" s="82">
        <f t="shared" si="41"/>
        <v>0</v>
      </c>
      <c r="K186" s="82">
        <f t="shared" si="42"/>
        <v>0</v>
      </c>
      <c r="L186" s="82">
        <f t="shared" si="43"/>
        <v>0</v>
      </c>
      <c r="M186" s="82">
        <f t="shared" ca="1" si="44"/>
        <v>1.166200832309322E-2</v>
      </c>
      <c r="N186" s="82">
        <f t="shared" ca="1" si="45"/>
        <v>0</v>
      </c>
      <c r="O186" s="91">
        <f t="shared" ca="1" si="46"/>
        <v>0</v>
      </c>
      <c r="P186" s="82">
        <f t="shared" ca="1" si="47"/>
        <v>0</v>
      </c>
      <c r="Q186" s="82">
        <f t="shared" ca="1" si="48"/>
        <v>0</v>
      </c>
      <c r="R186" s="44">
        <f t="shared" ca="1" si="49"/>
        <v>-1.166200832309322E-2</v>
      </c>
    </row>
    <row r="187" spans="1:18">
      <c r="A187" s="80"/>
      <c r="B187" s="80"/>
      <c r="C187" s="128"/>
      <c r="D187" s="81">
        <f t="shared" si="35"/>
        <v>0</v>
      </c>
      <c r="E187" s="81">
        <f t="shared" si="36"/>
        <v>0</v>
      </c>
      <c r="F187" s="82">
        <f t="shared" si="37"/>
        <v>0</v>
      </c>
      <c r="G187" s="82">
        <f t="shared" si="38"/>
        <v>0</v>
      </c>
      <c r="H187" s="82">
        <f t="shared" si="39"/>
        <v>0</v>
      </c>
      <c r="I187" s="82">
        <f t="shared" si="40"/>
        <v>0</v>
      </c>
      <c r="J187" s="82">
        <f t="shared" si="41"/>
        <v>0</v>
      </c>
      <c r="K187" s="82">
        <f t="shared" si="42"/>
        <v>0</v>
      </c>
      <c r="L187" s="82">
        <f t="shared" si="43"/>
        <v>0</v>
      </c>
      <c r="M187" s="82">
        <f t="shared" ca="1" si="44"/>
        <v>1.166200832309322E-2</v>
      </c>
      <c r="N187" s="82">
        <f t="shared" ca="1" si="45"/>
        <v>0</v>
      </c>
      <c r="O187" s="91">
        <f t="shared" ca="1" si="46"/>
        <v>0</v>
      </c>
      <c r="P187" s="82">
        <f t="shared" ca="1" si="47"/>
        <v>0</v>
      </c>
      <c r="Q187" s="82">
        <f t="shared" ca="1" si="48"/>
        <v>0</v>
      </c>
      <c r="R187" s="44">
        <f t="shared" ca="1" si="49"/>
        <v>-1.166200832309322E-2</v>
      </c>
    </row>
    <row r="188" spans="1:18">
      <c r="A188" s="80"/>
      <c r="B188" s="80"/>
      <c r="C188" s="128"/>
      <c r="D188" s="81">
        <f t="shared" si="35"/>
        <v>0</v>
      </c>
      <c r="E188" s="81">
        <f t="shared" si="36"/>
        <v>0</v>
      </c>
      <c r="F188" s="82">
        <f t="shared" si="37"/>
        <v>0</v>
      </c>
      <c r="G188" s="82">
        <f t="shared" si="38"/>
        <v>0</v>
      </c>
      <c r="H188" s="82">
        <f t="shared" si="39"/>
        <v>0</v>
      </c>
      <c r="I188" s="82">
        <f t="shared" si="40"/>
        <v>0</v>
      </c>
      <c r="J188" s="82">
        <f t="shared" si="41"/>
        <v>0</v>
      </c>
      <c r="K188" s="82">
        <f t="shared" si="42"/>
        <v>0</v>
      </c>
      <c r="L188" s="82">
        <f t="shared" si="43"/>
        <v>0</v>
      </c>
      <c r="M188" s="82">
        <f t="shared" ca="1" si="44"/>
        <v>1.166200832309322E-2</v>
      </c>
      <c r="N188" s="82">
        <f t="shared" ca="1" si="45"/>
        <v>0</v>
      </c>
      <c r="O188" s="91">
        <f t="shared" ca="1" si="46"/>
        <v>0</v>
      </c>
      <c r="P188" s="82">
        <f t="shared" ca="1" si="47"/>
        <v>0</v>
      </c>
      <c r="Q188" s="82">
        <f t="shared" ca="1" si="48"/>
        <v>0</v>
      </c>
      <c r="R188" s="44">
        <f t="shared" ca="1" si="49"/>
        <v>-1.166200832309322E-2</v>
      </c>
    </row>
    <row r="189" spans="1:18">
      <c r="A189" s="80"/>
      <c r="B189" s="80"/>
      <c r="C189" s="128"/>
      <c r="D189" s="81">
        <f t="shared" si="35"/>
        <v>0</v>
      </c>
      <c r="E189" s="81">
        <f t="shared" si="36"/>
        <v>0</v>
      </c>
      <c r="F189" s="82">
        <f t="shared" si="37"/>
        <v>0</v>
      </c>
      <c r="G189" s="82">
        <f t="shared" si="38"/>
        <v>0</v>
      </c>
      <c r="H189" s="82">
        <f t="shared" si="39"/>
        <v>0</v>
      </c>
      <c r="I189" s="82">
        <f t="shared" si="40"/>
        <v>0</v>
      </c>
      <c r="J189" s="82">
        <f t="shared" si="41"/>
        <v>0</v>
      </c>
      <c r="K189" s="82">
        <f t="shared" si="42"/>
        <v>0</v>
      </c>
      <c r="L189" s="82">
        <f t="shared" si="43"/>
        <v>0</v>
      </c>
      <c r="M189" s="82">
        <f t="shared" ca="1" si="44"/>
        <v>1.166200832309322E-2</v>
      </c>
      <c r="N189" s="82">
        <f t="shared" ca="1" si="45"/>
        <v>0</v>
      </c>
      <c r="O189" s="91">
        <f t="shared" ca="1" si="46"/>
        <v>0</v>
      </c>
      <c r="P189" s="82">
        <f t="shared" ca="1" si="47"/>
        <v>0</v>
      </c>
      <c r="Q189" s="82">
        <f t="shared" ca="1" si="48"/>
        <v>0</v>
      </c>
      <c r="R189" s="44">
        <f t="shared" ca="1" si="49"/>
        <v>-1.166200832309322E-2</v>
      </c>
    </row>
    <row r="190" spans="1:18">
      <c r="A190" s="80"/>
      <c r="B190" s="80"/>
      <c r="C190" s="128"/>
      <c r="D190" s="81">
        <f t="shared" si="35"/>
        <v>0</v>
      </c>
      <c r="E190" s="81">
        <f t="shared" si="36"/>
        <v>0</v>
      </c>
      <c r="F190" s="82">
        <f t="shared" si="37"/>
        <v>0</v>
      </c>
      <c r="G190" s="82">
        <f t="shared" si="38"/>
        <v>0</v>
      </c>
      <c r="H190" s="82">
        <f t="shared" si="39"/>
        <v>0</v>
      </c>
      <c r="I190" s="82">
        <f t="shared" si="40"/>
        <v>0</v>
      </c>
      <c r="J190" s="82">
        <f t="shared" si="41"/>
        <v>0</v>
      </c>
      <c r="K190" s="82">
        <f t="shared" si="42"/>
        <v>0</v>
      </c>
      <c r="L190" s="82">
        <f t="shared" si="43"/>
        <v>0</v>
      </c>
      <c r="M190" s="82">
        <f t="shared" ca="1" si="44"/>
        <v>1.166200832309322E-2</v>
      </c>
      <c r="N190" s="82">
        <f t="shared" ca="1" si="45"/>
        <v>0</v>
      </c>
      <c r="O190" s="91">
        <f t="shared" ca="1" si="46"/>
        <v>0</v>
      </c>
      <c r="P190" s="82">
        <f t="shared" ca="1" si="47"/>
        <v>0</v>
      </c>
      <c r="Q190" s="82">
        <f t="shared" ca="1" si="48"/>
        <v>0</v>
      </c>
      <c r="R190" s="44">
        <f t="shared" ca="1" si="49"/>
        <v>-1.166200832309322E-2</v>
      </c>
    </row>
    <row r="191" spans="1:18">
      <c r="A191" s="80"/>
      <c r="B191" s="80"/>
      <c r="C191" s="128"/>
      <c r="D191" s="81">
        <f t="shared" si="35"/>
        <v>0</v>
      </c>
      <c r="E191" s="81">
        <f t="shared" si="36"/>
        <v>0</v>
      </c>
      <c r="F191" s="82">
        <f t="shared" si="37"/>
        <v>0</v>
      </c>
      <c r="G191" s="82">
        <f t="shared" si="38"/>
        <v>0</v>
      </c>
      <c r="H191" s="82">
        <f t="shared" si="39"/>
        <v>0</v>
      </c>
      <c r="I191" s="82">
        <f t="shared" si="40"/>
        <v>0</v>
      </c>
      <c r="J191" s="82">
        <f t="shared" si="41"/>
        <v>0</v>
      </c>
      <c r="K191" s="82">
        <f t="shared" si="42"/>
        <v>0</v>
      </c>
      <c r="L191" s="82">
        <f t="shared" si="43"/>
        <v>0</v>
      </c>
      <c r="M191" s="82">
        <f t="shared" ca="1" si="44"/>
        <v>1.166200832309322E-2</v>
      </c>
      <c r="N191" s="82">
        <f t="shared" ca="1" si="45"/>
        <v>0</v>
      </c>
      <c r="O191" s="91">
        <f t="shared" ca="1" si="46"/>
        <v>0</v>
      </c>
      <c r="P191" s="82">
        <f t="shared" ca="1" si="47"/>
        <v>0</v>
      </c>
      <c r="Q191" s="82">
        <f t="shared" ca="1" si="48"/>
        <v>0</v>
      </c>
      <c r="R191" s="44">
        <f t="shared" ca="1" si="49"/>
        <v>-1.166200832309322E-2</v>
      </c>
    </row>
    <row r="192" spans="1:18">
      <c r="A192" s="80"/>
      <c r="B192" s="80"/>
      <c r="C192" s="128"/>
      <c r="D192" s="81">
        <f t="shared" si="35"/>
        <v>0</v>
      </c>
      <c r="E192" s="81">
        <f t="shared" si="36"/>
        <v>0</v>
      </c>
      <c r="F192" s="82">
        <f t="shared" si="37"/>
        <v>0</v>
      </c>
      <c r="G192" s="82">
        <f t="shared" si="38"/>
        <v>0</v>
      </c>
      <c r="H192" s="82">
        <f t="shared" si="39"/>
        <v>0</v>
      </c>
      <c r="I192" s="82">
        <f t="shared" si="40"/>
        <v>0</v>
      </c>
      <c r="J192" s="82">
        <f t="shared" si="41"/>
        <v>0</v>
      </c>
      <c r="K192" s="82">
        <f t="shared" si="42"/>
        <v>0</v>
      </c>
      <c r="L192" s="82">
        <f t="shared" si="43"/>
        <v>0</v>
      </c>
      <c r="M192" s="82">
        <f t="shared" ca="1" si="44"/>
        <v>1.166200832309322E-2</v>
      </c>
      <c r="N192" s="82">
        <f t="shared" ca="1" si="45"/>
        <v>0</v>
      </c>
      <c r="O192" s="91">
        <f t="shared" ca="1" si="46"/>
        <v>0</v>
      </c>
      <c r="P192" s="82">
        <f t="shared" ca="1" si="47"/>
        <v>0</v>
      </c>
      <c r="Q192" s="82">
        <f t="shared" ca="1" si="48"/>
        <v>0</v>
      </c>
      <c r="R192" s="44">
        <f t="shared" ca="1" si="49"/>
        <v>-1.166200832309322E-2</v>
      </c>
    </row>
    <row r="193" spans="1:18">
      <c r="A193" s="80"/>
      <c r="B193" s="80"/>
      <c r="C193" s="128"/>
      <c r="D193" s="81">
        <f t="shared" si="35"/>
        <v>0</v>
      </c>
      <c r="E193" s="81">
        <f t="shared" si="36"/>
        <v>0</v>
      </c>
      <c r="F193" s="82">
        <f t="shared" si="37"/>
        <v>0</v>
      </c>
      <c r="G193" s="82">
        <f t="shared" si="38"/>
        <v>0</v>
      </c>
      <c r="H193" s="82">
        <f t="shared" si="39"/>
        <v>0</v>
      </c>
      <c r="I193" s="82">
        <f t="shared" si="40"/>
        <v>0</v>
      </c>
      <c r="J193" s="82">
        <f t="shared" si="41"/>
        <v>0</v>
      </c>
      <c r="K193" s="82">
        <f t="shared" si="42"/>
        <v>0</v>
      </c>
      <c r="L193" s="82">
        <f t="shared" si="43"/>
        <v>0</v>
      </c>
      <c r="M193" s="82">
        <f t="shared" ca="1" si="44"/>
        <v>1.166200832309322E-2</v>
      </c>
      <c r="N193" s="82">
        <f t="shared" ca="1" si="45"/>
        <v>0</v>
      </c>
      <c r="O193" s="91">
        <f t="shared" ca="1" si="46"/>
        <v>0</v>
      </c>
      <c r="P193" s="82">
        <f t="shared" ca="1" si="47"/>
        <v>0</v>
      </c>
      <c r="Q193" s="82">
        <f t="shared" ca="1" si="48"/>
        <v>0</v>
      </c>
      <c r="R193" s="44">
        <f t="shared" ca="1" si="49"/>
        <v>-1.166200832309322E-2</v>
      </c>
    </row>
    <row r="194" spans="1:18">
      <c r="A194" s="80"/>
      <c r="B194" s="80"/>
      <c r="C194" s="128"/>
      <c r="D194" s="81">
        <f t="shared" si="35"/>
        <v>0</v>
      </c>
      <c r="E194" s="81">
        <f t="shared" si="36"/>
        <v>0</v>
      </c>
      <c r="F194" s="82">
        <f t="shared" si="37"/>
        <v>0</v>
      </c>
      <c r="G194" s="82">
        <f t="shared" si="38"/>
        <v>0</v>
      </c>
      <c r="H194" s="82">
        <f t="shared" si="39"/>
        <v>0</v>
      </c>
      <c r="I194" s="82">
        <f t="shared" si="40"/>
        <v>0</v>
      </c>
      <c r="J194" s="82">
        <f t="shared" si="41"/>
        <v>0</v>
      </c>
      <c r="K194" s="82">
        <f t="shared" si="42"/>
        <v>0</v>
      </c>
      <c r="L194" s="82">
        <f t="shared" si="43"/>
        <v>0</v>
      </c>
      <c r="M194" s="82">
        <f t="shared" ca="1" si="44"/>
        <v>1.166200832309322E-2</v>
      </c>
      <c r="N194" s="82">
        <f t="shared" ca="1" si="45"/>
        <v>0</v>
      </c>
      <c r="O194" s="91">
        <f t="shared" ca="1" si="46"/>
        <v>0</v>
      </c>
      <c r="P194" s="82">
        <f t="shared" ca="1" si="47"/>
        <v>0</v>
      </c>
      <c r="Q194" s="82">
        <f t="shared" ca="1" si="48"/>
        <v>0</v>
      </c>
      <c r="R194" s="44">
        <f t="shared" ca="1" si="49"/>
        <v>-1.166200832309322E-2</v>
      </c>
    </row>
    <row r="195" spans="1:18">
      <c r="A195" s="80"/>
      <c r="B195" s="80"/>
      <c r="C195" s="128"/>
      <c r="D195" s="81">
        <f t="shared" si="35"/>
        <v>0</v>
      </c>
      <c r="E195" s="81">
        <f t="shared" si="36"/>
        <v>0</v>
      </c>
      <c r="F195" s="82">
        <f t="shared" si="37"/>
        <v>0</v>
      </c>
      <c r="G195" s="82">
        <f t="shared" si="38"/>
        <v>0</v>
      </c>
      <c r="H195" s="82">
        <f t="shared" si="39"/>
        <v>0</v>
      </c>
      <c r="I195" s="82">
        <f t="shared" si="40"/>
        <v>0</v>
      </c>
      <c r="J195" s="82">
        <f t="shared" si="41"/>
        <v>0</v>
      </c>
      <c r="K195" s="82">
        <f t="shared" si="42"/>
        <v>0</v>
      </c>
      <c r="L195" s="82">
        <f t="shared" si="43"/>
        <v>0</v>
      </c>
      <c r="M195" s="82">
        <f t="shared" ca="1" si="44"/>
        <v>1.166200832309322E-2</v>
      </c>
      <c r="N195" s="82">
        <f t="shared" ca="1" si="45"/>
        <v>0</v>
      </c>
      <c r="O195" s="91">
        <f t="shared" ca="1" si="46"/>
        <v>0</v>
      </c>
      <c r="P195" s="82">
        <f t="shared" ca="1" si="47"/>
        <v>0</v>
      </c>
      <c r="Q195" s="82">
        <f t="shared" ca="1" si="48"/>
        <v>0</v>
      </c>
      <c r="R195" s="44">
        <f t="shared" ca="1" si="49"/>
        <v>-1.166200832309322E-2</v>
      </c>
    </row>
    <row r="196" spans="1:18">
      <c r="A196" s="80"/>
      <c r="B196" s="80"/>
      <c r="C196" s="128"/>
      <c r="D196" s="81">
        <f t="shared" si="35"/>
        <v>0</v>
      </c>
      <c r="E196" s="81">
        <f t="shared" si="36"/>
        <v>0</v>
      </c>
      <c r="F196" s="82">
        <f t="shared" si="37"/>
        <v>0</v>
      </c>
      <c r="G196" s="82">
        <f t="shared" si="38"/>
        <v>0</v>
      </c>
      <c r="H196" s="82">
        <f t="shared" si="39"/>
        <v>0</v>
      </c>
      <c r="I196" s="82">
        <f t="shared" si="40"/>
        <v>0</v>
      </c>
      <c r="J196" s="82">
        <f t="shared" si="41"/>
        <v>0</v>
      </c>
      <c r="K196" s="82">
        <f t="shared" si="42"/>
        <v>0</v>
      </c>
      <c r="L196" s="82">
        <f t="shared" si="43"/>
        <v>0</v>
      </c>
      <c r="M196" s="82">
        <f t="shared" ca="1" si="44"/>
        <v>1.166200832309322E-2</v>
      </c>
      <c r="N196" s="82">
        <f t="shared" ca="1" si="45"/>
        <v>0</v>
      </c>
      <c r="O196" s="91">
        <f t="shared" ca="1" si="46"/>
        <v>0</v>
      </c>
      <c r="P196" s="82">
        <f t="shared" ca="1" si="47"/>
        <v>0</v>
      </c>
      <c r="Q196" s="82">
        <f t="shared" ca="1" si="48"/>
        <v>0</v>
      </c>
      <c r="R196" s="44">
        <f t="shared" ca="1" si="49"/>
        <v>-1.166200832309322E-2</v>
      </c>
    </row>
    <row r="197" spans="1:18">
      <c r="A197" s="80"/>
      <c r="B197" s="80"/>
      <c r="C197" s="128"/>
      <c r="D197" s="81">
        <f t="shared" si="35"/>
        <v>0</v>
      </c>
      <c r="E197" s="81">
        <f t="shared" si="36"/>
        <v>0</v>
      </c>
      <c r="F197" s="82">
        <f t="shared" si="37"/>
        <v>0</v>
      </c>
      <c r="G197" s="82">
        <f t="shared" si="38"/>
        <v>0</v>
      </c>
      <c r="H197" s="82">
        <f t="shared" si="39"/>
        <v>0</v>
      </c>
      <c r="I197" s="82">
        <f t="shared" si="40"/>
        <v>0</v>
      </c>
      <c r="J197" s="82">
        <f t="shared" si="41"/>
        <v>0</v>
      </c>
      <c r="K197" s="82">
        <f t="shared" si="42"/>
        <v>0</v>
      </c>
      <c r="L197" s="82">
        <f t="shared" si="43"/>
        <v>0</v>
      </c>
      <c r="M197" s="82">
        <f t="shared" ca="1" si="44"/>
        <v>1.166200832309322E-2</v>
      </c>
      <c r="N197" s="82">
        <f t="shared" ca="1" si="45"/>
        <v>0</v>
      </c>
      <c r="O197" s="91">
        <f t="shared" ca="1" si="46"/>
        <v>0</v>
      </c>
      <c r="P197" s="82">
        <f t="shared" ca="1" si="47"/>
        <v>0</v>
      </c>
      <c r="Q197" s="82">
        <f t="shared" ca="1" si="48"/>
        <v>0</v>
      </c>
      <c r="R197" s="44">
        <f t="shared" ca="1" si="49"/>
        <v>-1.166200832309322E-2</v>
      </c>
    </row>
    <row r="198" spans="1:18">
      <c r="A198" s="80"/>
      <c r="B198" s="80"/>
      <c r="C198" s="128"/>
      <c r="D198" s="81">
        <f t="shared" si="35"/>
        <v>0</v>
      </c>
      <c r="E198" s="81">
        <f t="shared" si="36"/>
        <v>0</v>
      </c>
      <c r="F198" s="82">
        <f t="shared" si="37"/>
        <v>0</v>
      </c>
      <c r="G198" s="82">
        <f t="shared" si="38"/>
        <v>0</v>
      </c>
      <c r="H198" s="82">
        <f t="shared" si="39"/>
        <v>0</v>
      </c>
      <c r="I198" s="82">
        <f t="shared" si="40"/>
        <v>0</v>
      </c>
      <c r="J198" s="82">
        <f t="shared" si="41"/>
        <v>0</v>
      </c>
      <c r="K198" s="82">
        <f t="shared" si="42"/>
        <v>0</v>
      </c>
      <c r="L198" s="82">
        <f t="shared" si="43"/>
        <v>0</v>
      </c>
      <c r="M198" s="82">
        <f t="shared" ca="1" si="44"/>
        <v>1.166200832309322E-2</v>
      </c>
      <c r="N198" s="82">
        <f t="shared" ca="1" si="45"/>
        <v>0</v>
      </c>
      <c r="O198" s="91">
        <f t="shared" ca="1" si="46"/>
        <v>0</v>
      </c>
      <c r="P198" s="82">
        <f t="shared" ca="1" si="47"/>
        <v>0</v>
      </c>
      <c r="Q198" s="82">
        <f t="shared" ca="1" si="48"/>
        <v>0</v>
      </c>
      <c r="R198" s="44">
        <f t="shared" ca="1" si="49"/>
        <v>-1.166200832309322E-2</v>
      </c>
    </row>
    <row r="199" spans="1:18">
      <c r="A199" s="80"/>
      <c r="B199" s="80"/>
      <c r="C199" s="128"/>
      <c r="D199" s="81">
        <f t="shared" si="35"/>
        <v>0</v>
      </c>
      <c r="E199" s="81">
        <f t="shared" si="36"/>
        <v>0</v>
      </c>
      <c r="F199" s="82">
        <f t="shared" si="37"/>
        <v>0</v>
      </c>
      <c r="G199" s="82">
        <f t="shared" si="38"/>
        <v>0</v>
      </c>
      <c r="H199" s="82">
        <f t="shared" si="39"/>
        <v>0</v>
      </c>
      <c r="I199" s="82">
        <f t="shared" si="40"/>
        <v>0</v>
      </c>
      <c r="J199" s="82">
        <f t="shared" si="41"/>
        <v>0</v>
      </c>
      <c r="K199" s="82">
        <f t="shared" si="42"/>
        <v>0</v>
      </c>
      <c r="L199" s="82">
        <f t="shared" si="43"/>
        <v>0</v>
      </c>
      <c r="M199" s="82">
        <f t="shared" ca="1" si="44"/>
        <v>1.166200832309322E-2</v>
      </c>
      <c r="N199" s="82">
        <f t="shared" ca="1" si="45"/>
        <v>0</v>
      </c>
      <c r="O199" s="91">
        <f t="shared" ca="1" si="46"/>
        <v>0</v>
      </c>
      <c r="P199" s="82">
        <f t="shared" ca="1" si="47"/>
        <v>0</v>
      </c>
      <c r="Q199" s="82">
        <f t="shared" ca="1" si="48"/>
        <v>0</v>
      </c>
      <c r="R199" s="44">
        <f t="shared" ca="1" si="49"/>
        <v>-1.166200832309322E-2</v>
      </c>
    </row>
    <row r="200" spans="1:18">
      <c r="A200" s="80"/>
      <c r="B200" s="80"/>
      <c r="C200" s="128"/>
      <c r="D200" s="81">
        <f t="shared" si="35"/>
        <v>0</v>
      </c>
      <c r="E200" s="81">
        <f t="shared" si="36"/>
        <v>0</v>
      </c>
      <c r="F200" s="82">
        <f t="shared" si="37"/>
        <v>0</v>
      </c>
      <c r="G200" s="82">
        <f t="shared" si="38"/>
        <v>0</v>
      </c>
      <c r="H200" s="82">
        <f t="shared" si="39"/>
        <v>0</v>
      </c>
      <c r="I200" s="82">
        <f t="shared" si="40"/>
        <v>0</v>
      </c>
      <c r="J200" s="82">
        <f t="shared" si="41"/>
        <v>0</v>
      </c>
      <c r="K200" s="82">
        <f t="shared" si="42"/>
        <v>0</v>
      </c>
      <c r="L200" s="82">
        <f t="shared" si="43"/>
        <v>0</v>
      </c>
      <c r="M200" s="82">
        <f t="shared" ca="1" si="44"/>
        <v>1.166200832309322E-2</v>
      </c>
      <c r="N200" s="82">
        <f t="shared" ca="1" si="45"/>
        <v>0</v>
      </c>
      <c r="O200" s="91">
        <f t="shared" ca="1" si="46"/>
        <v>0</v>
      </c>
      <c r="P200" s="82">
        <f t="shared" ca="1" si="47"/>
        <v>0</v>
      </c>
      <c r="Q200" s="82">
        <f t="shared" ca="1" si="48"/>
        <v>0</v>
      </c>
      <c r="R200" s="44">
        <f t="shared" ca="1" si="49"/>
        <v>-1.166200832309322E-2</v>
      </c>
    </row>
    <row r="201" spans="1:18">
      <c r="A201" s="80"/>
      <c r="B201" s="80"/>
      <c r="C201" s="128"/>
      <c r="D201" s="81">
        <f t="shared" si="35"/>
        <v>0</v>
      </c>
      <c r="E201" s="81">
        <f t="shared" si="36"/>
        <v>0</v>
      </c>
      <c r="F201" s="82">
        <f t="shared" si="37"/>
        <v>0</v>
      </c>
      <c r="G201" s="82">
        <f t="shared" si="38"/>
        <v>0</v>
      </c>
      <c r="H201" s="82">
        <f t="shared" si="39"/>
        <v>0</v>
      </c>
      <c r="I201" s="82">
        <f t="shared" si="40"/>
        <v>0</v>
      </c>
      <c r="J201" s="82">
        <f t="shared" si="41"/>
        <v>0</v>
      </c>
      <c r="K201" s="82">
        <f t="shared" si="42"/>
        <v>0</v>
      </c>
      <c r="L201" s="82">
        <f t="shared" si="43"/>
        <v>0</v>
      </c>
      <c r="M201" s="82">
        <f t="shared" ca="1" si="44"/>
        <v>1.166200832309322E-2</v>
      </c>
      <c r="N201" s="82">
        <f t="shared" ca="1" si="45"/>
        <v>0</v>
      </c>
      <c r="O201" s="91">
        <f t="shared" ca="1" si="46"/>
        <v>0</v>
      </c>
      <c r="P201" s="82">
        <f t="shared" ca="1" si="47"/>
        <v>0</v>
      </c>
      <c r="Q201" s="82">
        <f t="shared" ca="1" si="48"/>
        <v>0</v>
      </c>
      <c r="R201" s="44">
        <f t="shared" ca="1" si="49"/>
        <v>-1.166200832309322E-2</v>
      </c>
    </row>
    <row r="202" spans="1:18">
      <c r="A202" s="80"/>
      <c r="B202" s="80"/>
      <c r="C202" s="128"/>
      <c r="D202" s="81">
        <f t="shared" si="35"/>
        <v>0</v>
      </c>
      <c r="E202" s="81">
        <f t="shared" si="36"/>
        <v>0</v>
      </c>
      <c r="F202" s="82">
        <f t="shared" si="37"/>
        <v>0</v>
      </c>
      <c r="G202" s="82">
        <f t="shared" si="38"/>
        <v>0</v>
      </c>
      <c r="H202" s="82">
        <f t="shared" si="39"/>
        <v>0</v>
      </c>
      <c r="I202" s="82">
        <f t="shared" si="40"/>
        <v>0</v>
      </c>
      <c r="J202" s="82">
        <f t="shared" si="41"/>
        <v>0</v>
      </c>
      <c r="K202" s="82">
        <f t="shared" si="42"/>
        <v>0</v>
      </c>
      <c r="L202" s="82">
        <f t="shared" si="43"/>
        <v>0</v>
      </c>
      <c r="M202" s="82">
        <f t="shared" ca="1" si="44"/>
        <v>1.166200832309322E-2</v>
      </c>
      <c r="N202" s="82">
        <f t="shared" ca="1" si="45"/>
        <v>0</v>
      </c>
      <c r="O202" s="91">
        <f t="shared" ca="1" si="46"/>
        <v>0</v>
      </c>
      <c r="P202" s="82">
        <f t="shared" ca="1" si="47"/>
        <v>0</v>
      </c>
      <c r="Q202" s="82">
        <f t="shared" ca="1" si="48"/>
        <v>0</v>
      </c>
      <c r="R202" s="44">
        <f t="shared" ca="1" si="49"/>
        <v>-1.166200832309322E-2</v>
      </c>
    </row>
    <row r="203" spans="1:18">
      <c r="A203" s="80"/>
      <c r="B203" s="80"/>
      <c r="C203" s="128"/>
      <c r="D203" s="81">
        <f t="shared" si="35"/>
        <v>0</v>
      </c>
      <c r="E203" s="81">
        <f t="shared" si="36"/>
        <v>0</v>
      </c>
      <c r="F203" s="82">
        <f t="shared" si="37"/>
        <v>0</v>
      </c>
      <c r="G203" s="82">
        <f t="shared" si="38"/>
        <v>0</v>
      </c>
      <c r="H203" s="82">
        <f t="shared" si="39"/>
        <v>0</v>
      </c>
      <c r="I203" s="82">
        <f t="shared" si="40"/>
        <v>0</v>
      </c>
      <c r="J203" s="82">
        <f t="shared" si="41"/>
        <v>0</v>
      </c>
      <c r="K203" s="82">
        <f t="shared" si="42"/>
        <v>0</v>
      </c>
      <c r="L203" s="82">
        <f t="shared" si="43"/>
        <v>0</v>
      </c>
      <c r="M203" s="82">
        <f t="shared" ca="1" si="44"/>
        <v>1.166200832309322E-2</v>
      </c>
      <c r="N203" s="82">
        <f t="shared" ca="1" si="45"/>
        <v>0</v>
      </c>
      <c r="O203" s="91">
        <f t="shared" ca="1" si="46"/>
        <v>0</v>
      </c>
      <c r="P203" s="82">
        <f t="shared" ca="1" si="47"/>
        <v>0</v>
      </c>
      <c r="Q203" s="82">
        <f t="shared" ca="1" si="48"/>
        <v>0</v>
      </c>
      <c r="R203" s="44">
        <f t="shared" ca="1" si="49"/>
        <v>-1.166200832309322E-2</v>
      </c>
    </row>
    <row r="204" spans="1:18">
      <c r="A204" s="80"/>
      <c r="B204" s="80"/>
      <c r="C204" s="128"/>
      <c r="D204" s="81">
        <f t="shared" si="35"/>
        <v>0</v>
      </c>
      <c r="E204" s="81">
        <f t="shared" si="36"/>
        <v>0</v>
      </c>
      <c r="F204" s="82">
        <f t="shared" si="37"/>
        <v>0</v>
      </c>
      <c r="G204" s="82">
        <f t="shared" si="38"/>
        <v>0</v>
      </c>
      <c r="H204" s="82">
        <f t="shared" si="39"/>
        <v>0</v>
      </c>
      <c r="I204" s="82">
        <f t="shared" si="40"/>
        <v>0</v>
      </c>
      <c r="J204" s="82">
        <f t="shared" si="41"/>
        <v>0</v>
      </c>
      <c r="K204" s="82">
        <f t="shared" si="42"/>
        <v>0</v>
      </c>
      <c r="L204" s="82">
        <f t="shared" si="43"/>
        <v>0</v>
      </c>
      <c r="M204" s="82">
        <f t="shared" ca="1" si="44"/>
        <v>1.166200832309322E-2</v>
      </c>
      <c r="N204" s="82">
        <f t="shared" ca="1" si="45"/>
        <v>0</v>
      </c>
      <c r="O204" s="91">
        <f t="shared" ca="1" si="46"/>
        <v>0</v>
      </c>
      <c r="P204" s="82">
        <f t="shared" ca="1" si="47"/>
        <v>0</v>
      </c>
      <c r="Q204" s="82">
        <f t="shared" ca="1" si="48"/>
        <v>0</v>
      </c>
      <c r="R204" s="44">
        <f t="shared" ca="1" si="49"/>
        <v>-1.166200832309322E-2</v>
      </c>
    </row>
    <row r="205" spans="1:18">
      <c r="A205" s="80"/>
      <c r="B205" s="80"/>
      <c r="C205" s="128"/>
      <c r="D205" s="81">
        <f t="shared" si="35"/>
        <v>0</v>
      </c>
      <c r="E205" s="81">
        <f t="shared" si="36"/>
        <v>0</v>
      </c>
      <c r="F205" s="82">
        <f t="shared" si="37"/>
        <v>0</v>
      </c>
      <c r="G205" s="82">
        <f t="shared" si="38"/>
        <v>0</v>
      </c>
      <c r="H205" s="82">
        <f t="shared" si="39"/>
        <v>0</v>
      </c>
      <c r="I205" s="82">
        <f t="shared" si="40"/>
        <v>0</v>
      </c>
      <c r="J205" s="82">
        <f t="shared" si="41"/>
        <v>0</v>
      </c>
      <c r="K205" s="82">
        <f t="shared" si="42"/>
        <v>0</v>
      </c>
      <c r="L205" s="82">
        <f t="shared" si="43"/>
        <v>0</v>
      </c>
      <c r="M205" s="82">
        <f t="shared" ca="1" si="44"/>
        <v>1.166200832309322E-2</v>
      </c>
      <c r="N205" s="82">
        <f t="shared" ca="1" si="45"/>
        <v>0</v>
      </c>
      <c r="O205" s="91">
        <f t="shared" ca="1" si="46"/>
        <v>0</v>
      </c>
      <c r="P205" s="82">
        <f t="shared" ca="1" si="47"/>
        <v>0</v>
      </c>
      <c r="Q205" s="82">
        <f t="shared" ca="1" si="48"/>
        <v>0</v>
      </c>
      <c r="R205" s="44">
        <f t="shared" ca="1" si="49"/>
        <v>-1.166200832309322E-2</v>
      </c>
    </row>
    <row r="206" spans="1:18">
      <c r="A206" s="80"/>
      <c r="B206" s="80"/>
      <c r="C206" s="128"/>
      <c r="D206" s="81">
        <f t="shared" si="35"/>
        <v>0</v>
      </c>
      <c r="E206" s="81">
        <f t="shared" si="36"/>
        <v>0</v>
      </c>
      <c r="F206" s="82">
        <f t="shared" si="37"/>
        <v>0</v>
      </c>
      <c r="G206" s="82">
        <f t="shared" si="38"/>
        <v>0</v>
      </c>
      <c r="H206" s="82">
        <f t="shared" si="39"/>
        <v>0</v>
      </c>
      <c r="I206" s="82">
        <f t="shared" si="40"/>
        <v>0</v>
      </c>
      <c r="J206" s="82">
        <f t="shared" si="41"/>
        <v>0</v>
      </c>
      <c r="K206" s="82">
        <f t="shared" si="42"/>
        <v>0</v>
      </c>
      <c r="L206" s="82">
        <f t="shared" si="43"/>
        <v>0</v>
      </c>
      <c r="M206" s="82">
        <f t="shared" ca="1" si="44"/>
        <v>1.166200832309322E-2</v>
      </c>
      <c r="N206" s="82">
        <f t="shared" ca="1" si="45"/>
        <v>0</v>
      </c>
      <c r="O206" s="91">
        <f t="shared" ca="1" si="46"/>
        <v>0</v>
      </c>
      <c r="P206" s="82">
        <f t="shared" ca="1" si="47"/>
        <v>0</v>
      </c>
      <c r="Q206" s="82">
        <f t="shared" ca="1" si="48"/>
        <v>0</v>
      </c>
      <c r="R206" s="44">
        <f t="shared" ca="1" si="49"/>
        <v>-1.166200832309322E-2</v>
      </c>
    </row>
    <row r="207" spans="1:18">
      <c r="A207" s="80"/>
      <c r="B207" s="80"/>
      <c r="C207" s="128"/>
      <c r="D207" s="81">
        <f t="shared" si="35"/>
        <v>0</v>
      </c>
      <c r="E207" s="81">
        <f t="shared" si="36"/>
        <v>0</v>
      </c>
      <c r="F207" s="82">
        <f t="shared" si="37"/>
        <v>0</v>
      </c>
      <c r="G207" s="82">
        <f t="shared" si="38"/>
        <v>0</v>
      </c>
      <c r="H207" s="82">
        <f t="shared" si="39"/>
        <v>0</v>
      </c>
      <c r="I207" s="82">
        <f t="shared" si="40"/>
        <v>0</v>
      </c>
      <c r="J207" s="82">
        <f t="shared" si="41"/>
        <v>0</v>
      </c>
      <c r="K207" s="82">
        <f t="shared" si="42"/>
        <v>0</v>
      </c>
      <c r="L207" s="82">
        <f t="shared" si="43"/>
        <v>0</v>
      </c>
      <c r="M207" s="82">
        <f t="shared" ca="1" si="44"/>
        <v>1.166200832309322E-2</v>
      </c>
      <c r="N207" s="82">
        <f t="shared" ca="1" si="45"/>
        <v>0</v>
      </c>
      <c r="O207" s="91">
        <f t="shared" ca="1" si="46"/>
        <v>0</v>
      </c>
      <c r="P207" s="82">
        <f t="shared" ca="1" si="47"/>
        <v>0</v>
      </c>
      <c r="Q207" s="82">
        <f t="shared" ca="1" si="48"/>
        <v>0</v>
      </c>
      <c r="R207" s="44">
        <f t="shared" ca="1" si="49"/>
        <v>-1.166200832309322E-2</v>
      </c>
    </row>
    <row r="208" spans="1:18">
      <c r="A208" s="80"/>
      <c r="B208" s="80"/>
      <c r="C208" s="128"/>
      <c r="D208" s="81">
        <f t="shared" si="35"/>
        <v>0</v>
      </c>
      <c r="E208" s="81">
        <f t="shared" si="36"/>
        <v>0</v>
      </c>
      <c r="F208" s="82">
        <f t="shared" si="37"/>
        <v>0</v>
      </c>
      <c r="G208" s="82">
        <f t="shared" si="38"/>
        <v>0</v>
      </c>
      <c r="H208" s="82">
        <f t="shared" si="39"/>
        <v>0</v>
      </c>
      <c r="I208" s="82">
        <f t="shared" si="40"/>
        <v>0</v>
      </c>
      <c r="J208" s="82">
        <f t="shared" si="41"/>
        <v>0</v>
      </c>
      <c r="K208" s="82">
        <f t="shared" si="42"/>
        <v>0</v>
      </c>
      <c r="L208" s="82">
        <f t="shared" si="43"/>
        <v>0</v>
      </c>
      <c r="M208" s="82">
        <f t="shared" ca="1" si="44"/>
        <v>1.166200832309322E-2</v>
      </c>
      <c r="N208" s="82">
        <f t="shared" ca="1" si="45"/>
        <v>0</v>
      </c>
      <c r="O208" s="91">
        <f t="shared" ca="1" si="46"/>
        <v>0</v>
      </c>
      <c r="P208" s="82">
        <f t="shared" ca="1" si="47"/>
        <v>0</v>
      </c>
      <c r="Q208" s="82">
        <f t="shared" ca="1" si="48"/>
        <v>0</v>
      </c>
      <c r="R208" s="44">
        <f t="shared" ca="1" si="49"/>
        <v>-1.166200832309322E-2</v>
      </c>
    </row>
    <row r="209" spans="1:18">
      <c r="A209" s="80"/>
      <c r="B209" s="80"/>
      <c r="C209" s="128"/>
      <c r="D209" s="81">
        <f t="shared" ref="D209:D272" si="50">A209/A$18</f>
        <v>0</v>
      </c>
      <c r="E209" s="81">
        <f t="shared" ref="E209:E272" si="51">B209/B$18</f>
        <v>0</v>
      </c>
      <c r="F209" s="82">
        <f t="shared" ref="F209:F272" si="52">$C209*D209</f>
        <v>0</v>
      </c>
      <c r="G209" s="82">
        <f t="shared" ref="G209:G272" si="53">$C209*E209</f>
        <v>0</v>
      </c>
      <c r="H209" s="82">
        <f t="shared" ref="H209:H272" si="54">C209*D209*D209</f>
        <v>0</v>
      </c>
      <c r="I209" s="82">
        <f t="shared" ref="I209:I272" si="55">C209*D209*D209*D209</f>
        <v>0</v>
      </c>
      <c r="J209" s="82">
        <f t="shared" ref="J209:J272" si="56">C209*D209*D209*D209*D209</f>
        <v>0</v>
      </c>
      <c r="K209" s="82">
        <f t="shared" ref="K209:K272" si="57">C209*E209*D209</f>
        <v>0</v>
      </c>
      <c r="L209" s="82">
        <f t="shared" ref="L209:L272" si="58">C209*E209*D209*D209</f>
        <v>0</v>
      </c>
      <c r="M209" s="82">
        <f t="shared" ref="M209:M272" ca="1" si="59">+E$4+E$5*D209+E$6*D209^2</f>
        <v>1.166200832309322E-2</v>
      </c>
      <c r="N209" s="82">
        <f t="shared" ref="N209:N272" ca="1" si="60">C209*(M209-E209)^2</f>
        <v>0</v>
      </c>
      <c r="O209" s="91">
        <f t="shared" ref="O209:O272" ca="1" si="61">(C209*O$1-O$2*F209+O$3*H209)^2</f>
        <v>0</v>
      </c>
      <c r="P209" s="82">
        <f t="shared" ref="P209:P272" ca="1" si="62">(-C209*O$2+O$4*F209-O$5*H209)^2</f>
        <v>0</v>
      </c>
      <c r="Q209" s="82">
        <f t="shared" ref="Q209:Q272" ca="1" si="63">+(C209*O$3-F209*O$5+H209*O$6)^2</f>
        <v>0</v>
      </c>
      <c r="R209" s="44">
        <f t="shared" ref="R209:R272" ca="1" si="64">+E209-M209</f>
        <v>-1.166200832309322E-2</v>
      </c>
    </row>
    <row r="210" spans="1:18">
      <c r="A210" s="80"/>
      <c r="B210" s="80"/>
      <c r="C210" s="128"/>
      <c r="D210" s="81">
        <f t="shared" si="50"/>
        <v>0</v>
      </c>
      <c r="E210" s="81">
        <f t="shared" si="51"/>
        <v>0</v>
      </c>
      <c r="F210" s="82">
        <f t="shared" si="52"/>
        <v>0</v>
      </c>
      <c r="G210" s="82">
        <f t="shared" si="53"/>
        <v>0</v>
      </c>
      <c r="H210" s="82">
        <f t="shared" si="54"/>
        <v>0</v>
      </c>
      <c r="I210" s="82">
        <f t="shared" si="55"/>
        <v>0</v>
      </c>
      <c r="J210" s="82">
        <f t="shared" si="56"/>
        <v>0</v>
      </c>
      <c r="K210" s="82">
        <f t="shared" si="57"/>
        <v>0</v>
      </c>
      <c r="L210" s="82">
        <f t="shared" si="58"/>
        <v>0</v>
      </c>
      <c r="M210" s="82">
        <f t="shared" ca="1" si="59"/>
        <v>1.166200832309322E-2</v>
      </c>
      <c r="N210" s="82">
        <f t="shared" ca="1" si="60"/>
        <v>0</v>
      </c>
      <c r="O210" s="91">
        <f t="shared" ca="1" si="61"/>
        <v>0</v>
      </c>
      <c r="P210" s="82">
        <f t="shared" ca="1" si="62"/>
        <v>0</v>
      </c>
      <c r="Q210" s="82">
        <f t="shared" ca="1" si="63"/>
        <v>0</v>
      </c>
      <c r="R210" s="44">
        <f t="shared" ca="1" si="64"/>
        <v>-1.166200832309322E-2</v>
      </c>
    </row>
    <row r="211" spans="1:18">
      <c r="A211" s="80"/>
      <c r="B211" s="80"/>
      <c r="C211" s="128"/>
      <c r="D211" s="81">
        <f t="shared" si="50"/>
        <v>0</v>
      </c>
      <c r="E211" s="81">
        <f t="shared" si="51"/>
        <v>0</v>
      </c>
      <c r="F211" s="82">
        <f t="shared" si="52"/>
        <v>0</v>
      </c>
      <c r="G211" s="82">
        <f t="shared" si="53"/>
        <v>0</v>
      </c>
      <c r="H211" s="82">
        <f t="shared" si="54"/>
        <v>0</v>
      </c>
      <c r="I211" s="82">
        <f t="shared" si="55"/>
        <v>0</v>
      </c>
      <c r="J211" s="82">
        <f t="shared" si="56"/>
        <v>0</v>
      </c>
      <c r="K211" s="82">
        <f t="shared" si="57"/>
        <v>0</v>
      </c>
      <c r="L211" s="82">
        <f t="shared" si="58"/>
        <v>0</v>
      </c>
      <c r="M211" s="82">
        <f t="shared" ca="1" si="59"/>
        <v>1.166200832309322E-2</v>
      </c>
      <c r="N211" s="82">
        <f t="shared" ca="1" si="60"/>
        <v>0</v>
      </c>
      <c r="O211" s="91">
        <f t="shared" ca="1" si="61"/>
        <v>0</v>
      </c>
      <c r="P211" s="82">
        <f t="shared" ca="1" si="62"/>
        <v>0</v>
      </c>
      <c r="Q211" s="82">
        <f t="shared" ca="1" si="63"/>
        <v>0</v>
      </c>
      <c r="R211" s="44">
        <f t="shared" ca="1" si="64"/>
        <v>-1.166200832309322E-2</v>
      </c>
    </row>
    <row r="212" spans="1:18">
      <c r="A212" s="80"/>
      <c r="B212" s="80"/>
      <c r="C212" s="128"/>
      <c r="D212" s="81">
        <f t="shared" si="50"/>
        <v>0</v>
      </c>
      <c r="E212" s="81">
        <f t="shared" si="51"/>
        <v>0</v>
      </c>
      <c r="F212" s="82">
        <f t="shared" si="52"/>
        <v>0</v>
      </c>
      <c r="G212" s="82">
        <f t="shared" si="53"/>
        <v>0</v>
      </c>
      <c r="H212" s="82">
        <f t="shared" si="54"/>
        <v>0</v>
      </c>
      <c r="I212" s="82">
        <f t="shared" si="55"/>
        <v>0</v>
      </c>
      <c r="J212" s="82">
        <f t="shared" si="56"/>
        <v>0</v>
      </c>
      <c r="K212" s="82">
        <f t="shared" si="57"/>
        <v>0</v>
      </c>
      <c r="L212" s="82">
        <f t="shared" si="58"/>
        <v>0</v>
      </c>
      <c r="M212" s="82">
        <f t="shared" ca="1" si="59"/>
        <v>1.166200832309322E-2</v>
      </c>
      <c r="N212" s="82">
        <f t="shared" ca="1" si="60"/>
        <v>0</v>
      </c>
      <c r="O212" s="91">
        <f t="shared" ca="1" si="61"/>
        <v>0</v>
      </c>
      <c r="P212" s="82">
        <f t="shared" ca="1" si="62"/>
        <v>0</v>
      </c>
      <c r="Q212" s="82">
        <f t="shared" ca="1" si="63"/>
        <v>0</v>
      </c>
      <c r="R212" s="44">
        <f t="shared" ca="1" si="64"/>
        <v>-1.166200832309322E-2</v>
      </c>
    </row>
    <row r="213" spans="1:18">
      <c r="A213" s="80"/>
      <c r="B213" s="80"/>
      <c r="C213" s="128"/>
      <c r="D213" s="81">
        <f t="shared" si="50"/>
        <v>0</v>
      </c>
      <c r="E213" s="81">
        <f t="shared" si="51"/>
        <v>0</v>
      </c>
      <c r="F213" s="82">
        <f t="shared" si="52"/>
        <v>0</v>
      </c>
      <c r="G213" s="82">
        <f t="shared" si="53"/>
        <v>0</v>
      </c>
      <c r="H213" s="82">
        <f t="shared" si="54"/>
        <v>0</v>
      </c>
      <c r="I213" s="82">
        <f t="shared" si="55"/>
        <v>0</v>
      </c>
      <c r="J213" s="82">
        <f t="shared" si="56"/>
        <v>0</v>
      </c>
      <c r="K213" s="82">
        <f t="shared" si="57"/>
        <v>0</v>
      </c>
      <c r="L213" s="82">
        <f t="shared" si="58"/>
        <v>0</v>
      </c>
      <c r="M213" s="82">
        <f t="shared" ca="1" si="59"/>
        <v>1.166200832309322E-2</v>
      </c>
      <c r="N213" s="82">
        <f t="shared" ca="1" si="60"/>
        <v>0</v>
      </c>
      <c r="O213" s="91">
        <f t="shared" ca="1" si="61"/>
        <v>0</v>
      </c>
      <c r="P213" s="82">
        <f t="shared" ca="1" si="62"/>
        <v>0</v>
      </c>
      <c r="Q213" s="82">
        <f t="shared" ca="1" si="63"/>
        <v>0</v>
      </c>
      <c r="R213" s="44">
        <f t="shared" ca="1" si="64"/>
        <v>-1.166200832309322E-2</v>
      </c>
    </row>
    <row r="214" spans="1:18">
      <c r="A214" s="80"/>
      <c r="B214" s="80"/>
      <c r="C214" s="128"/>
      <c r="D214" s="81">
        <f t="shared" si="50"/>
        <v>0</v>
      </c>
      <c r="E214" s="81">
        <f t="shared" si="51"/>
        <v>0</v>
      </c>
      <c r="F214" s="82">
        <f t="shared" si="52"/>
        <v>0</v>
      </c>
      <c r="G214" s="82">
        <f t="shared" si="53"/>
        <v>0</v>
      </c>
      <c r="H214" s="82">
        <f t="shared" si="54"/>
        <v>0</v>
      </c>
      <c r="I214" s="82">
        <f t="shared" si="55"/>
        <v>0</v>
      </c>
      <c r="J214" s="82">
        <f t="shared" si="56"/>
        <v>0</v>
      </c>
      <c r="K214" s="82">
        <f t="shared" si="57"/>
        <v>0</v>
      </c>
      <c r="L214" s="82">
        <f t="shared" si="58"/>
        <v>0</v>
      </c>
      <c r="M214" s="82">
        <f t="shared" ca="1" si="59"/>
        <v>1.166200832309322E-2</v>
      </c>
      <c r="N214" s="82">
        <f t="shared" ca="1" si="60"/>
        <v>0</v>
      </c>
      <c r="O214" s="91">
        <f t="shared" ca="1" si="61"/>
        <v>0</v>
      </c>
      <c r="P214" s="82">
        <f t="shared" ca="1" si="62"/>
        <v>0</v>
      </c>
      <c r="Q214" s="82">
        <f t="shared" ca="1" si="63"/>
        <v>0</v>
      </c>
      <c r="R214" s="44">
        <f t="shared" ca="1" si="64"/>
        <v>-1.166200832309322E-2</v>
      </c>
    </row>
    <row r="215" spans="1:18">
      <c r="A215" s="80"/>
      <c r="B215" s="80"/>
      <c r="C215" s="128"/>
      <c r="D215" s="81">
        <f t="shared" si="50"/>
        <v>0</v>
      </c>
      <c r="E215" s="81">
        <f t="shared" si="51"/>
        <v>0</v>
      </c>
      <c r="F215" s="82">
        <f t="shared" si="52"/>
        <v>0</v>
      </c>
      <c r="G215" s="82">
        <f t="shared" si="53"/>
        <v>0</v>
      </c>
      <c r="H215" s="82">
        <f t="shared" si="54"/>
        <v>0</v>
      </c>
      <c r="I215" s="82">
        <f t="shared" si="55"/>
        <v>0</v>
      </c>
      <c r="J215" s="82">
        <f t="shared" si="56"/>
        <v>0</v>
      </c>
      <c r="K215" s="82">
        <f t="shared" si="57"/>
        <v>0</v>
      </c>
      <c r="L215" s="82">
        <f t="shared" si="58"/>
        <v>0</v>
      </c>
      <c r="M215" s="82">
        <f t="shared" ca="1" si="59"/>
        <v>1.166200832309322E-2</v>
      </c>
      <c r="N215" s="82">
        <f t="shared" ca="1" si="60"/>
        <v>0</v>
      </c>
      <c r="O215" s="91">
        <f t="shared" ca="1" si="61"/>
        <v>0</v>
      </c>
      <c r="P215" s="82">
        <f t="shared" ca="1" si="62"/>
        <v>0</v>
      </c>
      <c r="Q215" s="82">
        <f t="shared" ca="1" si="63"/>
        <v>0</v>
      </c>
      <c r="R215" s="44">
        <f t="shared" ca="1" si="64"/>
        <v>-1.166200832309322E-2</v>
      </c>
    </row>
    <row r="216" spans="1:18">
      <c r="A216" s="80"/>
      <c r="B216" s="80"/>
      <c r="C216" s="128"/>
      <c r="D216" s="81">
        <f t="shared" si="50"/>
        <v>0</v>
      </c>
      <c r="E216" s="81">
        <f t="shared" si="51"/>
        <v>0</v>
      </c>
      <c r="F216" s="82">
        <f t="shared" si="52"/>
        <v>0</v>
      </c>
      <c r="G216" s="82">
        <f t="shared" si="53"/>
        <v>0</v>
      </c>
      <c r="H216" s="82">
        <f t="shared" si="54"/>
        <v>0</v>
      </c>
      <c r="I216" s="82">
        <f t="shared" si="55"/>
        <v>0</v>
      </c>
      <c r="J216" s="82">
        <f t="shared" si="56"/>
        <v>0</v>
      </c>
      <c r="K216" s="82">
        <f t="shared" si="57"/>
        <v>0</v>
      </c>
      <c r="L216" s="82">
        <f t="shared" si="58"/>
        <v>0</v>
      </c>
      <c r="M216" s="82">
        <f t="shared" ca="1" si="59"/>
        <v>1.166200832309322E-2</v>
      </c>
      <c r="N216" s="82">
        <f t="shared" ca="1" si="60"/>
        <v>0</v>
      </c>
      <c r="O216" s="91">
        <f t="shared" ca="1" si="61"/>
        <v>0</v>
      </c>
      <c r="P216" s="82">
        <f t="shared" ca="1" si="62"/>
        <v>0</v>
      </c>
      <c r="Q216" s="82">
        <f t="shared" ca="1" si="63"/>
        <v>0</v>
      </c>
      <c r="R216" s="44">
        <f t="shared" ca="1" si="64"/>
        <v>-1.166200832309322E-2</v>
      </c>
    </row>
    <row r="217" spans="1:18">
      <c r="A217" s="80"/>
      <c r="B217" s="80"/>
      <c r="C217" s="128"/>
      <c r="D217" s="81">
        <f t="shared" si="50"/>
        <v>0</v>
      </c>
      <c r="E217" s="81">
        <f t="shared" si="51"/>
        <v>0</v>
      </c>
      <c r="F217" s="82">
        <f t="shared" si="52"/>
        <v>0</v>
      </c>
      <c r="G217" s="82">
        <f t="shared" si="53"/>
        <v>0</v>
      </c>
      <c r="H217" s="82">
        <f t="shared" si="54"/>
        <v>0</v>
      </c>
      <c r="I217" s="82">
        <f t="shared" si="55"/>
        <v>0</v>
      </c>
      <c r="J217" s="82">
        <f t="shared" si="56"/>
        <v>0</v>
      </c>
      <c r="K217" s="82">
        <f t="shared" si="57"/>
        <v>0</v>
      </c>
      <c r="L217" s="82">
        <f t="shared" si="58"/>
        <v>0</v>
      </c>
      <c r="M217" s="82">
        <f t="shared" ca="1" si="59"/>
        <v>1.166200832309322E-2</v>
      </c>
      <c r="N217" s="82">
        <f t="shared" ca="1" si="60"/>
        <v>0</v>
      </c>
      <c r="O217" s="91">
        <f t="shared" ca="1" si="61"/>
        <v>0</v>
      </c>
      <c r="P217" s="82">
        <f t="shared" ca="1" si="62"/>
        <v>0</v>
      </c>
      <c r="Q217" s="82">
        <f t="shared" ca="1" si="63"/>
        <v>0</v>
      </c>
      <c r="R217" s="44">
        <f t="shared" ca="1" si="64"/>
        <v>-1.166200832309322E-2</v>
      </c>
    </row>
    <row r="218" spans="1:18">
      <c r="A218" s="80"/>
      <c r="B218" s="80"/>
      <c r="C218" s="128"/>
      <c r="D218" s="81">
        <f t="shared" si="50"/>
        <v>0</v>
      </c>
      <c r="E218" s="81">
        <f t="shared" si="51"/>
        <v>0</v>
      </c>
      <c r="F218" s="82">
        <f t="shared" si="52"/>
        <v>0</v>
      </c>
      <c r="G218" s="82">
        <f t="shared" si="53"/>
        <v>0</v>
      </c>
      <c r="H218" s="82">
        <f t="shared" si="54"/>
        <v>0</v>
      </c>
      <c r="I218" s="82">
        <f t="shared" si="55"/>
        <v>0</v>
      </c>
      <c r="J218" s="82">
        <f t="shared" si="56"/>
        <v>0</v>
      </c>
      <c r="K218" s="82">
        <f t="shared" si="57"/>
        <v>0</v>
      </c>
      <c r="L218" s="82">
        <f t="shared" si="58"/>
        <v>0</v>
      </c>
      <c r="M218" s="82">
        <f t="shared" ca="1" si="59"/>
        <v>1.166200832309322E-2</v>
      </c>
      <c r="N218" s="82">
        <f t="shared" ca="1" si="60"/>
        <v>0</v>
      </c>
      <c r="O218" s="91">
        <f t="shared" ca="1" si="61"/>
        <v>0</v>
      </c>
      <c r="P218" s="82">
        <f t="shared" ca="1" si="62"/>
        <v>0</v>
      </c>
      <c r="Q218" s="82">
        <f t="shared" ca="1" si="63"/>
        <v>0</v>
      </c>
      <c r="R218" s="44">
        <f t="shared" ca="1" si="64"/>
        <v>-1.166200832309322E-2</v>
      </c>
    </row>
    <row r="219" spans="1:18">
      <c r="A219" s="80"/>
      <c r="B219" s="80"/>
      <c r="C219" s="128"/>
      <c r="D219" s="81">
        <f t="shared" si="50"/>
        <v>0</v>
      </c>
      <c r="E219" s="81">
        <f t="shared" si="51"/>
        <v>0</v>
      </c>
      <c r="F219" s="82">
        <f t="shared" si="52"/>
        <v>0</v>
      </c>
      <c r="G219" s="82">
        <f t="shared" si="53"/>
        <v>0</v>
      </c>
      <c r="H219" s="82">
        <f t="shared" si="54"/>
        <v>0</v>
      </c>
      <c r="I219" s="82">
        <f t="shared" si="55"/>
        <v>0</v>
      </c>
      <c r="J219" s="82">
        <f t="shared" si="56"/>
        <v>0</v>
      </c>
      <c r="K219" s="82">
        <f t="shared" si="57"/>
        <v>0</v>
      </c>
      <c r="L219" s="82">
        <f t="shared" si="58"/>
        <v>0</v>
      </c>
      <c r="M219" s="82">
        <f t="shared" ca="1" si="59"/>
        <v>1.166200832309322E-2</v>
      </c>
      <c r="N219" s="82">
        <f t="shared" ca="1" si="60"/>
        <v>0</v>
      </c>
      <c r="O219" s="91">
        <f t="shared" ca="1" si="61"/>
        <v>0</v>
      </c>
      <c r="P219" s="82">
        <f t="shared" ca="1" si="62"/>
        <v>0</v>
      </c>
      <c r="Q219" s="82">
        <f t="shared" ca="1" si="63"/>
        <v>0</v>
      </c>
      <c r="R219" s="44">
        <f t="shared" ca="1" si="64"/>
        <v>-1.166200832309322E-2</v>
      </c>
    </row>
    <row r="220" spans="1:18">
      <c r="A220" s="80"/>
      <c r="B220" s="80"/>
      <c r="C220" s="128"/>
      <c r="D220" s="81">
        <f t="shared" si="50"/>
        <v>0</v>
      </c>
      <c r="E220" s="81">
        <f t="shared" si="51"/>
        <v>0</v>
      </c>
      <c r="F220" s="82">
        <f t="shared" si="52"/>
        <v>0</v>
      </c>
      <c r="G220" s="82">
        <f t="shared" si="53"/>
        <v>0</v>
      </c>
      <c r="H220" s="82">
        <f t="shared" si="54"/>
        <v>0</v>
      </c>
      <c r="I220" s="82">
        <f t="shared" si="55"/>
        <v>0</v>
      </c>
      <c r="J220" s="82">
        <f t="shared" si="56"/>
        <v>0</v>
      </c>
      <c r="K220" s="82">
        <f t="shared" si="57"/>
        <v>0</v>
      </c>
      <c r="L220" s="82">
        <f t="shared" si="58"/>
        <v>0</v>
      </c>
      <c r="M220" s="82">
        <f t="shared" ca="1" si="59"/>
        <v>1.166200832309322E-2</v>
      </c>
      <c r="N220" s="82">
        <f t="shared" ca="1" si="60"/>
        <v>0</v>
      </c>
      <c r="O220" s="91">
        <f t="shared" ca="1" si="61"/>
        <v>0</v>
      </c>
      <c r="P220" s="82">
        <f t="shared" ca="1" si="62"/>
        <v>0</v>
      </c>
      <c r="Q220" s="82">
        <f t="shared" ca="1" si="63"/>
        <v>0</v>
      </c>
      <c r="R220" s="44">
        <f t="shared" ca="1" si="64"/>
        <v>-1.166200832309322E-2</v>
      </c>
    </row>
    <row r="221" spans="1:18">
      <c r="A221" s="80"/>
      <c r="B221" s="80"/>
      <c r="C221" s="128"/>
      <c r="D221" s="81">
        <f t="shared" si="50"/>
        <v>0</v>
      </c>
      <c r="E221" s="81">
        <f t="shared" si="51"/>
        <v>0</v>
      </c>
      <c r="F221" s="82">
        <f t="shared" si="52"/>
        <v>0</v>
      </c>
      <c r="G221" s="82">
        <f t="shared" si="53"/>
        <v>0</v>
      </c>
      <c r="H221" s="82">
        <f t="shared" si="54"/>
        <v>0</v>
      </c>
      <c r="I221" s="82">
        <f t="shared" si="55"/>
        <v>0</v>
      </c>
      <c r="J221" s="82">
        <f t="shared" si="56"/>
        <v>0</v>
      </c>
      <c r="K221" s="82">
        <f t="shared" si="57"/>
        <v>0</v>
      </c>
      <c r="L221" s="82">
        <f t="shared" si="58"/>
        <v>0</v>
      </c>
      <c r="M221" s="82">
        <f t="shared" ca="1" si="59"/>
        <v>1.166200832309322E-2</v>
      </c>
      <c r="N221" s="82">
        <f t="shared" ca="1" si="60"/>
        <v>0</v>
      </c>
      <c r="O221" s="91">
        <f t="shared" ca="1" si="61"/>
        <v>0</v>
      </c>
      <c r="P221" s="82">
        <f t="shared" ca="1" si="62"/>
        <v>0</v>
      </c>
      <c r="Q221" s="82">
        <f t="shared" ca="1" si="63"/>
        <v>0</v>
      </c>
      <c r="R221" s="44">
        <f t="shared" ca="1" si="64"/>
        <v>-1.166200832309322E-2</v>
      </c>
    </row>
    <row r="222" spans="1:18">
      <c r="A222" s="80"/>
      <c r="B222" s="80"/>
      <c r="C222" s="128"/>
      <c r="D222" s="81">
        <f t="shared" si="50"/>
        <v>0</v>
      </c>
      <c r="E222" s="81">
        <f t="shared" si="51"/>
        <v>0</v>
      </c>
      <c r="F222" s="82">
        <f t="shared" si="52"/>
        <v>0</v>
      </c>
      <c r="G222" s="82">
        <f t="shared" si="53"/>
        <v>0</v>
      </c>
      <c r="H222" s="82">
        <f t="shared" si="54"/>
        <v>0</v>
      </c>
      <c r="I222" s="82">
        <f t="shared" si="55"/>
        <v>0</v>
      </c>
      <c r="J222" s="82">
        <f t="shared" si="56"/>
        <v>0</v>
      </c>
      <c r="K222" s="82">
        <f t="shared" si="57"/>
        <v>0</v>
      </c>
      <c r="L222" s="82">
        <f t="shared" si="58"/>
        <v>0</v>
      </c>
      <c r="M222" s="82">
        <f t="shared" ca="1" si="59"/>
        <v>1.166200832309322E-2</v>
      </c>
      <c r="N222" s="82">
        <f t="shared" ca="1" si="60"/>
        <v>0</v>
      </c>
      <c r="O222" s="91">
        <f t="shared" ca="1" si="61"/>
        <v>0</v>
      </c>
      <c r="P222" s="82">
        <f t="shared" ca="1" si="62"/>
        <v>0</v>
      </c>
      <c r="Q222" s="82">
        <f t="shared" ca="1" si="63"/>
        <v>0</v>
      </c>
      <c r="R222" s="44">
        <f t="shared" ca="1" si="64"/>
        <v>-1.166200832309322E-2</v>
      </c>
    </row>
    <row r="223" spans="1:18">
      <c r="A223" s="80"/>
      <c r="B223" s="80"/>
      <c r="C223" s="128"/>
      <c r="D223" s="81">
        <f t="shared" si="50"/>
        <v>0</v>
      </c>
      <c r="E223" s="81">
        <f t="shared" si="51"/>
        <v>0</v>
      </c>
      <c r="F223" s="82">
        <f t="shared" si="52"/>
        <v>0</v>
      </c>
      <c r="G223" s="82">
        <f t="shared" si="53"/>
        <v>0</v>
      </c>
      <c r="H223" s="82">
        <f t="shared" si="54"/>
        <v>0</v>
      </c>
      <c r="I223" s="82">
        <f t="shared" si="55"/>
        <v>0</v>
      </c>
      <c r="J223" s="82">
        <f t="shared" si="56"/>
        <v>0</v>
      </c>
      <c r="K223" s="82">
        <f t="shared" si="57"/>
        <v>0</v>
      </c>
      <c r="L223" s="82">
        <f t="shared" si="58"/>
        <v>0</v>
      </c>
      <c r="M223" s="82">
        <f t="shared" ca="1" si="59"/>
        <v>1.166200832309322E-2</v>
      </c>
      <c r="N223" s="82">
        <f t="shared" ca="1" si="60"/>
        <v>0</v>
      </c>
      <c r="O223" s="91">
        <f t="shared" ca="1" si="61"/>
        <v>0</v>
      </c>
      <c r="P223" s="82">
        <f t="shared" ca="1" si="62"/>
        <v>0</v>
      </c>
      <c r="Q223" s="82">
        <f t="shared" ca="1" si="63"/>
        <v>0</v>
      </c>
      <c r="R223" s="44">
        <f t="shared" ca="1" si="64"/>
        <v>-1.166200832309322E-2</v>
      </c>
    </row>
    <row r="224" spans="1:18">
      <c r="A224" s="80"/>
      <c r="B224" s="80"/>
      <c r="C224" s="128"/>
      <c r="D224" s="81">
        <f t="shared" si="50"/>
        <v>0</v>
      </c>
      <c r="E224" s="81">
        <f t="shared" si="51"/>
        <v>0</v>
      </c>
      <c r="F224" s="82">
        <f t="shared" si="52"/>
        <v>0</v>
      </c>
      <c r="G224" s="82">
        <f t="shared" si="53"/>
        <v>0</v>
      </c>
      <c r="H224" s="82">
        <f t="shared" si="54"/>
        <v>0</v>
      </c>
      <c r="I224" s="82">
        <f t="shared" si="55"/>
        <v>0</v>
      </c>
      <c r="J224" s="82">
        <f t="shared" si="56"/>
        <v>0</v>
      </c>
      <c r="K224" s="82">
        <f t="shared" si="57"/>
        <v>0</v>
      </c>
      <c r="L224" s="82">
        <f t="shared" si="58"/>
        <v>0</v>
      </c>
      <c r="M224" s="82">
        <f t="shared" ca="1" si="59"/>
        <v>1.166200832309322E-2</v>
      </c>
      <c r="N224" s="82">
        <f t="shared" ca="1" si="60"/>
        <v>0</v>
      </c>
      <c r="O224" s="91">
        <f t="shared" ca="1" si="61"/>
        <v>0</v>
      </c>
      <c r="P224" s="82">
        <f t="shared" ca="1" si="62"/>
        <v>0</v>
      </c>
      <c r="Q224" s="82">
        <f t="shared" ca="1" si="63"/>
        <v>0</v>
      </c>
      <c r="R224" s="44">
        <f t="shared" ca="1" si="64"/>
        <v>-1.166200832309322E-2</v>
      </c>
    </row>
    <row r="225" spans="1:18">
      <c r="A225" s="80"/>
      <c r="B225" s="80"/>
      <c r="C225" s="128"/>
      <c r="D225" s="81">
        <f t="shared" si="50"/>
        <v>0</v>
      </c>
      <c r="E225" s="81">
        <f t="shared" si="51"/>
        <v>0</v>
      </c>
      <c r="F225" s="82">
        <f t="shared" si="52"/>
        <v>0</v>
      </c>
      <c r="G225" s="82">
        <f t="shared" si="53"/>
        <v>0</v>
      </c>
      <c r="H225" s="82">
        <f t="shared" si="54"/>
        <v>0</v>
      </c>
      <c r="I225" s="82">
        <f t="shared" si="55"/>
        <v>0</v>
      </c>
      <c r="J225" s="82">
        <f t="shared" si="56"/>
        <v>0</v>
      </c>
      <c r="K225" s="82">
        <f t="shared" si="57"/>
        <v>0</v>
      </c>
      <c r="L225" s="82">
        <f t="shared" si="58"/>
        <v>0</v>
      </c>
      <c r="M225" s="82">
        <f t="shared" ca="1" si="59"/>
        <v>1.166200832309322E-2</v>
      </c>
      <c r="N225" s="82">
        <f t="shared" ca="1" si="60"/>
        <v>0</v>
      </c>
      <c r="O225" s="91">
        <f t="shared" ca="1" si="61"/>
        <v>0</v>
      </c>
      <c r="P225" s="82">
        <f t="shared" ca="1" si="62"/>
        <v>0</v>
      </c>
      <c r="Q225" s="82">
        <f t="shared" ca="1" si="63"/>
        <v>0</v>
      </c>
      <c r="R225" s="44">
        <f t="shared" ca="1" si="64"/>
        <v>-1.166200832309322E-2</v>
      </c>
    </row>
    <row r="226" spans="1:18">
      <c r="A226" s="80"/>
      <c r="B226" s="80"/>
      <c r="C226" s="128"/>
      <c r="D226" s="81">
        <f t="shared" si="50"/>
        <v>0</v>
      </c>
      <c r="E226" s="81">
        <f t="shared" si="51"/>
        <v>0</v>
      </c>
      <c r="F226" s="82">
        <f t="shared" si="52"/>
        <v>0</v>
      </c>
      <c r="G226" s="82">
        <f t="shared" si="53"/>
        <v>0</v>
      </c>
      <c r="H226" s="82">
        <f t="shared" si="54"/>
        <v>0</v>
      </c>
      <c r="I226" s="82">
        <f t="shared" si="55"/>
        <v>0</v>
      </c>
      <c r="J226" s="82">
        <f t="shared" si="56"/>
        <v>0</v>
      </c>
      <c r="K226" s="82">
        <f t="shared" si="57"/>
        <v>0</v>
      </c>
      <c r="L226" s="82">
        <f t="shared" si="58"/>
        <v>0</v>
      </c>
      <c r="M226" s="82">
        <f t="shared" ca="1" si="59"/>
        <v>1.166200832309322E-2</v>
      </c>
      <c r="N226" s="82">
        <f t="shared" ca="1" si="60"/>
        <v>0</v>
      </c>
      <c r="O226" s="91">
        <f t="shared" ca="1" si="61"/>
        <v>0</v>
      </c>
      <c r="P226" s="82">
        <f t="shared" ca="1" si="62"/>
        <v>0</v>
      </c>
      <c r="Q226" s="82">
        <f t="shared" ca="1" si="63"/>
        <v>0</v>
      </c>
      <c r="R226" s="44">
        <f t="shared" ca="1" si="64"/>
        <v>-1.166200832309322E-2</v>
      </c>
    </row>
    <row r="227" spans="1:18">
      <c r="A227" s="80"/>
      <c r="B227" s="80"/>
      <c r="C227" s="128"/>
      <c r="D227" s="81">
        <f t="shared" si="50"/>
        <v>0</v>
      </c>
      <c r="E227" s="81">
        <f t="shared" si="51"/>
        <v>0</v>
      </c>
      <c r="F227" s="82">
        <f t="shared" si="52"/>
        <v>0</v>
      </c>
      <c r="G227" s="82">
        <f t="shared" si="53"/>
        <v>0</v>
      </c>
      <c r="H227" s="82">
        <f t="shared" si="54"/>
        <v>0</v>
      </c>
      <c r="I227" s="82">
        <f t="shared" si="55"/>
        <v>0</v>
      </c>
      <c r="J227" s="82">
        <f t="shared" si="56"/>
        <v>0</v>
      </c>
      <c r="K227" s="82">
        <f t="shared" si="57"/>
        <v>0</v>
      </c>
      <c r="L227" s="82">
        <f t="shared" si="58"/>
        <v>0</v>
      </c>
      <c r="M227" s="82">
        <f t="shared" ca="1" si="59"/>
        <v>1.166200832309322E-2</v>
      </c>
      <c r="N227" s="82">
        <f t="shared" ca="1" si="60"/>
        <v>0</v>
      </c>
      <c r="O227" s="91">
        <f t="shared" ca="1" si="61"/>
        <v>0</v>
      </c>
      <c r="P227" s="82">
        <f t="shared" ca="1" si="62"/>
        <v>0</v>
      </c>
      <c r="Q227" s="82">
        <f t="shared" ca="1" si="63"/>
        <v>0</v>
      </c>
      <c r="R227" s="44">
        <f t="shared" ca="1" si="64"/>
        <v>-1.166200832309322E-2</v>
      </c>
    </row>
    <row r="228" spans="1:18">
      <c r="A228" s="80"/>
      <c r="B228" s="80"/>
      <c r="C228" s="128"/>
      <c r="D228" s="81">
        <f t="shared" si="50"/>
        <v>0</v>
      </c>
      <c r="E228" s="81">
        <f t="shared" si="51"/>
        <v>0</v>
      </c>
      <c r="F228" s="82">
        <f t="shared" si="52"/>
        <v>0</v>
      </c>
      <c r="G228" s="82">
        <f t="shared" si="53"/>
        <v>0</v>
      </c>
      <c r="H228" s="82">
        <f t="shared" si="54"/>
        <v>0</v>
      </c>
      <c r="I228" s="82">
        <f t="shared" si="55"/>
        <v>0</v>
      </c>
      <c r="J228" s="82">
        <f t="shared" si="56"/>
        <v>0</v>
      </c>
      <c r="K228" s="82">
        <f t="shared" si="57"/>
        <v>0</v>
      </c>
      <c r="L228" s="82">
        <f t="shared" si="58"/>
        <v>0</v>
      </c>
      <c r="M228" s="82">
        <f t="shared" ca="1" si="59"/>
        <v>1.166200832309322E-2</v>
      </c>
      <c r="N228" s="82">
        <f t="shared" ca="1" si="60"/>
        <v>0</v>
      </c>
      <c r="O228" s="91">
        <f t="shared" ca="1" si="61"/>
        <v>0</v>
      </c>
      <c r="P228" s="82">
        <f t="shared" ca="1" si="62"/>
        <v>0</v>
      </c>
      <c r="Q228" s="82">
        <f t="shared" ca="1" si="63"/>
        <v>0</v>
      </c>
      <c r="R228" s="44">
        <f t="shared" ca="1" si="64"/>
        <v>-1.166200832309322E-2</v>
      </c>
    </row>
    <row r="229" spans="1:18">
      <c r="A229" s="80"/>
      <c r="B229" s="80"/>
      <c r="C229" s="128"/>
      <c r="D229" s="81">
        <f t="shared" si="50"/>
        <v>0</v>
      </c>
      <c r="E229" s="81">
        <f t="shared" si="51"/>
        <v>0</v>
      </c>
      <c r="F229" s="82">
        <f t="shared" si="52"/>
        <v>0</v>
      </c>
      <c r="G229" s="82">
        <f t="shared" si="53"/>
        <v>0</v>
      </c>
      <c r="H229" s="82">
        <f t="shared" si="54"/>
        <v>0</v>
      </c>
      <c r="I229" s="82">
        <f t="shared" si="55"/>
        <v>0</v>
      </c>
      <c r="J229" s="82">
        <f t="shared" si="56"/>
        <v>0</v>
      </c>
      <c r="K229" s="82">
        <f t="shared" si="57"/>
        <v>0</v>
      </c>
      <c r="L229" s="82">
        <f t="shared" si="58"/>
        <v>0</v>
      </c>
      <c r="M229" s="82">
        <f t="shared" ca="1" si="59"/>
        <v>1.166200832309322E-2</v>
      </c>
      <c r="N229" s="82">
        <f t="shared" ca="1" si="60"/>
        <v>0</v>
      </c>
      <c r="O229" s="91">
        <f t="shared" ca="1" si="61"/>
        <v>0</v>
      </c>
      <c r="P229" s="82">
        <f t="shared" ca="1" si="62"/>
        <v>0</v>
      </c>
      <c r="Q229" s="82">
        <f t="shared" ca="1" si="63"/>
        <v>0</v>
      </c>
      <c r="R229" s="44">
        <f t="shared" ca="1" si="64"/>
        <v>-1.166200832309322E-2</v>
      </c>
    </row>
    <row r="230" spans="1:18">
      <c r="A230" s="80"/>
      <c r="B230" s="80"/>
      <c r="C230" s="128"/>
      <c r="D230" s="81">
        <f t="shared" si="50"/>
        <v>0</v>
      </c>
      <c r="E230" s="81">
        <f t="shared" si="51"/>
        <v>0</v>
      </c>
      <c r="F230" s="82">
        <f t="shared" si="52"/>
        <v>0</v>
      </c>
      <c r="G230" s="82">
        <f t="shared" si="53"/>
        <v>0</v>
      </c>
      <c r="H230" s="82">
        <f t="shared" si="54"/>
        <v>0</v>
      </c>
      <c r="I230" s="82">
        <f t="shared" si="55"/>
        <v>0</v>
      </c>
      <c r="J230" s="82">
        <f t="shared" si="56"/>
        <v>0</v>
      </c>
      <c r="K230" s="82">
        <f t="shared" si="57"/>
        <v>0</v>
      </c>
      <c r="L230" s="82">
        <f t="shared" si="58"/>
        <v>0</v>
      </c>
      <c r="M230" s="82">
        <f t="shared" ca="1" si="59"/>
        <v>1.166200832309322E-2</v>
      </c>
      <c r="N230" s="82">
        <f t="shared" ca="1" si="60"/>
        <v>0</v>
      </c>
      <c r="O230" s="91">
        <f t="shared" ca="1" si="61"/>
        <v>0</v>
      </c>
      <c r="P230" s="82">
        <f t="shared" ca="1" si="62"/>
        <v>0</v>
      </c>
      <c r="Q230" s="82">
        <f t="shared" ca="1" si="63"/>
        <v>0</v>
      </c>
      <c r="R230" s="44">
        <f t="shared" ca="1" si="64"/>
        <v>-1.166200832309322E-2</v>
      </c>
    </row>
    <row r="231" spans="1:18">
      <c r="A231" s="80"/>
      <c r="B231" s="80"/>
      <c r="C231" s="128"/>
      <c r="D231" s="81">
        <f t="shared" si="50"/>
        <v>0</v>
      </c>
      <c r="E231" s="81">
        <f t="shared" si="51"/>
        <v>0</v>
      </c>
      <c r="F231" s="82">
        <f t="shared" si="52"/>
        <v>0</v>
      </c>
      <c r="G231" s="82">
        <f t="shared" si="53"/>
        <v>0</v>
      </c>
      <c r="H231" s="82">
        <f t="shared" si="54"/>
        <v>0</v>
      </c>
      <c r="I231" s="82">
        <f t="shared" si="55"/>
        <v>0</v>
      </c>
      <c r="J231" s="82">
        <f t="shared" si="56"/>
        <v>0</v>
      </c>
      <c r="K231" s="82">
        <f t="shared" si="57"/>
        <v>0</v>
      </c>
      <c r="L231" s="82">
        <f t="shared" si="58"/>
        <v>0</v>
      </c>
      <c r="M231" s="82">
        <f t="shared" ca="1" si="59"/>
        <v>1.166200832309322E-2</v>
      </c>
      <c r="N231" s="82">
        <f t="shared" ca="1" si="60"/>
        <v>0</v>
      </c>
      <c r="O231" s="91">
        <f t="shared" ca="1" si="61"/>
        <v>0</v>
      </c>
      <c r="P231" s="82">
        <f t="shared" ca="1" si="62"/>
        <v>0</v>
      </c>
      <c r="Q231" s="82">
        <f t="shared" ca="1" si="63"/>
        <v>0</v>
      </c>
      <c r="R231" s="44">
        <f t="shared" ca="1" si="64"/>
        <v>-1.166200832309322E-2</v>
      </c>
    </row>
    <row r="232" spans="1:18">
      <c r="A232" s="80"/>
      <c r="B232" s="80"/>
      <c r="C232" s="128"/>
      <c r="D232" s="81">
        <f t="shared" si="50"/>
        <v>0</v>
      </c>
      <c r="E232" s="81">
        <f t="shared" si="51"/>
        <v>0</v>
      </c>
      <c r="F232" s="82">
        <f t="shared" si="52"/>
        <v>0</v>
      </c>
      <c r="G232" s="82">
        <f t="shared" si="53"/>
        <v>0</v>
      </c>
      <c r="H232" s="82">
        <f t="shared" si="54"/>
        <v>0</v>
      </c>
      <c r="I232" s="82">
        <f t="shared" si="55"/>
        <v>0</v>
      </c>
      <c r="J232" s="82">
        <f t="shared" si="56"/>
        <v>0</v>
      </c>
      <c r="K232" s="82">
        <f t="shared" si="57"/>
        <v>0</v>
      </c>
      <c r="L232" s="82">
        <f t="shared" si="58"/>
        <v>0</v>
      </c>
      <c r="M232" s="82">
        <f t="shared" ca="1" si="59"/>
        <v>1.166200832309322E-2</v>
      </c>
      <c r="N232" s="82">
        <f t="shared" ca="1" si="60"/>
        <v>0</v>
      </c>
      <c r="O232" s="91">
        <f t="shared" ca="1" si="61"/>
        <v>0</v>
      </c>
      <c r="P232" s="82">
        <f t="shared" ca="1" si="62"/>
        <v>0</v>
      </c>
      <c r="Q232" s="82">
        <f t="shared" ca="1" si="63"/>
        <v>0</v>
      </c>
      <c r="R232" s="44">
        <f t="shared" ca="1" si="64"/>
        <v>-1.166200832309322E-2</v>
      </c>
    </row>
    <row r="233" spans="1:18">
      <c r="A233" s="80"/>
      <c r="B233" s="80"/>
      <c r="C233" s="128"/>
      <c r="D233" s="81">
        <f t="shared" si="50"/>
        <v>0</v>
      </c>
      <c r="E233" s="81">
        <f t="shared" si="51"/>
        <v>0</v>
      </c>
      <c r="F233" s="82">
        <f t="shared" si="52"/>
        <v>0</v>
      </c>
      <c r="G233" s="82">
        <f t="shared" si="53"/>
        <v>0</v>
      </c>
      <c r="H233" s="82">
        <f t="shared" si="54"/>
        <v>0</v>
      </c>
      <c r="I233" s="82">
        <f t="shared" si="55"/>
        <v>0</v>
      </c>
      <c r="J233" s="82">
        <f t="shared" si="56"/>
        <v>0</v>
      </c>
      <c r="K233" s="82">
        <f t="shared" si="57"/>
        <v>0</v>
      </c>
      <c r="L233" s="82">
        <f t="shared" si="58"/>
        <v>0</v>
      </c>
      <c r="M233" s="82">
        <f t="shared" ca="1" si="59"/>
        <v>1.166200832309322E-2</v>
      </c>
      <c r="N233" s="82">
        <f t="shared" ca="1" si="60"/>
        <v>0</v>
      </c>
      <c r="O233" s="91">
        <f t="shared" ca="1" si="61"/>
        <v>0</v>
      </c>
      <c r="P233" s="82">
        <f t="shared" ca="1" si="62"/>
        <v>0</v>
      </c>
      <c r="Q233" s="82">
        <f t="shared" ca="1" si="63"/>
        <v>0</v>
      </c>
      <c r="R233" s="44">
        <f t="shared" ca="1" si="64"/>
        <v>-1.166200832309322E-2</v>
      </c>
    </row>
    <row r="234" spans="1:18">
      <c r="A234" s="80"/>
      <c r="B234" s="80"/>
      <c r="C234" s="128"/>
      <c r="D234" s="81">
        <f t="shared" si="50"/>
        <v>0</v>
      </c>
      <c r="E234" s="81">
        <f t="shared" si="51"/>
        <v>0</v>
      </c>
      <c r="F234" s="82">
        <f t="shared" si="52"/>
        <v>0</v>
      </c>
      <c r="G234" s="82">
        <f t="shared" si="53"/>
        <v>0</v>
      </c>
      <c r="H234" s="82">
        <f t="shared" si="54"/>
        <v>0</v>
      </c>
      <c r="I234" s="82">
        <f t="shared" si="55"/>
        <v>0</v>
      </c>
      <c r="J234" s="82">
        <f t="shared" si="56"/>
        <v>0</v>
      </c>
      <c r="K234" s="82">
        <f t="shared" si="57"/>
        <v>0</v>
      </c>
      <c r="L234" s="82">
        <f t="shared" si="58"/>
        <v>0</v>
      </c>
      <c r="M234" s="82">
        <f t="shared" ca="1" si="59"/>
        <v>1.166200832309322E-2</v>
      </c>
      <c r="N234" s="82">
        <f t="shared" ca="1" si="60"/>
        <v>0</v>
      </c>
      <c r="O234" s="91">
        <f t="shared" ca="1" si="61"/>
        <v>0</v>
      </c>
      <c r="P234" s="82">
        <f t="shared" ca="1" si="62"/>
        <v>0</v>
      </c>
      <c r="Q234" s="82">
        <f t="shared" ca="1" si="63"/>
        <v>0</v>
      </c>
      <c r="R234" s="44">
        <f t="shared" ca="1" si="64"/>
        <v>-1.166200832309322E-2</v>
      </c>
    </row>
    <row r="235" spans="1:18">
      <c r="A235" s="80"/>
      <c r="B235" s="80"/>
      <c r="C235" s="128"/>
      <c r="D235" s="81">
        <f t="shared" si="50"/>
        <v>0</v>
      </c>
      <c r="E235" s="81">
        <f t="shared" si="51"/>
        <v>0</v>
      </c>
      <c r="F235" s="82">
        <f t="shared" si="52"/>
        <v>0</v>
      </c>
      <c r="G235" s="82">
        <f t="shared" si="53"/>
        <v>0</v>
      </c>
      <c r="H235" s="82">
        <f t="shared" si="54"/>
        <v>0</v>
      </c>
      <c r="I235" s="82">
        <f t="shared" si="55"/>
        <v>0</v>
      </c>
      <c r="J235" s="82">
        <f t="shared" si="56"/>
        <v>0</v>
      </c>
      <c r="K235" s="82">
        <f t="shared" si="57"/>
        <v>0</v>
      </c>
      <c r="L235" s="82">
        <f t="shared" si="58"/>
        <v>0</v>
      </c>
      <c r="M235" s="82">
        <f t="shared" ca="1" si="59"/>
        <v>1.166200832309322E-2</v>
      </c>
      <c r="N235" s="82">
        <f t="shared" ca="1" si="60"/>
        <v>0</v>
      </c>
      <c r="O235" s="91">
        <f t="shared" ca="1" si="61"/>
        <v>0</v>
      </c>
      <c r="P235" s="82">
        <f t="shared" ca="1" si="62"/>
        <v>0</v>
      </c>
      <c r="Q235" s="82">
        <f t="shared" ca="1" si="63"/>
        <v>0</v>
      </c>
      <c r="R235" s="44">
        <f t="shared" ca="1" si="64"/>
        <v>-1.166200832309322E-2</v>
      </c>
    </row>
    <row r="236" spans="1:18">
      <c r="A236" s="80"/>
      <c r="B236" s="80"/>
      <c r="C236" s="128"/>
      <c r="D236" s="81">
        <f t="shared" si="50"/>
        <v>0</v>
      </c>
      <c r="E236" s="81">
        <f t="shared" si="51"/>
        <v>0</v>
      </c>
      <c r="F236" s="82">
        <f t="shared" si="52"/>
        <v>0</v>
      </c>
      <c r="G236" s="82">
        <f t="shared" si="53"/>
        <v>0</v>
      </c>
      <c r="H236" s="82">
        <f t="shared" si="54"/>
        <v>0</v>
      </c>
      <c r="I236" s="82">
        <f t="shared" si="55"/>
        <v>0</v>
      </c>
      <c r="J236" s="82">
        <f t="shared" si="56"/>
        <v>0</v>
      </c>
      <c r="K236" s="82">
        <f t="shared" si="57"/>
        <v>0</v>
      </c>
      <c r="L236" s="82">
        <f t="shared" si="58"/>
        <v>0</v>
      </c>
      <c r="M236" s="82">
        <f t="shared" ca="1" si="59"/>
        <v>1.166200832309322E-2</v>
      </c>
      <c r="N236" s="82">
        <f t="shared" ca="1" si="60"/>
        <v>0</v>
      </c>
      <c r="O236" s="91">
        <f t="shared" ca="1" si="61"/>
        <v>0</v>
      </c>
      <c r="P236" s="82">
        <f t="shared" ca="1" si="62"/>
        <v>0</v>
      </c>
      <c r="Q236" s="82">
        <f t="shared" ca="1" si="63"/>
        <v>0</v>
      </c>
      <c r="R236" s="44">
        <f t="shared" ca="1" si="64"/>
        <v>-1.166200832309322E-2</v>
      </c>
    </row>
    <row r="237" spans="1:18">
      <c r="A237" s="80"/>
      <c r="B237" s="80"/>
      <c r="C237" s="128"/>
      <c r="D237" s="81">
        <f t="shared" si="50"/>
        <v>0</v>
      </c>
      <c r="E237" s="81">
        <f t="shared" si="51"/>
        <v>0</v>
      </c>
      <c r="F237" s="82">
        <f t="shared" si="52"/>
        <v>0</v>
      </c>
      <c r="G237" s="82">
        <f t="shared" si="53"/>
        <v>0</v>
      </c>
      <c r="H237" s="82">
        <f t="shared" si="54"/>
        <v>0</v>
      </c>
      <c r="I237" s="82">
        <f t="shared" si="55"/>
        <v>0</v>
      </c>
      <c r="J237" s="82">
        <f t="shared" si="56"/>
        <v>0</v>
      </c>
      <c r="K237" s="82">
        <f t="shared" si="57"/>
        <v>0</v>
      </c>
      <c r="L237" s="82">
        <f t="shared" si="58"/>
        <v>0</v>
      </c>
      <c r="M237" s="82">
        <f t="shared" ca="1" si="59"/>
        <v>1.166200832309322E-2</v>
      </c>
      <c r="N237" s="82">
        <f t="shared" ca="1" si="60"/>
        <v>0</v>
      </c>
      <c r="O237" s="91">
        <f t="shared" ca="1" si="61"/>
        <v>0</v>
      </c>
      <c r="P237" s="82">
        <f t="shared" ca="1" si="62"/>
        <v>0</v>
      </c>
      <c r="Q237" s="82">
        <f t="shared" ca="1" si="63"/>
        <v>0</v>
      </c>
      <c r="R237" s="44">
        <f t="shared" ca="1" si="64"/>
        <v>-1.166200832309322E-2</v>
      </c>
    </row>
    <row r="238" spans="1:18">
      <c r="A238" s="80"/>
      <c r="B238" s="80"/>
      <c r="C238" s="128"/>
      <c r="D238" s="81">
        <f t="shared" si="50"/>
        <v>0</v>
      </c>
      <c r="E238" s="81">
        <f t="shared" si="51"/>
        <v>0</v>
      </c>
      <c r="F238" s="82">
        <f t="shared" si="52"/>
        <v>0</v>
      </c>
      <c r="G238" s="82">
        <f t="shared" si="53"/>
        <v>0</v>
      </c>
      <c r="H238" s="82">
        <f t="shared" si="54"/>
        <v>0</v>
      </c>
      <c r="I238" s="82">
        <f t="shared" si="55"/>
        <v>0</v>
      </c>
      <c r="J238" s="82">
        <f t="shared" si="56"/>
        <v>0</v>
      </c>
      <c r="K238" s="82">
        <f t="shared" si="57"/>
        <v>0</v>
      </c>
      <c r="L238" s="82">
        <f t="shared" si="58"/>
        <v>0</v>
      </c>
      <c r="M238" s="82">
        <f t="shared" ca="1" si="59"/>
        <v>1.166200832309322E-2</v>
      </c>
      <c r="N238" s="82">
        <f t="shared" ca="1" si="60"/>
        <v>0</v>
      </c>
      <c r="O238" s="91">
        <f t="shared" ca="1" si="61"/>
        <v>0</v>
      </c>
      <c r="P238" s="82">
        <f t="shared" ca="1" si="62"/>
        <v>0</v>
      </c>
      <c r="Q238" s="82">
        <f t="shared" ca="1" si="63"/>
        <v>0</v>
      </c>
      <c r="R238" s="44">
        <f t="shared" ca="1" si="64"/>
        <v>-1.166200832309322E-2</v>
      </c>
    </row>
    <row r="239" spans="1:18">
      <c r="A239" s="80"/>
      <c r="B239" s="80"/>
      <c r="C239" s="128"/>
      <c r="D239" s="81">
        <f t="shared" si="50"/>
        <v>0</v>
      </c>
      <c r="E239" s="81">
        <f t="shared" si="51"/>
        <v>0</v>
      </c>
      <c r="F239" s="82">
        <f t="shared" si="52"/>
        <v>0</v>
      </c>
      <c r="G239" s="82">
        <f t="shared" si="53"/>
        <v>0</v>
      </c>
      <c r="H239" s="82">
        <f t="shared" si="54"/>
        <v>0</v>
      </c>
      <c r="I239" s="82">
        <f t="shared" si="55"/>
        <v>0</v>
      </c>
      <c r="J239" s="82">
        <f t="shared" si="56"/>
        <v>0</v>
      </c>
      <c r="K239" s="82">
        <f t="shared" si="57"/>
        <v>0</v>
      </c>
      <c r="L239" s="82">
        <f t="shared" si="58"/>
        <v>0</v>
      </c>
      <c r="M239" s="82">
        <f t="shared" ca="1" si="59"/>
        <v>1.166200832309322E-2</v>
      </c>
      <c r="N239" s="82">
        <f t="shared" ca="1" si="60"/>
        <v>0</v>
      </c>
      <c r="O239" s="91">
        <f t="shared" ca="1" si="61"/>
        <v>0</v>
      </c>
      <c r="P239" s="82">
        <f t="shared" ca="1" si="62"/>
        <v>0</v>
      </c>
      <c r="Q239" s="82">
        <f t="shared" ca="1" si="63"/>
        <v>0</v>
      </c>
      <c r="R239" s="44">
        <f t="shared" ca="1" si="64"/>
        <v>-1.166200832309322E-2</v>
      </c>
    </row>
    <row r="240" spans="1:18">
      <c r="A240" s="80"/>
      <c r="B240" s="80"/>
      <c r="C240" s="128"/>
      <c r="D240" s="81">
        <f t="shared" si="50"/>
        <v>0</v>
      </c>
      <c r="E240" s="81">
        <f t="shared" si="51"/>
        <v>0</v>
      </c>
      <c r="F240" s="82">
        <f t="shared" si="52"/>
        <v>0</v>
      </c>
      <c r="G240" s="82">
        <f t="shared" si="53"/>
        <v>0</v>
      </c>
      <c r="H240" s="82">
        <f t="shared" si="54"/>
        <v>0</v>
      </c>
      <c r="I240" s="82">
        <f t="shared" si="55"/>
        <v>0</v>
      </c>
      <c r="J240" s="82">
        <f t="shared" si="56"/>
        <v>0</v>
      </c>
      <c r="K240" s="82">
        <f t="shared" si="57"/>
        <v>0</v>
      </c>
      <c r="L240" s="82">
        <f t="shared" si="58"/>
        <v>0</v>
      </c>
      <c r="M240" s="82">
        <f t="shared" ca="1" si="59"/>
        <v>1.166200832309322E-2</v>
      </c>
      <c r="N240" s="82">
        <f t="shared" ca="1" si="60"/>
        <v>0</v>
      </c>
      <c r="O240" s="91">
        <f t="shared" ca="1" si="61"/>
        <v>0</v>
      </c>
      <c r="P240" s="82">
        <f t="shared" ca="1" si="62"/>
        <v>0</v>
      </c>
      <c r="Q240" s="82">
        <f t="shared" ca="1" si="63"/>
        <v>0</v>
      </c>
      <c r="R240" s="44">
        <f t="shared" ca="1" si="64"/>
        <v>-1.166200832309322E-2</v>
      </c>
    </row>
    <row r="241" spans="1:18">
      <c r="A241" s="80"/>
      <c r="B241" s="80"/>
      <c r="C241" s="128"/>
      <c r="D241" s="81">
        <f t="shared" si="50"/>
        <v>0</v>
      </c>
      <c r="E241" s="81">
        <f t="shared" si="51"/>
        <v>0</v>
      </c>
      <c r="F241" s="82">
        <f t="shared" si="52"/>
        <v>0</v>
      </c>
      <c r="G241" s="82">
        <f t="shared" si="53"/>
        <v>0</v>
      </c>
      <c r="H241" s="82">
        <f t="shared" si="54"/>
        <v>0</v>
      </c>
      <c r="I241" s="82">
        <f t="shared" si="55"/>
        <v>0</v>
      </c>
      <c r="J241" s="82">
        <f t="shared" si="56"/>
        <v>0</v>
      </c>
      <c r="K241" s="82">
        <f t="shared" si="57"/>
        <v>0</v>
      </c>
      <c r="L241" s="82">
        <f t="shared" si="58"/>
        <v>0</v>
      </c>
      <c r="M241" s="82">
        <f t="shared" ca="1" si="59"/>
        <v>1.166200832309322E-2</v>
      </c>
      <c r="N241" s="82">
        <f t="shared" ca="1" si="60"/>
        <v>0</v>
      </c>
      <c r="O241" s="91">
        <f t="shared" ca="1" si="61"/>
        <v>0</v>
      </c>
      <c r="P241" s="82">
        <f t="shared" ca="1" si="62"/>
        <v>0</v>
      </c>
      <c r="Q241" s="82">
        <f t="shared" ca="1" si="63"/>
        <v>0</v>
      </c>
      <c r="R241" s="44">
        <f t="shared" ca="1" si="64"/>
        <v>-1.166200832309322E-2</v>
      </c>
    </row>
    <row r="242" spans="1:18">
      <c r="A242" s="80"/>
      <c r="B242" s="80"/>
      <c r="C242" s="128"/>
      <c r="D242" s="81">
        <f t="shared" si="50"/>
        <v>0</v>
      </c>
      <c r="E242" s="81">
        <f t="shared" si="51"/>
        <v>0</v>
      </c>
      <c r="F242" s="82">
        <f t="shared" si="52"/>
        <v>0</v>
      </c>
      <c r="G242" s="82">
        <f t="shared" si="53"/>
        <v>0</v>
      </c>
      <c r="H242" s="82">
        <f t="shared" si="54"/>
        <v>0</v>
      </c>
      <c r="I242" s="82">
        <f t="shared" si="55"/>
        <v>0</v>
      </c>
      <c r="J242" s="82">
        <f t="shared" si="56"/>
        <v>0</v>
      </c>
      <c r="K242" s="82">
        <f t="shared" si="57"/>
        <v>0</v>
      </c>
      <c r="L242" s="82">
        <f t="shared" si="58"/>
        <v>0</v>
      </c>
      <c r="M242" s="82">
        <f t="shared" ca="1" si="59"/>
        <v>1.166200832309322E-2</v>
      </c>
      <c r="N242" s="82">
        <f t="shared" ca="1" si="60"/>
        <v>0</v>
      </c>
      <c r="O242" s="91">
        <f t="shared" ca="1" si="61"/>
        <v>0</v>
      </c>
      <c r="P242" s="82">
        <f t="shared" ca="1" si="62"/>
        <v>0</v>
      </c>
      <c r="Q242" s="82">
        <f t="shared" ca="1" si="63"/>
        <v>0</v>
      </c>
      <c r="R242" s="44">
        <f t="shared" ca="1" si="64"/>
        <v>-1.166200832309322E-2</v>
      </c>
    </row>
    <row r="243" spans="1:18">
      <c r="A243" s="80"/>
      <c r="B243" s="80"/>
      <c r="C243" s="128"/>
      <c r="D243" s="81">
        <f t="shared" si="50"/>
        <v>0</v>
      </c>
      <c r="E243" s="81">
        <f t="shared" si="51"/>
        <v>0</v>
      </c>
      <c r="F243" s="82">
        <f t="shared" si="52"/>
        <v>0</v>
      </c>
      <c r="G243" s="82">
        <f t="shared" si="53"/>
        <v>0</v>
      </c>
      <c r="H243" s="82">
        <f t="shared" si="54"/>
        <v>0</v>
      </c>
      <c r="I243" s="82">
        <f t="shared" si="55"/>
        <v>0</v>
      </c>
      <c r="J243" s="82">
        <f t="shared" si="56"/>
        <v>0</v>
      </c>
      <c r="K243" s="82">
        <f t="shared" si="57"/>
        <v>0</v>
      </c>
      <c r="L243" s="82">
        <f t="shared" si="58"/>
        <v>0</v>
      </c>
      <c r="M243" s="82">
        <f t="shared" ca="1" si="59"/>
        <v>1.166200832309322E-2</v>
      </c>
      <c r="N243" s="82">
        <f t="shared" ca="1" si="60"/>
        <v>0</v>
      </c>
      <c r="O243" s="91">
        <f t="shared" ca="1" si="61"/>
        <v>0</v>
      </c>
      <c r="P243" s="82">
        <f t="shared" ca="1" si="62"/>
        <v>0</v>
      </c>
      <c r="Q243" s="82">
        <f t="shared" ca="1" si="63"/>
        <v>0</v>
      </c>
      <c r="R243" s="44">
        <f t="shared" ca="1" si="64"/>
        <v>-1.166200832309322E-2</v>
      </c>
    </row>
    <row r="244" spans="1:18">
      <c r="A244" s="80"/>
      <c r="B244" s="80"/>
      <c r="C244" s="128"/>
      <c r="D244" s="81">
        <f t="shared" si="50"/>
        <v>0</v>
      </c>
      <c r="E244" s="81">
        <f t="shared" si="51"/>
        <v>0</v>
      </c>
      <c r="F244" s="82">
        <f t="shared" si="52"/>
        <v>0</v>
      </c>
      <c r="G244" s="82">
        <f t="shared" si="53"/>
        <v>0</v>
      </c>
      <c r="H244" s="82">
        <f t="shared" si="54"/>
        <v>0</v>
      </c>
      <c r="I244" s="82">
        <f t="shared" si="55"/>
        <v>0</v>
      </c>
      <c r="J244" s="82">
        <f t="shared" si="56"/>
        <v>0</v>
      </c>
      <c r="K244" s="82">
        <f t="shared" si="57"/>
        <v>0</v>
      </c>
      <c r="L244" s="82">
        <f t="shared" si="58"/>
        <v>0</v>
      </c>
      <c r="M244" s="82">
        <f t="shared" ca="1" si="59"/>
        <v>1.166200832309322E-2</v>
      </c>
      <c r="N244" s="82">
        <f t="shared" ca="1" si="60"/>
        <v>0</v>
      </c>
      <c r="O244" s="91">
        <f t="shared" ca="1" si="61"/>
        <v>0</v>
      </c>
      <c r="P244" s="82">
        <f t="shared" ca="1" si="62"/>
        <v>0</v>
      </c>
      <c r="Q244" s="82">
        <f t="shared" ca="1" si="63"/>
        <v>0</v>
      </c>
      <c r="R244" s="44">
        <f t="shared" ca="1" si="64"/>
        <v>-1.166200832309322E-2</v>
      </c>
    </row>
    <row r="245" spans="1:18">
      <c r="A245" s="80"/>
      <c r="B245" s="80"/>
      <c r="C245" s="128"/>
      <c r="D245" s="81">
        <f t="shared" si="50"/>
        <v>0</v>
      </c>
      <c r="E245" s="81">
        <f t="shared" si="51"/>
        <v>0</v>
      </c>
      <c r="F245" s="82">
        <f t="shared" si="52"/>
        <v>0</v>
      </c>
      <c r="G245" s="82">
        <f t="shared" si="53"/>
        <v>0</v>
      </c>
      <c r="H245" s="82">
        <f t="shared" si="54"/>
        <v>0</v>
      </c>
      <c r="I245" s="82">
        <f t="shared" si="55"/>
        <v>0</v>
      </c>
      <c r="J245" s="82">
        <f t="shared" si="56"/>
        <v>0</v>
      </c>
      <c r="K245" s="82">
        <f t="shared" si="57"/>
        <v>0</v>
      </c>
      <c r="L245" s="82">
        <f t="shared" si="58"/>
        <v>0</v>
      </c>
      <c r="M245" s="82">
        <f t="shared" ca="1" si="59"/>
        <v>1.166200832309322E-2</v>
      </c>
      <c r="N245" s="82">
        <f t="shared" ca="1" si="60"/>
        <v>0</v>
      </c>
      <c r="O245" s="91">
        <f t="shared" ca="1" si="61"/>
        <v>0</v>
      </c>
      <c r="P245" s="82">
        <f t="shared" ca="1" si="62"/>
        <v>0</v>
      </c>
      <c r="Q245" s="82">
        <f t="shared" ca="1" si="63"/>
        <v>0</v>
      </c>
      <c r="R245" s="44">
        <f t="shared" ca="1" si="64"/>
        <v>-1.166200832309322E-2</v>
      </c>
    </row>
    <row r="246" spans="1:18">
      <c r="A246" s="80"/>
      <c r="B246" s="80"/>
      <c r="C246" s="128"/>
      <c r="D246" s="81">
        <f t="shared" si="50"/>
        <v>0</v>
      </c>
      <c r="E246" s="81">
        <f t="shared" si="51"/>
        <v>0</v>
      </c>
      <c r="F246" s="82">
        <f t="shared" si="52"/>
        <v>0</v>
      </c>
      <c r="G246" s="82">
        <f t="shared" si="53"/>
        <v>0</v>
      </c>
      <c r="H246" s="82">
        <f t="shared" si="54"/>
        <v>0</v>
      </c>
      <c r="I246" s="82">
        <f t="shared" si="55"/>
        <v>0</v>
      </c>
      <c r="J246" s="82">
        <f t="shared" si="56"/>
        <v>0</v>
      </c>
      <c r="K246" s="82">
        <f t="shared" si="57"/>
        <v>0</v>
      </c>
      <c r="L246" s="82">
        <f t="shared" si="58"/>
        <v>0</v>
      </c>
      <c r="M246" s="82">
        <f t="shared" ca="1" si="59"/>
        <v>1.166200832309322E-2</v>
      </c>
      <c r="N246" s="82">
        <f t="shared" ca="1" si="60"/>
        <v>0</v>
      </c>
      <c r="O246" s="91">
        <f t="shared" ca="1" si="61"/>
        <v>0</v>
      </c>
      <c r="P246" s="82">
        <f t="shared" ca="1" si="62"/>
        <v>0</v>
      </c>
      <c r="Q246" s="82">
        <f t="shared" ca="1" si="63"/>
        <v>0</v>
      </c>
      <c r="R246" s="44">
        <f t="shared" ca="1" si="64"/>
        <v>-1.166200832309322E-2</v>
      </c>
    </row>
    <row r="247" spans="1:18">
      <c r="A247" s="80"/>
      <c r="B247" s="80"/>
      <c r="C247" s="128"/>
      <c r="D247" s="81">
        <f t="shared" si="50"/>
        <v>0</v>
      </c>
      <c r="E247" s="81">
        <f t="shared" si="51"/>
        <v>0</v>
      </c>
      <c r="F247" s="82">
        <f t="shared" si="52"/>
        <v>0</v>
      </c>
      <c r="G247" s="82">
        <f t="shared" si="53"/>
        <v>0</v>
      </c>
      <c r="H247" s="82">
        <f t="shared" si="54"/>
        <v>0</v>
      </c>
      <c r="I247" s="82">
        <f t="shared" si="55"/>
        <v>0</v>
      </c>
      <c r="J247" s="82">
        <f t="shared" si="56"/>
        <v>0</v>
      </c>
      <c r="K247" s="82">
        <f t="shared" si="57"/>
        <v>0</v>
      </c>
      <c r="L247" s="82">
        <f t="shared" si="58"/>
        <v>0</v>
      </c>
      <c r="M247" s="82">
        <f t="shared" ca="1" si="59"/>
        <v>1.166200832309322E-2</v>
      </c>
      <c r="N247" s="82">
        <f t="shared" ca="1" si="60"/>
        <v>0</v>
      </c>
      <c r="O247" s="91">
        <f t="shared" ca="1" si="61"/>
        <v>0</v>
      </c>
      <c r="P247" s="82">
        <f t="shared" ca="1" si="62"/>
        <v>0</v>
      </c>
      <c r="Q247" s="82">
        <f t="shared" ca="1" si="63"/>
        <v>0</v>
      </c>
      <c r="R247" s="44">
        <f t="shared" ca="1" si="64"/>
        <v>-1.166200832309322E-2</v>
      </c>
    </row>
    <row r="248" spans="1:18">
      <c r="A248" s="80"/>
      <c r="B248" s="80"/>
      <c r="C248" s="128"/>
      <c r="D248" s="81">
        <f t="shared" si="50"/>
        <v>0</v>
      </c>
      <c r="E248" s="81">
        <f t="shared" si="51"/>
        <v>0</v>
      </c>
      <c r="F248" s="82">
        <f t="shared" si="52"/>
        <v>0</v>
      </c>
      <c r="G248" s="82">
        <f t="shared" si="53"/>
        <v>0</v>
      </c>
      <c r="H248" s="82">
        <f t="shared" si="54"/>
        <v>0</v>
      </c>
      <c r="I248" s="82">
        <f t="shared" si="55"/>
        <v>0</v>
      </c>
      <c r="J248" s="82">
        <f t="shared" si="56"/>
        <v>0</v>
      </c>
      <c r="K248" s="82">
        <f t="shared" si="57"/>
        <v>0</v>
      </c>
      <c r="L248" s="82">
        <f t="shared" si="58"/>
        <v>0</v>
      </c>
      <c r="M248" s="82">
        <f t="shared" ca="1" si="59"/>
        <v>1.166200832309322E-2</v>
      </c>
      <c r="N248" s="82">
        <f t="shared" ca="1" si="60"/>
        <v>0</v>
      </c>
      <c r="O248" s="91">
        <f t="shared" ca="1" si="61"/>
        <v>0</v>
      </c>
      <c r="P248" s="82">
        <f t="shared" ca="1" si="62"/>
        <v>0</v>
      </c>
      <c r="Q248" s="82">
        <f t="shared" ca="1" si="63"/>
        <v>0</v>
      </c>
      <c r="R248" s="44">
        <f t="shared" ca="1" si="64"/>
        <v>-1.166200832309322E-2</v>
      </c>
    </row>
    <row r="249" spans="1:18">
      <c r="A249" s="80"/>
      <c r="B249" s="80"/>
      <c r="C249" s="128"/>
      <c r="D249" s="81">
        <f t="shared" si="50"/>
        <v>0</v>
      </c>
      <c r="E249" s="81">
        <f t="shared" si="51"/>
        <v>0</v>
      </c>
      <c r="F249" s="82">
        <f t="shared" si="52"/>
        <v>0</v>
      </c>
      <c r="G249" s="82">
        <f t="shared" si="53"/>
        <v>0</v>
      </c>
      <c r="H249" s="82">
        <f t="shared" si="54"/>
        <v>0</v>
      </c>
      <c r="I249" s="82">
        <f t="shared" si="55"/>
        <v>0</v>
      </c>
      <c r="J249" s="82">
        <f t="shared" si="56"/>
        <v>0</v>
      </c>
      <c r="K249" s="82">
        <f t="shared" si="57"/>
        <v>0</v>
      </c>
      <c r="L249" s="82">
        <f t="shared" si="58"/>
        <v>0</v>
      </c>
      <c r="M249" s="82">
        <f t="shared" ca="1" si="59"/>
        <v>1.166200832309322E-2</v>
      </c>
      <c r="N249" s="82">
        <f t="shared" ca="1" si="60"/>
        <v>0</v>
      </c>
      <c r="O249" s="91">
        <f t="shared" ca="1" si="61"/>
        <v>0</v>
      </c>
      <c r="P249" s="82">
        <f t="shared" ca="1" si="62"/>
        <v>0</v>
      </c>
      <c r="Q249" s="82">
        <f t="shared" ca="1" si="63"/>
        <v>0</v>
      </c>
      <c r="R249" s="44">
        <f t="shared" ca="1" si="64"/>
        <v>-1.166200832309322E-2</v>
      </c>
    </row>
    <row r="250" spans="1:18">
      <c r="A250" s="80"/>
      <c r="B250" s="80"/>
      <c r="C250" s="128"/>
      <c r="D250" s="81">
        <f t="shared" si="50"/>
        <v>0</v>
      </c>
      <c r="E250" s="81">
        <f t="shared" si="51"/>
        <v>0</v>
      </c>
      <c r="F250" s="82">
        <f t="shared" si="52"/>
        <v>0</v>
      </c>
      <c r="G250" s="82">
        <f t="shared" si="53"/>
        <v>0</v>
      </c>
      <c r="H250" s="82">
        <f t="shared" si="54"/>
        <v>0</v>
      </c>
      <c r="I250" s="82">
        <f t="shared" si="55"/>
        <v>0</v>
      </c>
      <c r="J250" s="82">
        <f t="shared" si="56"/>
        <v>0</v>
      </c>
      <c r="K250" s="82">
        <f t="shared" si="57"/>
        <v>0</v>
      </c>
      <c r="L250" s="82">
        <f t="shared" si="58"/>
        <v>0</v>
      </c>
      <c r="M250" s="82">
        <f t="shared" ca="1" si="59"/>
        <v>1.166200832309322E-2</v>
      </c>
      <c r="N250" s="82">
        <f t="shared" ca="1" si="60"/>
        <v>0</v>
      </c>
      <c r="O250" s="91">
        <f t="shared" ca="1" si="61"/>
        <v>0</v>
      </c>
      <c r="P250" s="82">
        <f t="shared" ca="1" si="62"/>
        <v>0</v>
      </c>
      <c r="Q250" s="82">
        <f t="shared" ca="1" si="63"/>
        <v>0</v>
      </c>
      <c r="R250" s="44">
        <f t="shared" ca="1" si="64"/>
        <v>-1.166200832309322E-2</v>
      </c>
    </row>
    <row r="251" spans="1:18">
      <c r="A251" s="80"/>
      <c r="B251" s="80"/>
      <c r="C251" s="128"/>
      <c r="D251" s="81">
        <f t="shared" si="50"/>
        <v>0</v>
      </c>
      <c r="E251" s="81">
        <f t="shared" si="51"/>
        <v>0</v>
      </c>
      <c r="F251" s="82">
        <f t="shared" si="52"/>
        <v>0</v>
      </c>
      <c r="G251" s="82">
        <f t="shared" si="53"/>
        <v>0</v>
      </c>
      <c r="H251" s="82">
        <f t="shared" si="54"/>
        <v>0</v>
      </c>
      <c r="I251" s="82">
        <f t="shared" si="55"/>
        <v>0</v>
      </c>
      <c r="J251" s="82">
        <f t="shared" si="56"/>
        <v>0</v>
      </c>
      <c r="K251" s="82">
        <f t="shared" si="57"/>
        <v>0</v>
      </c>
      <c r="L251" s="82">
        <f t="shared" si="58"/>
        <v>0</v>
      </c>
      <c r="M251" s="82">
        <f t="shared" ca="1" si="59"/>
        <v>1.166200832309322E-2</v>
      </c>
      <c r="N251" s="82">
        <f t="shared" ca="1" si="60"/>
        <v>0</v>
      </c>
      <c r="O251" s="91">
        <f t="shared" ca="1" si="61"/>
        <v>0</v>
      </c>
      <c r="P251" s="82">
        <f t="shared" ca="1" si="62"/>
        <v>0</v>
      </c>
      <c r="Q251" s="82">
        <f t="shared" ca="1" si="63"/>
        <v>0</v>
      </c>
      <c r="R251" s="44">
        <f t="shared" ca="1" si="64"/>
        <v>-1.166200832309322E-2</v>
      </c>
    </row>
    <row r="252" spans="1:18">
      <c r="A252" s="80"/>
      <c r="B252" s="80"/>
      <c r="C252" s="128"/>
      <c r="D252" s="81">
        <f t="shared" si="50"/>
        <v>0</v>
      </c>
      <c r="E252" s="81">
        <f t="shared" si="51"/>
        <v>0</v>
      </c>
      <c r="F252" s="82">
        <f t="shared" si="52"/>
        <v>0</v>
      </c>
      <c r="G252" s="82">
        <f t="shared" si="53"/>
        <v>0</v>
      </c>
      <c r="H252" s="82">
        <f t="shared" si="54"/>
        <v>0</v>
      </c>
      <c r="I252" s="82">
        <f t="shared" si="55"/>
        <v>0</v>
      </c>
      <c r="J252" s="82">
        <f t="shared" si="56"/>
        <v>0</v>
      </c>
      <c r="K252" s="82">
        <f t="shared" si="57"/>
        <v>0</v>
      </c>
      <c r="L252" s="82">
        <f t="shared" si="58"/>
        <v>0</v>
      </c>
      <c r="M252" s="82">
        <f t="shared" ca="1" si="59"/>
        <v>1.166200832309322E-2</v>
      </c>
      <c r="N252" s="82">
        <f t="shared" ca="1" si="60"/>
        <v>0</v>
      </c>
      <c r="O252" s="91">
        <f t="shared" ca="1" si="61"/>
        <v>0</v>
      </c>
      <c r="P252" s="82">
        <f t="shared" ca="1" si="62"/>
        <v>0</v>
      </c>
      <c r="Q252" s="82">
        <f t="shared" ca="1" si="63"/>
        <v>0</v>
      </c>
      <c r="R252" s="44">
        <f t="shared" ca="1" si="64"/>
        <v>-1.166200832309322E-2</v>
      </c>
    </row>
    <row r="253" spans="1:18">
      <c r="A253" s="80"/>
      <c r="B253" s="80"/>
      <c r="C253" s="128"/>
      <c r="D253" s="81">
        <f t="shared" si="50"/>
        <v>0</v>
      </c>
      <c r="E253" s="81">
        <f t="shared" si="51"/>
        <v>0</v>
      </c>
      <c r="F253" s="82">
        <f t="shared" si="52"/>
        <v>0</v>
      </c>
      <c r="G253" s="82">
        <f t="shared" si="53"/>
        <v>0</v>
      </c>
      <c r="H253" s="82">
        <f t="shared" si="54"/>
        <v>0</v>
      </c>
      <c r="I253" s="82">
        <f t="shared" si="55"/>
        <v>0</v>
      </c>
      <c r="J253" s="82">
        <f t="shared" si="56"/>
        <v>0</v>
      </c>
      <c r="K253" s="82">
        <f t="shared" si="57"/>
        <v>0</v>
      </c>
      <c r="L253" s="82">
        <f t="shared" si="58"/>
        <v>0</v>
      </c>
      <c r="M253" s="82">
        <f t="shared" ca="1" si="59"/>
        <v>1.166200832309322E-2</v>
      </c>
      <c r="N253" s="82">
        <f t="shared" ca="1" si="60"/>
        <v>0</v>
      </c>
      <c r="O253" s="91">
        <f t="shared" ca="1" si="61"/>
        <v>0</v>
      </c>
      <c r="P253" s="82">
        <f t="shared" ca="1" si="62"/>
        <v>0</v>
      </c>
      <c r="Q253" s="82">
        <f t="shared" ca="1" si="63"/>
        <v>0</v>
      </c>
      <c r="R253" s="44">
        <f t="shared" ca="1" si="64"/>
        <v>-1.166200832309322E-2</v>
      </c>
    </row>
    <row r="254" spans="1:18">
      <c r="A254" s="80"/>
      <c r="B254" s="80"/>
      <c r="C254" s="128"/>
      <c r="D254" s="81">
        <f t="shared" si="50"/>
        <v>0</v>
      </c>
      <c r="E254" s="81">
        <f t="shared" si="51"/>
        <v>0</v>
      </c>
      <c r="F254" s="82">
        <f t="shared" si="52"/>
        <v>0</v>
      </c>
      <c r="G254" s="82">
        <f t="shared" si="53"/>
        <v>0</v>
      </c>
      <c r="H254" s="82">
        <f t="shared" si="54"/>
        <v>0</v>
      </c>
      <c r="I254" s="82">
        <f t="shared" si="55"/>
        <v>0</v>
      </c>
      <c r="J254" s="82">
        <f t="shared" si="56"/>
        <v>0</v>
      </c>
      <c r="K254" s="82">
        <f t="shared" si="57"/>
        <v>0</v>
      </c>
      <c r="L254" s="82">
        <f t="shared" si="58"/>
        <v>0</v>
      </c>
      <c r="M254" s="82">
        <f t="shared" ca="1" si="59"/>
        <v>1.166200832309322E-2</v>
      </c>
      <c r="N254" s="82">
        <f t="shared" ca="1" si="60"/>
        <v>0</v>
      </c>
      <c r="O254" s="91">
        <f t="shared" ca="1" si="61"/>
        <v>0</v>
      </c>
      <c r="P254" s="82">
        <f t="shared" ca="1" si="62"/>
        <v>0</v>
      </c>
      <c r="Q254" s="82">
        <f t="shared" ca="1" si="63"/>
        <v>0</v>
      </c>
      <c r="R254" s="44">
        <f t="shared" ca="1" si="64"/>
        <v>-1.166200832309322E-2</v>
      </c>
    </row>
    <row r="255" spans="1:18">
      <c r="A255" s="80"/>
      <c r="B255" s="80"/>
      <c r="C255" s="128"/>
      <c r="D255" s="81">
        <f t="shared" si="50"/>
        <v>0</v>
      </c>
      <c r="E255" s="81">
        <f t="shared" si="51"/>
        <v>0</v>
      </c>
      <c r="F255" s="82">
        <f t="shared" si="52"/>
        <v>0</v>
      </c>
      <c r="G255" s="82">
        <f t="shared" si="53"/>
        <v>0</v>
      </c>
      <c r="H255" s="82">
        <f t="shared" si="54"/>
        <v>0</v>
      </c>
      <c r="I255" s="82">
        <f t="shared" si="55"/>
        <v>0</v>
      </c>
      <c r="J255" s="82">
        <f t="shared" si="56"/>
        <v>0</v>
      </c>
      <c r="K255" s="82">
        <f t="shared" si="57"/>
        <v>0</v>
      </c>
      <c r="L255" s="82">
        <f t="shared" si="58"/>
        <v>0</v>
      </c>
      <c r="M255" s="82">
        <f t="shared" ca="1" si="59"/>
        <v>1.166200832309322E-2</v>
      </c>
      <c r="N255" s="82">
        <f t="shared" ca="1" si="60"/>
        <v>0</v>
      </c>
      <c r="O255" s="91">
        <f t="shared" ca="1" si="61"/>
        <v>0</v>
      </c>
      <c r="P255" s="82">
        <f t="shared" ca="1" si="62"/>
        <v>0</v>
      </c>
      <c r="Q255" s="82">
        <f t="shared" ca="1" si="63"/>
        <v>0</v>
      </c>
      <c r="R255" s="44">
        <f t="shared" ca="1" si="64"/>
        <v>-1.166200832309322E-2</v>
      </c>
    </row>
    <row r="256" spans="1:18">
      <c r="A256" s="80"/>
      <c r="B256" s="80"/>
      <c r="C256" s="128"/>
      <c r="D256" s="81">
        <f t="shared" si="50"/>
        <v>0</v>
      </c>
      <c r="E256" s="81">
        <f t="shared" si="51"/>
        <v>0</v>
      </c>
      <c r="F256" s="82">
        <f t="shared" si="52"/>
        <v>0</v>
      </c>
      <c r="G256" s="82">
        <f t="shared" si="53"/>
        <v>0</v>
      </c>
      <c r="H256" s="82">
        <f t="shared" si="54"/>
        <v>0</v>
      </c>
      <c r="I256" s="82">
        <f t="shared" si="55"/>
        <v>0</v>
      </c>
      <c r="J256" s="82">
        <f t="shared" si="56"/>
        <v>0</v>
      </c>
      <c r="K256" s="82">
        <f t="shared" si="57"/>
        <v>0</v>
      </c>
      <c r="L256" s="82">
        <f t="shared" si="58"/>
        <v>0</v>
      </c>
      <c r="M256" s="82">
        <f t="shared" ca="1" si="59"/>
        <v>1.166200832309322E-2</v>
      </c>
      <c r="N256" s="82">
        <f t="shared" ca="1" si="60"/>
        <v>0</v>
      </c>
      <c r="O256" s="91">
        <f t="shared" ca="1" si="61"/>
        <v>0</v>
      </c>
      <c r="P256" s="82">
        <f t="shared" ca="1" si="62"/>
        <v>0</v>
      </c>
      <c r="Q256" s="82">
        <f t="shared" ca="1" si="63"/>
        <v>0</v>
      </c>
      <c r="R256" s="44">
        <f t="shared" ca="1" si="64"/>
        <v>-1.166200832309322E-2</v>
      </c>
    </row>
    <row r="257" spans="1:18">
      <c r="A257" s="80"/>
      <c r="B257" s="80"/>
      <c r="C257" s="128"/>
      <c r="D257" s="81">
        <f t="shared" si="50"/>
        <v>0</v>
      </c>
      <c r="E257" s="81">
        <f t="shared" si="51"/>
        <v>0</v>
      </c>
      <c r="F257" s="82">
        <f t="shared" si="52"/>
        <v>0</v>
      </c>
      <c r="G257" s="82">
        <f t="shared" si="53"/>
        <v>0</v>
      </c>
      <c r="H257" s="82">
        <f t="shared" si="54"/>
        <v>0</v>
      </c>
      <c r="I257" s="82">
        <f t="shared" si="55"/>
        <v>0</v>
      </c>
      <c r="J257" s="82">
        <f t="shared" si="56"/>
        <v>0</v>
      </c>
      <c r="K257" s="82">
        <f t="shared" si="57"/>
        <v>0</v>
      </c>
      <c r="L257" s="82">
        <f t="shared" si="58"/>
        <v>0</v>
      </c>
      <c r="M257" s="82">
        <f t="shared" ca="1" si="59"/>
        <v>1.166200832309322E-2</v>
      </c>
      <c r="N257" s="82">
        <f t="shared" ca="1" si="60"/>
        <v>0</v>
      </c>
      <c r="O257" s="91">
        <f t="shared" ca="1" si="61"/>
        <v>0</v>
      </c>
      <c r="P257" s="82">
        <f t="shared" ca="1" si="62"/>
        <v>0</v>
      </c>
      <c r="Q257" s="82">
        <f t="shared" ca="1" si="63"/>
        <v>0</v>
      </c>
      <c r="R257" s="44">
        <f t="shared" ca="1" si="64"/>
        <v>-1.166200832309322E-2</v>
      </c>
    </row>
    <row r="258" spans="1:18">
      <c r="A258" s="80"/>
      <c r="B258" s="80"/>
      <c r="C258" s="128"/>
      <c r="D258" s="81">
        <f t="shared" si="50"/>
        <v>0</v>
      </c>
      <c r="E258" s="81">
        <f t="shared" si="51"/>
        <v>0</v>
      </c>
      <c r="F258" s="82">
        <f t="shared" si="52"/>
        <v>0</v>
      </c>
      <c r="G258" s="82">
        <f t="shared" si="53"/>
        <v>0</v>
      </c>
      <c r="H258" s="82">
        <f t="shared" si="54"/>
        <v>0</v>
      </c>
      <c r="I258" s="82">
        <f t="shared" si="55"/>
        <v>0</v>
      </c>
      <c r="J258" s="82">
        <f t="shared" si="56"/>
        <v>0</v>
      </c>
      <c r="K258" s="82">
        <f t="shared" si="57"/>
        <v>0</v>
      </c>
      <c r="L258" s="82">
        <f t="shared" si="58"/>
        <v>0</v>
      </c>
      <c r="M258" s="82">
        <f t="shared" ca="1" si="59"/>
        <v>1.166200832309322E-2</v>
      </c>
      <c r="N258" s="82">
        <f t="shared" ca="1" si="60"/>
        <v>0</v>
      </c>
      <c r="O258" s="91">
        <f t="shared" ca="1" si="61"/>
        <v>0</v>
      </c>
      <c r="P258" s="82">
        <f t="shared" ca="1" si="62"/>
        <v>0</v>
      </c>
      <c r="Q258" s="82">
        <f t="shared" ca="1" si="63"/>
        <v>0</v>
      </c>
      <c r="R258" s="44">
        <f t="shared" ca="1" si="64"/>
        <v>-1.166200832309322E-2</v>
      </c>
    </row>
    <row r="259" spans="1:18">
      <c r="A259" s="80"/>
      <c r="B259" s="80"/>
      <c r="C259" s="128"/>
      <c r="D259" s="81">
        <f t="shared" si="50"/>
        <v>0</v>
      </c>
      <c r="E259" s="81">
        <f t="shared" si="51"/>
        <v>0</v>
      </c>
      <c r="F259" s="82">
        <f t="shared" si="52"/>
        <v>0</v>
      </c>
      <c r="G259" s="82">
        <f t="shared" si="53"/>
        <v>0</v>
      </c>
      <c r="H259" s="82">
        <f t="shared" si="54"/>
        <v>0</v>
      </c>
      <c r="I259" s="82">
        <f t="shared" si="55"/>
        <v>0</v>
      </c>
      <c r="J259" s="82">
        <f t="shared" si="56"/>
        <v>0</v>
      </c>
      <c r="K259" s="82">
        <f t="shared" si="57"/>
        <v>0</v>
      </c>
      <c r="L259" s="82">
        <f t="shared" si="58"/>
        <v>0</v>
      </c>
      <c r="M259" s="82">
        <f t="shared" ca="1" si="59"/>
        <v>1.166200832309322E-2</v>
      </c>
      <c r="N259" s="82">
        <f t="shared" ca="1" si="60"/>
        <v>0</v>
      </c>
      <c r="O259" s="91">
        <f t="shared" ca="1" si="61"/>
        <v>0</v>
      </c>
      <c r="P259" s="82">
        <f t="shared" ca="1" si="62"/>
        <v>0</v>
      </c>
      <c r="Q259" s="82">
        <f t="shared" ca="1" si="63"/>
        <v>0</v>
      </c>
      <c r="R259" s="44">
        <f t="shared" ca="1" si="64"/>
        <v>-1.166200832309322E-2</v>
      </c>
    </row>
    <row r="260" spans="1:18">
      <c r="A260" s="80"/>
      <c r="B260" s="80"/>
      <c r="C260" s="128"/>
      <c r="D260" s="81">
        <f t="shared" si="50"/>
        <v>0</v>
      </c>
      <c r="E260" s="81">
        <f t="shared" si="51"/>
        <v>0</v>
      </c>
      <c r="F260" s="82">
        <f t="shared" si="52"/>
        <v>0</v>
      </c>
      <c r="G260" s="82">
        <f t="shared" si="53"/>
        <v>0</v>
      </c>
      <c r="H260" s="82">
        <f t="shared" si="54"/>
        <v>0</v>
      </c>
      <c r="I260" s="82">
        <f t="shared" si="55"/>
        <v>0</v>
      </c>
      <c r="J260" s="82">
        <f t="shared" si="56"/>
        <v>0</v>
      </c>
      <c r="K260" s="82">
        <f t="shared" si="57"/>
        <v>0</v>
      </c>
      <c r="L260" s="82">
        <f t="shared" si="58"/>
        <v>0</v>
      </c>
      <c r="M260" s="82">
        <f t="shared" ca="1" si="59"/>
        <v>1.166200832309322E-2</v>
      </c>
      <c r="N260" s="82">
        <f t="shared" ca="1" si="60"/>
        <v>0</v>
      </c>
      <c r="O260" s="91">
        <f t="shared" ca="1" si="61"/>
        <v>0</v>
      </c>
      <c r="P260" s="82">
        <f t="shared" ca="1" si="62"/>
        <v>0</v>
      </c>
      <c r="Q260" s="82">
        <f t="shared" ca="1" si="63"/>
        <v>0</v>
      </c>
      <c r="R260" s="44">
        <f t="shared" ca="1" si="64"/>
        <v>-1.166200832309322E-2</v>
      </c>
    </row>
    <row r="261" spans="1:18">
      <c r="A261" s="80"/>
      <c r="B261" s="80"/>
      <c r="C261" s="128"/>
      <c r="D261" s="81">
        <f t="shared" si="50"/>
        <v>0</v>
      </c>
      <c r="E261" s="81">
        <f t="shared" si="51"/>
        <v>0</v>
      </c>
      <c r="F261" s="82">
        <f t="shared" si="52"/>
        <v>0</v>
      </c>
      <c r="G261" s="82">
        <f t="shared" si="53"/>
        <v>0</v>
      </c>
      <c r="H261" s="82">
        <f t="shared" si="54"/>
        <v>0</v>
      </c>
      <c r="I261" s="82">
        <f t="shared" si="55"/>
        <v>0</v>
      </c>
      <c r="J261" s="82">
        <f t="shared" si="56"/>
        <v>0</v>
      </c>
      <c r="K261" s="82">
        <f t="shared" si="57"/>
        <v>0</v>
      </c>
      <c r="L261" s="82">
        <f t="shared" si="58"/>
        <v>0</v>
      </c>
      <c r="M261" s="82">
        <f t="shared" ca="1" si="59"/>
        <v>1.166200832309322E-2</v>
      </c>
      <c r="N261" s="82">
        <f t="shared" ca="1" si="60"/>
        <v>0</v>
      </c>
      <c r="O261" s="91">
        <f t="shared" ca="1" si="61"/>
        <v>0</v>
      </c>
      <c r="P261" s="82">
        <f t="shared" ca="1" si="62"/>
        <v>0</v>
      </c>
      <c r="Q261" s="82">
        <f t="shared" ca="1" si="63"/>
        <v>0</v>
      </c>
      <c r="R261" s="44">
        <f t="shared" ca="1" si="64"/>
        <v>-1.166200832309322E-2</v>
      </c>
    </row>
    <row r="262" spans="1:18">
      <c r="A262" s="80"/>
      <c r="B262" s="80"/>
      <c r="C262" s="128"/>
      <c r="D262" s="81">
        <f t="shared" si="50"/>
        <v>0</v>
      </c>
      <c r="E262" s="81">
        <f t="shared" si="51"/>
        <v>0</v>
      </c>
      <c r="F262" s="82">
        <f t="shared" si="52"/>
        <v>0</v>
      </c>
      <c r="G262" s="82">
        <f t="shared" si="53"/>
        <v>0</v>
      </c>
      <c r="H262" s="82">
        <f t="shared" si="54"/>
        <v>0</v>
      </c>
      <c r="I262" s="82">
        <f t="shared" si="55"/>
        <v>0</v>
      </c>
      <c r="J262" s="82">
        <f t="shared" si="56"/>
        <v>0</v>
      </c>
      <c r="K262" s="82">
        <f t="shared" si="57"/>
        <v>0</v>
      </c>
      <c r="L262" s="82">
        <f t="shared" si="58"/>
        <v>0</v>
      </c>
      <c r="M262" s="82">
        <f t="shared" ca="1" si="59"/>
        <v>1.166200832309322E-2</v>
      </c>
      <c r="N262" s="82">
        <f t="shared" ca="1" si="60"/>
        <v>0</v>
      </c>
      <c r="O262" s="91">
        <f t="shared" ca="1" si="61"/>
        <v>0</v>
      </c>
      <c r="P262" s="82">
        <f t="shared" ca="1" si="62"/>
        <v>0</v>
      </c>
      <c r="Q262" s="82">
        <f t="shared" ca="1" si="63"/>
        <v>0</v>
      </c>
      <c r="R262" s="44">
        <f t="shared" ca="1" si="64"/>
        <v>-1.166200832309322E-2</v>
      </c>
    </row>
    <row r="263" spans="1:18">
      <c r="A263" s="80"/>
      <c r="B263" s="80"/>
      <c r="C263" s="128"/>
      <c r="D263" s="81">
        <f t="shared" si="50"/>
        <v>0</v>
      </c>
      <c r="E263" s="81">
        <f t="shared" si="51"/>
        <v>0</v>
      </c>
      <c r="F263" s="82">
        <f t="shared" si="52"/>
        <v>0</v>
      </c>
      <c r="G263" s="82">
        <f t="shared" si="53"/>
        <v>0</v>
      </c>
      <c r="H263" s="82">
        <f t="shared" si="54"/>
        <v>0</v>
      </c>
      <c r="I263" s="82">
        <f t="shared" si="55"/>
        <v>0</v>
      </c>
      <c r="J263" s="82">
        <f t="shared" si="56"/>
        <v>0</v>
      </c>
      <c r="K263" s="82">
        <f t="shared" si="57"/>
        <v>0</v>
      </c>
      <c r="L263" s="82">
        <f t="shared" si="58"/>
        <v>0</v>
      </c>
      <c r="M263" s="82">
        <f t="shared" ca="1" si="59"/>
        <v>1.166200832309322E-2</v>
      </c>
      <c r="N263" s="82">
        <f t="shared" ca="1" si="60"/>
        <v>0</v>
      </c>
      <c r="O263" s="91">
        <f t="shared" ca="1" si="61"/>
        <v>0</v>
      </c>
      <c r="P263" s="82">
        <f t="shared" ca="1" si="62"/>
        <v>0</v>
      </c>
      <c r="Q263" s="82">
        <f t="shared" ca="1" si="63"/>
        <v>0</v>
      </c>
      <c r="R263" s="44">
        <f t="shared" ca="1" si="64"/>
        <v>-1.166200832309322E-2</v>
      </c>
    </row>
    <row r="264" spans="1:18">
      <c r="A264" s="80"/>
      <c r="B264" s="80"/>
      <c r="C264" s="128"/>
      <c r="D264" s="81">
        <f t="shared" si="50"/>
        <v>0</v>
      </c>
      <c r="E264" s="81">
        <f t="shared" si="51"/>
        <v>0</v>
      </c>
      <c r="F264" s="82">
        <f t="shared" si="52"/>
        <v>0</v>
      </c>
      <c r="G264" s="82">
        <f t="shared" si="53"/>
        <v>0</v>
      </c>
      <c r="H264" s="82">
        <f t="shared" si="54"/>
        <v>0</v>
      </c>
      <c r="I264" s="82">
        <f t="shared" si="55"/>
        <v>0</v>
      </c>
      <c r="J264" s="82">
        <f t="shared" si="56"/>
        <v>0</v>
      </c>
      <c r="K264" s="82">
        <f t="shared" si="57"/>
        <v>0</v>
      </c>
      <c r="L264" s="82">
        <f t="shared" si="58"/>
        <v>0</v>
      </c>
      <c r="M264" s="82">
        <f t="shared" ca="1" si="59"/>
        <v>1.166200832309322E-2</v>
      </c>
      <c r="N264" s="82">
        <f t="shared" ca="1" si="60"/>
        <v>0</v>
      </c>
      <c r="O264" s="91">
        <f t="shared" ca="1" si="61"/>
        <v>0</v>
      </c>
      <c r="P264" s="82">
        <f t="shared" ca="1" si="62"/>
        <v>0</v>
      </c>
      <c r="Q264" s="82">
        <f t="shared" ca="1" si="63"/>
        <v>0</v>
      </c>
      <c r="R264" s="44">
        <f t="shared" ca="1" si="64"/>
        <v>-1.166200832309322E-2</v>
      </c>
    </row>
    <row r="265" spans="1:18">
      <c r="A265" s="80"/>
      <c r="B265" s="80"/>
      <c r="C265" s="128"/>
      <c r="D265" s="81">
        <f t="shared" si="50"/>
        <v>0</v>
      </c>
      <c r="E265" s="81">
        <f t="shared" si="51"/>
        <v>0</v>
      </c>
      <c r="F265" s="82">
        <f t="shared" si="52"/>
        <v>0</v>
      </c>
      <c r="G265" s="82">
        <f t="shared" si="53"/>
        <v>0</v>
      </c>
      <c r="H265" s="82">
        <f t="shared" si="54"/>
        <v>0</v>
      </c>
      <c r="I265" s="82">
        <f t="shared" si="55"/>
        <v>0</v>
      </c>
      <c r="J265" s="82">
        <f t="shared" si="56"/>
        <v>0</v>
      </c>
      <c r="K265" s="82">
        <f t="shared" si="57"/>
        <v>0</v>
      </c>
      <c r="L265" s="82">
        <f t="shared" si="58"/>
        <v>0</v>
      </c>
      <c r="M265" s="82">
        <f t="shared" ca="1" si="59"/>
        <v>1.166200832309322E-2</v>
      </c>
      <c r="N265" s="82">
        <f t="shared" ca="1" si="60"/>
        <v>0</v>
      </c>
      <c r="O265" s="91">
        <f t="shared" ca="1" si="61"/>
        <v>0</v>
      </c>
      <c r="P265" s="82">
        <f t="shared" ca="1" si="62"/>
        <v>0</v>
      </c>
      <c r="Q265" s="82">
        <f t="shared" ca="1" si="63"/>
        <v>0</v>
      </c>
      <c r="R265" s="44">
        <f t="shared" ca="1" si="64"/>
        <v>-1.166200832309322E-2</v>
      </c>
    </row>
    <row r="266" spans="1:18">
      <c r="A266" s="80"/>
      <c r="B266" s="80"/>
      <c r="C266" s="128"/>
      <c r="D266" s="81">
        <f t="shared" si="50"/>
        <v>0</v>
      </c>
      <c r="E266" s="81">
        <f t="shared" si="51"/>
        <v>0</v>
      </c>
      <c r="F266" s="82">
        <f t="shared" si="52"/>
        <v>0</v>
      </c>
      <c r="G266" s="82">
        <f t="shared" si="53"/>
        <v>0</v>
      </c>
      <c r="H266" s="82">
        <f t="shared" si="54"/>
        <v>0</v>
      </c>
      <c r="I266" s="82">
        <f t="shared" si="55"/>
        <v>0</v>
      </c>
      <c r="J266" s="82">
        <f t="shared" si="56"/>
        <v>0</v>
      </c>
      <c r="K266" s="82">
        <f t="shared" si="57"/>
        <v>0</v>
      </c>
      <c r="L266" s="82">
        <f t="shared" si="58"/>
        <v>0</v>
      </c>
      <c r="M266" s="82">
        <f t="shared" ca="1" si="59"/>
        <v>1.166200832309322E-2</v>
      </c>
      <c r="N266" s="82">
        <f t="shared" ca="1" si="60"/>
        <v>0</v>
      </c>
      <c r="O266" s="91">
        <f t="shared" ca="1" si="61"/>
        <v>0</v>
      </c>
      <c r="P266" s="82">
        <f t="shared" ca="1" si="62"/>
        <v>0</v>
      </c>
      <c r="Q266" s="82">
        <f t="shared" ca="1" si="63"/>
        <v>0</v>
      </c>
      <c r="R266" s="44">
        <f t="shared" ca="1" si="64"/>
        <v>-1.166200832309322E-2</v>
      </c>
    </row>
    <row r="267" spans="1:18">
      <c r="A267" s="80"/>
      <c r="B267" s="80"/>
      <c r="C267" s="128"/>
      <c r="D267" s="81">
        <f t="shared" si="50"/>
        <v>0</v>
      </c>
      <c r="E267" s="81">
        <f t="shared" si="51"/>
        <v>0</v>
      </c>
      <c r="F267" s="82">
        <f t="shared" si="52"/>
        <v>0</v>
      </c>
      <c r="G267" s="82">
        <f t="shared" si="53"/>
        <v>0</v>
      </c>
      <c r="H267" s="82">
        <f t="shared" si="54"/>
        <v>0</v>
      </c>
      <c r="I267" s="82">
        <f t="shared" si="55"/>
        <v>0</v>
      </c>
      <c r="J267" s="82">
        <f t="shared" si="56"/>
        <v>0</v>
      </c>
      <c r="K267" s="82">
        <f t="shared" si="57"/>
        <v>0</v>
      </c>
      <c r="L267" s="82">
        <f t="shared" si="58"/>
        <v>0</v>
      </c>
      <c r="M267" s="82">
        <f t="shared" ca="1" si="59"/>
        <v>1.166200832309322E-2</v>
      </c>
      <c r="N267" s="82">
        <f t="shared" ca="1" si="60"/>
        <v>0</v>
      </c>
      <c r="O267" s="91">
        <f t="shared" ca="1" si="61"/>
        <v>0</v>
      </c>
      <c r="P267" s="82">
        <f t="shared" ca="1" si="62"/>
        <v>0</v>
      </c>
      <c r="Q267" s="82">
        <f t="shared" ca="1" si="63"/>
        <v>0</v>
      </c>
      <c r="R267" s="44">
        <f t="shared" ca="1" si="64"/>
        <v>-1.166200832309322E-2</v>
      </c>
    </row>
    <row r="268" spans="1:18">
      <c r="A268" s="80"/>
      <c r="B268" s="80"/>
      <c r="C268" s="128"/>
      <c r="D268" s="81">
        <f t="shared" si="50"/>
        <v>0</v>
      </c>
      <c r="E268" s="81">
        <f t="shared" si="51"/>
        <v>0</v>
      </c>
      <c r="F268" s="82">
        <f t="shared" si="52"/>
        <v>0</v>
      </c>
      <c r="G268" s="82">
        <f t="shared" si="53"/>
        <v>0</v>
      </c>
      <c r="H268" s="82">
        <f t="shared" si="54"/>
        <v>0</v>
      </c>
      <c r="I268" s="82">
        <f t="shared" si="55"/>
        <v>0</v>
      </c>
      <c r="J268" s="82">
        <f t="shared" si="56"/>
        <v>0</v>
      </c>
      <c r="K268" s="82">
        <f t="shared" si="57"/>
        <v>0</v>
      </c>
      <c r="L268" s="82">
        <f t="shared" si="58"/>
        <v>0</v>
      </c>
      <c r="M268" s="82">
        <f t="shared" ca="1" si="59"/>
        <v>1.166200832309322E-2</v>
      </c>
      <c r="N268" s="82">
        <f t="shared" ca="1" si="60"/>
        <v>0</v>
      </c>
      <c r="O268" s="91">
        <f t="shared" ca="1" si="61"/>
        <v>0</v>
      </c>
      <c r="P268" s="82">
        <f t="shared" ca="1" si="62"/>
        <v>0</v>
      </c>
      <c r="Q268" s="82">
        <f t="shared" ca="1" si="63"/>
        <v>0</v>
      </c>
      <c r="R268" s="44">
        <f t="shared" ca="1" si="64"/>
        <v>-1.166200832309322E-2</v>
      </c>
    </row>
    <row r="269" spans="1:18">
      <c r="A269" s="80"/>
      <c r="B269" s="80"/>
      <c r="C269" s="128"/>
      <c r="D269" s="81">
        <f t="shared" si="50"/>
        <v>0</v>
      </c>
      <c r="E269" s="81">
        <f t="shared" si="51"/>
        <v>0</v>
      </c>
      <c r="F269" s="82">
        <f t="shared" si="52"/>
        <v>0</v>
      </c>
      <c r="G269" s="82">
        <f t="shared" si="53"/>
        <v>0</v>
      </c>
      <c r="H269" s="82">
        <f t="shared" si="54"/>
        <v>0</v>
      </c>
      <c r="I269" s="82">
        <f t="shared" si="55"/>
        <v>0</v>
      </c>
      <c r="J269" s="82">
        <f t="shared" si="56"/>
        <v>0</v>
      </c>
      <c r="K269" s="82">
        <f t="shared" si="57"/>
        <v>0</v>
      </c>
      <c r="L269" s="82">
        <f t="shared" si="58"/>
        <v>0</v>
      </c>
      <c r="M269" s="82">
        <f t="shared" ca="1" si="59"/>
        <v>1.166200832309322E-2</v>
      </c>
      <c r="N269" s="82">
        <f t="shared" ca="1" si="60"/>
        <v>0</v>
      </c>
      <c r="O269" s="91">
        <f t="shared" ca="1" si="61"/>
        <v>0</v>
      </c>
      <c r="P269" s="82">
        <f t="shared" ca="1" si="62"/>
        <v>0</v>
      </c>
      <c r="Q269" s="82">
        <f t="shared" ca="1" si="63"/>
        <v>0</v>
      </c>
      <c r="R269" s="44">
        <f t="shared" ca="1" si="64"/>
        <v>-1.166200832309322E-2</v>
      </c>
    </row>
    <row r="270" spans="1:18">
      <c r="A270" s="80"/>
      <c r="B270" s="80"/>
      <c r="C270" s="128"/>
      <c r="D270" s="81">
        <f t="shared" si="50"/>
        <v>0</v>
      </c>
      <c r="E270" s="81">
        <f t="shared" si="51"/>
        <v>0</v>
      </c>
      <c r="F270" s="82">
        <f t="shared" si="52"/>
        <v>0</v>
      </c>
      <c r="G270" s="82">
        <f t="shared" si="53"/>
        <v>0</v>
      </c>
      <c r="H270" s="82">
        <f t="shared" si="54"/>
        <v>0</v>
      </c>
      <c r="I270" s="82">
        <f t="shared" si="55"/>
        <v>0</v>
      </c>
      <c r="J270" s="82">
        <f t="shared" si="56"/>
        <v>0</v>
      </c>
      <c r="K270" s="82">
        <f t="shared" si="57"/>
        <v>0</v>
      </c>
      <c r="L270" s="82">
        <f t="shared" si="58"/>
        <v>0</v>
      </c>
      <c r="M270" s="82">
        <f t="shared" ca="1" si="59"/>
        <v>1.166200832309322E-2</v>
      </c>
      <c r="N270" s="82">
        <f t="shared" ca="1" si="60"/>
        <v>0</v>
      </c>
      <c r="O270" s="91">
        <f t="shared" ca="1" si="61"/>
        <v>0</v>
      </c>
      <c r="P270" s="82">
        <f t="shared" ca="1" si="62"/>
        <v>0</v>
      </c>
      <c r="Q270" s="82">
        <f t="shared" ca="1" si="63"/>
        <v>0</v>
      </c>
      <c r="R270" s="44">
        <f t="shared" ca="1" si="64"/>
        <v>-1.166200832309322E-2</v>
      </c>
    </row>
    <row r="271" spans="1:18">
      <c r="A271" s="80"/>
      <c r="B271" s="80"/>
      <c r="C271" s="128"/>
      <c r="D271" s="81">
        <f t="shared" si="50"/>
        <v>0</v>
      </c>
      <c r="E271" s="81">
        <f t="shared" si="51"/>
        <v>0</v>
      </c>
      <c r="F271" s="82">
        <f t="shared" si="52"/>
        <v>0</v>
      </c>
      <c r="G271" s="82">
        <f t="shared" si="53"/>
        <v>0</v>
      </c>
      <c r="H271" s="82">
        <f t="shared" si="54"/>
        <v>0</v>
      </c>
      <c r="I271" s="82">
        <f t="shared" si="55"/>
        <v>0</v>
      </c>
      <c r="J271" s="82">
        <f t="shared" si="56"/>
        <v>0</v>
      </c>
      <c r="K271" s="82">
        <f t="shared" si="57"/>
        <v>0</v>
      </c>
      <c r="L271" s="82">
        <f t="shared" si="58"/>
        <v>0</v>
      </c>
      <c r="M271" s="82">
        <f t="shared" ca="1" si="59"/>
        <v>1.166200832309322E-2</v>
      </c>
      <c r="N271" s="82">
        <f t="shared" ca="1" si="60"/>
        <v>0</v>
      </c>
      <c r="O271" s="91">
        <f t="shared" ca="1" si="61"/>
        <v>0</v>
      </c>
      <c r="P271" s="82">
        <f t="shared" ca="1" si="62"/>
        <v>0</v>
      </c>
      <c r="Q271" s="82">
        <f t="shared" ca="1" si="63"/>
        <v>0</v>
      </c>
      <c r="R271" s="44">
        <f t="shared" ca="1" si="64"/>
        <v>-1.166200832309322E-2</v>
      </c>
    </row>
    <row r="272" spans="1:18">
      <c r="A272" s="80"/>
      <c r="B272" s="80"/>
      <c r="C272" s="128"/>
      <c r="D272" s="81">
        <f t="shared" si="50"/>
        <v>0</v>
      </c>
      <c r="E272" s="81">
        <f t="shared" si="51"/>
        <v>0</v>
      </c>
      <c r="F272" s="82">
        <f t="shared" si="52"/>
        <v>0</v>
      </c>
      <c r="G272" s="82">
        <f t="shared" si="53"/>
        <v>0</v>
      </c>
      <c r="H272" s="82">
        <f t="shared" si="54"/>
        <v>0</v>
      </c>
      <c r="I272" s="82">
        <f t="shared" si="55"/>
        <v>0</v>
      </c>
      <c r="J272" s="82">
        <f t="shared" si="56"/>
        <v>0</v>
      </c>
      <c r="K272" s="82">
        <f t="shared" si="57"/>
        <v>0</v>
      </c>
      <c r="L272" s="82">
        <f t="shared" si="58"/>
        <v>0</v>
      </c>
      <c r="M272" s="82">
        <f t="shared" ca="1" si="59"/>
        <v>1.166200832309322E-2</v>
      </c>
      <c r="N272" s="82">
        <f t="shared" ca="1" si="60"/>
        <v>0</v>
      </c>
      <c r="O272" s="91">
        <f t="shared" ca="1" si="61"/>
        <v>0</v>
      </c>
      <c r="P272" s="82">
        <f t="shared" ca="1" si="62"/>
        <v>0</v>
      </c>
      <c r="Q272" s="82">
        <f t="shared" ca="1" si="63"/>
        <v>0</v>
      </c>
      <c r="R272" s="44">
        <f t="shared" ca="1" si="64"/>
        <v>-1.166200832309322E-2</v>
      </c>
    </row>
    <row r="273" spans="1:18">
      <c r="A273" s="80"/>
      <c r="B273" s="80"/>
      <c r="C273" s="128"/>
      <c r="D273" s="81">
        <f t="shared" ref="D273:D336" si="65">A273/A$18</f>
        <v>0</v>
      </c>
      <c r="E273" s="81">
        <f t="shared" ref="E273:E336" si="66">B273/B$18</f>
        <v>0</v>
      </c>
      <c r="F273" s="82">
        <f t="shared" ref="F273:F336" si="67">$C273*D273</f>
        <v>0</v>
      </c>
      <c r="G273" s="82">
        <f t="shared" ref="G273:G336" si="68">$C273*E273</f>
        <v>0</v>
      </c>
      <c r="H273" s="82">
        <f t="shared" ref="H273:H336" si="69">C273*D273*D273</f>
        <v>0</v>
      </c>
      <c r="I273" s="82">
        <f t="shared" ref="I273:I336" si="70">C273*D273*D273*D273</f>
        <v>0</v>
      </c>
      <c r="J273" s="82">
        <f t="shared" ref="J273:J336" si="71">C273*D273*D273*D273*D273</f>
        <v>0</v>
      </c>
      <c r="K273" s="82">
        <f t="shared" ref="K273:K336" si="72">C273*E273*D273</f>
        <v>0</v>
      </c>
      <c r="L273" s="82">
        <f t="shared" ref="L273:L336" si="73">C273*E273*D273*D273</f>
        <v>0</v>
      </c>
      <c r="M273" s="82">
        <f t="shared" ref="M273:M336" ca="1" si="74">+E$4+E$5*D273+E$6*D273^2</f>
        <v>1.166200832309322E-2</v>
      </c>
      <c r="N273" s="82">
        <f t="shared" ref="N273:N336" ca="1" si="75">C273*(M273-E273)^2</f>
        <v>0</v>
      </c>
      <c r="O273" s="91">
        <f t="shared" ref="O273:O336" ca="1" si="76">(C273*O$1-O$2*F273+O$3*H273)^2</f>
        <v>0</v>
      </c>
      <c r="P273" s="82">
        <f t="shared" ref="P273:P336" ca="1" si="77">(-C273*O$2+O$4*F273-O$5*H273)^2</f>
        <v>0</v>
      </c>
      <c r="Q273" s="82">
        <f t="shared" ref="Q273:Q336" ca="1" si="78">+(C273*O$3-F273*O$5+H273*O$6)^2</f>
        <v>0</v>
      </c>
      <c r="R273" s="44">
        <f t="shared" ref="R273:R336" ca="1" si="79">+E273-M273</f>
        <v>-1.166200832309322E-2</v>
      </c>
    </row>
    <row r="274" spans="1:18">
      <c r="A274" s="80"/>
      <c r="B274" s="80"/>
      <c r="C274" s="128"/>
      <c r="D274" s="81">
        <f t="shared" si="65"/>
        <v>0</v>
      </c>
      <c r="E274" s="81">
        <f t="shared" si="66"/>
        <v>0</v>
      </c>
      <c r="F274" s="82">
        <f t="shared" si="67"/>
        <v>0</v>
      </c>
      <c r="G274" s="82">
        <f t="shared" si="68"/>
        <v>0</v>
      </c>
      <c r="H274" s="82">
        <f t="shared" si="69"/>
        <v>0</v>
      </c>
      <c r="I274" s="82">
        <f t="shared" si="70"/>
        <v>0</v>
      </c>
      <c r="J274" s="82">
        <f t="shared" si="71"/>
        <v>0</v>
      </c>
      <c r="K274" s="82">
        <f t="shared" si="72"/>
        <v>0</v>
      </c>
      <c r="L274" s="82">
        <f t="shared" si="73"/>
        <v>0</v>
      </c>
      <c r="M274" s="82">
        <f t="shared" ca="1" si="74"/>
        <v>1.166200832309322E-2</v>
      </c>
      <c r="N274" s="82">
        <f t="shared" ca="1" si="75"/>
        <v>0</v>
      </c>
      <c r="O274" s="91">
        <f t="shared" ca="1" si="76"/>
        <v>0</v>
      </c>
      <c r="P274" s="82">
        <f t="shared" ca="1" si="77"/>
        <v>0</v>
      </c>
      <c r="Q274" s="82">
        <f t="shared" ca="1" si="78"/>
        <v>0</v>
      </c>
      <c r="R274" s="44">
        <f t="shared" ca="1" si="79"/>
        <v>-1.166200832309322E-2</v>
      </c>
    </row>
    <row r="275" spans="1:18">
      <c r="A275" s="80"/>
      <c r="B275" s="80"/>
      <c r="C275" s="128"/>
      <c r="D275" s="81">
        <f t="shared" si="65"/>
        <v>0</v>
      </c>
      <c r="E275" s="81">
        <f t="shared" si="66"/>
        <v>0</v>
      </c>
      <c r="F275" s="82">
        <f t="shared" si="67"/>
        <v>0</v>
      </c>
      <c r="G275" s="82">
        <f t="shared" si="68"/>
        <v>0</v>
      </c>
      <c r="H275" s="82">
        <f t="shared" si="69"/>
        <v>0</v>
      </c>
      <c r="I275" s="82">
        <f t="shared" si="70"/>
        <v>0</v>
      </c>
      <c r="J275" s="82">
        <f t="shared" si="71"/>
        <v>0</v>
      </c>
      <c r="K275" s="82">
        <f t="shared" si="72"/>
        <v>0</v>
      </c>
      <c r="L275" s="82">
        <f t="shared" si="73"/>
        <v>0</v>
      </c>
      <c r="M275" s="82">
        <f t="shared" ca="1" si="74"/>
        <v>1.166200832309322E-2</v>
      </c>
      <c r="N275" s="82">
        <f t="shared" ca="1" si="75"/>
        <v>0</v>
      </c>
      <c r="O275" s="91">
        <f t="shared" ca="1" si="76"/>
        <v>0</v>
      </c>
      <c r="P275" s="82">
        <f t="shared" ca="1" si="77"/>
        <v>0</v>
      </c>
      <c r="Q275" s="82">
        <f t="shared" ca="1" si="78"/>
        <v>0</v>
      </c>
      <c r="R275" s="44">
        <f t="shared" ca="1" si="79"/>
        <v>-1.166200832309322E-2</v>
      </c>
    </row>
    <row r="276" spans="1:18">
      <c r="A276" s="80"/>
      <c r="B276" s="80"/>
      <c r="C276" s="128"/>
      <c r="D276" s="81">
        <f t="shared" si="65"/>
        <v>0</v>
      </c>
      <c r="E276" s="81">
        <f t="shared" si="66"/>
        <v>0</v>
      </c>
      <c r="F276" s="82">
        <f t="shared" si="67"/>
        <v>0</v>
      </c>
      <c r="G276" s="82">
        <f t="shared" si="68"/>
        <v>0</v>
      </c>
      <c r="H276" s="82">
        <f t="shared" si="69"/>
        <v>0</v>
      </c>
      <c r="I276" s="82">
        <f t="shared" si="70"/>
        <v>0</v>
      </c>
      <c r="J276" s="82">
        <f t="shared" si="71"/>
        <v>0</v>
      </c>
      <c r="K276" s="82">
        <f t="shared" si="72"/>
        <v>0</v>
      </c>
      <c r="L276" s="82">
        <f t="shared" si="73"/>
        <v>0</v>
      </c>
      <c r="M276" s="82">
        <f t="shared" ca="1" si="74"/>
        <v>1.166200832309322E-2</v>
      </c>
      <c r="N276" s="82">
        <f t="shared" ca="1" si="75"/>
        <v>0</v>
      </c>
      <c r="O276" s="91">
        <f t="shared" ca="1" si="76"/>
        <v>0</v>
      </c>
      <c r="P276" s="82">
        <f t="shared" ca="1" si="77"/>
        <v>0</v>
      </c>
      <c r="Q276" s="82">
        <f t="shared" ca="1" si="78"/>
        <v>0</v>
      </c>
      <c r="R276" s="44">
        <f t="shared" ca="1" si="79"/>
        <v>-1.166200832309322E-2</v>
      </c>
    </row>
    <row r="277" spans="1:18">
      <c r="A277" s="80"/>
      <c r="B277" s="80"/>
      <c r="C277" s="128"/>
      <c r="D277" s="81">
        <f t="shared" si="65"/>
        <v>0</v>
      </c>
      <c r="E277" s="81">
        <f t="shared" si="66"/>
        <v>0</v>
      </c>
      <c r="F277" s="82">
        <f t="shared" si="67"/>
        <v>0</v>
      </c>
      <c r="G277" s="82">
        <f t="shared" si="68"/>
        <v>0</v>
      </c>
      <c r="H277" s="82">
        <f t="shared" si="69"/>
        <v>0</v>
      </c>
      <c r="I277" s="82">
        <f t="shared" si="70"/>
        <v>0</v>
      </c>
      <c r="J277" s="82">
        <f t="shared" si="71"/>
        <v>0</v>
      </c>
      <c r="K277" s="82">
        <f t="shared" si="72"/>
        <v>0</v>
      </c>
      <c r="L277" s="82">
        <f t="shared" si="73"/>
        <v>0</v>
      </c>
      <c r="M277" s="82">
        <f t="shared" ca="1" si="74"/>
        <v>1.166200832309322E-2</v>
      </c>
      <c r="N277" s="82">
        <f t="shared" ca="1" si="75"/>
        <v>0</v>
      </c>
      <c r="O277" s="91">
        <f t="shared" ca="1" si="76"/>
        <v>0</v>
      </c>
      <c r="P277" s="82">
        <f t="shared" ca="1" si="77"/>
        <v>0</v>
      </c>
      <c r="Q277" s="82">
        <f t="shared" ca="1" si="78"/>
        <v>0</v>
      </c>
      <c r="R277" s="44">
        <f t="shared" ca="1" si="79"/>
        <v>-1.166200832309322E-2</v>
      </c>
    </row>
    <row r="278" spans="1:18">
      <c r="A278" s="80"/>
      <c r="B278" s="80"/>
      <c r="C278" s="128"/>
      <c r="D278" s="81">
        <f t="shared" si="65"/>
        <v>0</v>
      </c>
      <c r="E278" s="81">
        <f t="shared" si="66"/>
        <v>0</v>
      </c>
      <c r="F278" s="82">
        <f t="shared" si="67"/>
        <v>0</v>
      </c>
      <c r="G278" s="82">
        <f t="shared" si="68"/>
        <v>0</v>
      </c>
      <c r="H278" s="82">
        <f t="shared" si="69"/>
        <v>0</v>
      </c>
      <c r="I278" s="82">
        <f t="shared" si="70"/>
        <v>0</v>
      </c>
      <c r="J278" s="82">
        <f t="shared" si="71"/>
        <v>0</v>
      </c>
      <c r="K278" s="82">
        <f t="shared" si="72"/>
        <v>0</v>
      </c>
      <c r="L278" s="82">
        <f t="shared" si="73"/>
        <v>0</v>
      </c>
      <c r="M278" s="82">
        <f t="shared" ca="1" si="74"/>
        <v>1.166200832309322E-2</v>
      </c>
      <c r="N278" s="82">
        <f t="shared" ca="1" si="75"/>
        <v>0</v>
      </c>
      <c r="O278" s="91">
        <f t="shared" ca="1" si="76"/>
        <v>0</v>
      </c>
      <c r="P278" s="82">
        <f t="shared" ca="1" si="77"/>
        <v>0</v>
      </c>
      <c r="Q278" s="82">
        <f t="shared" ca="1" si="78"/>
        <v>0</v>
      </c>
      <c r="R278" s="44">
        <f t="shared" ca="1" si="79"/>
        <v>-1.166200832309322E-2</v>
      </c>
    </row>
    <row r="279" spans="1:18">
      <c r="A279" s="80"/>
      <c r="B279" s="80"/>
      <c r="C279" s="128"/>
      <c r="D279" s="81">
        <f t="shared" si="65"/>
        <v>0</v>
      </c>
      <c r="E279" s="81">
        <f t="shared" si="66"/>
        <v>0</v>
      </c>
      <c r="F279" s="82">
        <f t="shared" si="67"/>
        <v>0</v>
      </c>
      <c r="G279" s="82">
        <f t="shared" si="68"/>
        <v>0</v>
      </c>
      <c r="H279" s="82">
        <f t="shared" si="69"/>
        <v>0</v>
      </c>
      <c r="I279" s="82">
        <f t="shared" si="70"/>
        <v>0</v>
      </c>
      <c r="J279" s="82">
        <f t="shared" si="71"/>
        <v>0</v>
      </c>
      <c r="K279" s="82">
        <f t="shared" si="72"/>
        <v>0</v>
      </c>
      <c r="L279" s="82">
        <f t="shared" si="73"/>
        <v>0</v>
      </c>
      <c r="M279" s="82">
        <f t="shared" ca="1" si="74"/>
        <v>1.166200832309322E-2</v>
      </c>
      <c r="N279" s="82">
        <f t="shared" ca="1" si="75"/>
        <v>0</v>
      </c>
      <c r="O279" s="91">
        <f t="shared" ca="1" si="76"/>
        <v>0</v>
      </c>
      <c r="P279" s="82">
        <f t="shared" ca="1" si="77"/>
        <v>0</v>
      </c>
      <c r="Q279" s="82">
        <f t="shared" ca="1" si="78"/>
        <v>0</v>
      </c>
      <c r="R279" s="44">
        <f t="shared" ca="1" si="79"/>
        <v>-1.166200832309322E-2</v>
      </c>
    </row>
    <row r="280" spans="1:18">
      <c r="A280" s="80"/>
      <c r="B280" s="80"/>
      <c r="C280" s="128"/>
      <c r="D280" s="81">
        <f t="shared" si="65"/>
        <v>0</v>
      </c>
      <c r="E280" s="81">
        <f t="shared" si="66"/>
        <v>0</v>
      </c>
      <c r="F280" s="82">
        <f t="shared" si="67"/>
        <v>0</v>
      </c>
      <c r="G280" s="82">
        <f t="shared" si="68"/>
        <v>0</v>
      </c>
      <c r="H280" s="82">
        <f t="shared" si="69"/>
        <v>0</v>
      </c>
      <c r="I280" s="82">
        <f t="shared" si="70"/>
        <v>0</v>
      </c>
      <c r="J280" s="82">
        <f t="shared" si="71"/>
        <v>0</v>
      </c>
      <c r="K280" s="82">
        <f t="shared" si="72"/>
        <v>0</v>
      </c>
      <c r="L280" s="82">
        <f t="shared" si="73"/>
        <v>0</v>
      </c>
      <c r="M280" s="82">
        <f t="shared" ca="1" si="74"/>
        <v>1.166200832309322E-2</v>
      </c>
      <c r="N280" s="82">
        <f t="shared" ca="1" si="75"/>
        <v>0</v>
      </c>
      <c r="O280" s="91">
        <f t="shared" ca="1" si="76"/>
        <v>0</v>
      </c>
      <c r="P280" s="82">
        <f t="shared" ca="1" si="77"/>
        <v>0</v>
      </c>
      <c r="Q280" s="82">
        <f t="shared" ca="1" si="78"/>
        <v>0</v>
      </c>
      <c r="R280" s="44">
        <f t="shared" ca="1" si="79"/>
        <v>-1.166200832309322E-2</v>
      </c>
    </row>
    <row r="281" spans="1:18">
      <c r="A281" s="80"/>
      <c r="B281" s="80"/>
      <c r="C281" s="128"/>
      <c r="D281" s="81">
        <f t="shared" si="65"/>
        <v>0</v>
      </c>
      <c r="E281" s="81">
        <f t="shared" si="66"/>
        <v>0</v>
      </c>
      <c r="F281" s="82">
        <f t="shared" si="67"/>
        <v>0</v>
      </c>
      <c r="G281" s="82">
        <f t="shared" si="68"/>
        <v>0</v>
      </c>
      <c r="H281" s="82">
        <f t="shared" si="69"/>
        <v>0</v>
      </c>
      <c r="I281" s="82">
        <f t="shared" si="70"/>
        <v>0</v>
      </c>
      <c r="J281" s="82">
        <f t="shared" si="71"/>
        <v>0</v>
      </c>
      <c r="K281" s="82">
        <f t="shared" si="72"/>
        <v>0</v>
      </c>
      <c r="L281" s="82">
        <f t="shared" si="73"/>
        <v>0</v>
      </c>
      <c r="M281" s="82">
        <f t="shared" ca="1" si="74"/>
        <v>1.166200832309322E-2</v>
      </c>
      <c r="N281" s="82">
        <f t="shared" ca="1" si="75"/>
        <v>0</v>
      </c>
      <c r="O281" s="91">
        <f t="shared" ca="1" si="76"/>
        <v>0</v>
      </c>
      <c r="P281" s="82">
        <f t="shared" ca="1" si="77"/>
        <v>0</v>
      </c>
      <c r="Q281" s="82">
        <f t="shared" ca="1" si="78"/>
        <v>0</v>
      </c>
      <c r="R281" s="44">
        <f t="shared" ca="1" si="79"/>
        <v>-1.166200832309322E-2</v>
      </c>
    </row>
    <row r="282" spans="1:18">
      <c r="A282" s="80"/>
      <c r="B282" s="80"/>
      <c r="C282" s="128"/>
      <c r="D282" s="81">
        <f t="shared" si="65"/>
        <v>0</v>
      </c>
      <c r="E282" s="81">
        <f t="shared" si="66"/>
        <v>0</v>
      </c>
      <c r="F282" s="82">
        <f t="shared" si="67"/>
        <v>0</v>
      </c>
      <c r="G282" s="82">
        <f t="shared" si="68"/>
        <v>0</v>
      </c>
      <c r="H282" s="82">
        <f t="shared" si="69"/>
        <v>0</v>
      </c>
      <c r="I282" s="82">
        <f t="shared" si="70"/>
        <v>0</v>
      </c>
      <c r="J282" s="82">
        <f t="shared" si="71"/>
        <v>0</v>
      </c>
      <c r="K282" s="82">
        <f t="shared" si="72"/>
        <v>0</v>
      </c>
      <c r="L282" s="82">
        <f t="shared" si="73"/>
        <v>0</v>
      </c>
      <c r="M282" s="82">
        <f t="shared" ca="1" si="74"/>
        <v>1.166200832309322E-2</v>
      </c>
      <c r="N282" s="82">
        <f t="shared" ca="1" si="75"/>
        <v>0</v>
      </c>
      <c r="O282" s="91">
        <f t="shared" ca="1" si="76"/>
        <v>0</v>
      </c>
      <c r="P282" s="82">
        <f t="shared" ca="1" si="77"/>
        <v>0</v>
      </c>
      <c r="Q282" s="82">
        <f t="shared" ca="1" si="78"/>
        <v>0</v>
      </c>
      <c r="R282" s="44">
        <f t="shared" ca="1" si="79"/>
        <v>-1.166200832309322E-2</v>
      </c>
    </row>
    <row r="283" spans="1:18">
      <c r="A283" s="80"/>
      <c r="B283" s="80"/>
      <c r="C283" s="128"/>
      <c r="D283" s="81">
        <f t="shared" si="65"/>
        <v>0</v>
      </c>
      <c r="E283" s="81">
        <f t="shared" si="66"/>
        <v>0</v>
      </c>
      <c r="F283" s="82">
        <f t="shared" si="67"/>
        <v>0</v>
      </c>
      <c r="G283" s="82">
        <f t="shared" si="68"/>
        <v>0</v>
      </c>
      <c r="H283" s="82">
        <f t="shared" si="69"/>
        <v>0</v>
      </c>
      <c r="I283" s="82">
        <f t="shared" si="70"/>
        <v>0</v>
      </c>
      <c r="J283" s="82">
        <f t="shared" si="71"/>
        <v>0</v>
      </c>
      <c r="K283" s="82">
        <f t="shared" si="72"/>
        <v>0</v>
      </c>
      <c r="L283" s="82">
        <f t="shared" si="73"/>
        <v>0</v>
      </c>
      <c r="M283" s="82">
        <f t="shared" ca="1" si="74"/>
        <v>1.166200832309322E-2</v>
      </c>
      <c r="N283" s="82">
        <f t="shared" ca="1" si="75"/>
        <v>0</v>
      </c>
      <c r="O283" s="91">
        <f t="shared" ca="1" si="76"/>
        <v>0</v>
      </c>
      <c r="P283" s="82">
        <f t="shared" ca="1" si="77"/>
        <v>0</v>
      </c>
      <c r="Q283" s="82">
        <f t="shared" ca="1" si="78"/>
        <v>0</v>
      </c>
      <c r="R283" s="44">
        <f t="shared" ca="1" si="79"/>
        <v>-1.166200832309322E-2</v>
      </c>
    </row>
    <row r="284" spans="1:18">
      <c r="A284" s="80"/>
      <c r="B284" s="80"/>
      <c r="C284" s="128"/>
      <c r="D284" s="81">
        <f t="shared" si="65"/>
        <v>0</v>
      </c>
      <c r="E284" s="81">
        <f t="shared" si="66"/>
        <v>0</v>
      </c>
      <c r="F284" s="82">
        <f t="shared" si="67"/>
        <v>0</v>
      </c>
      <c r="G284" s="82">
        <f t="shared" si="68"/>
        <v>0</v>
      </c>
      <c r="H284" s="82">
        <f t="shared" si="69"/>
        <v>0</v>
      </c>
      <c r="I284" s="82">
        <f t="shared" si="70"/>
        <v>0</v>
      </c>
      <c r="J284" s="82">
        <f t="shared" si="71"/>
        <v>0</v>
      </c>
      <c r="K284" s="82">
        <f t="shared" si="72"/>
        <v>0</v>
      </c>
      <c r="L284" s="82">
        <f t="shared" si="73"/>
        <v>0</v>
      </c>
      <c r="M284" s="82">
        <f t="shared" ca="1" si="74"/>
        <v>1.166200832309322E-2</v>
      </c>
      <c r="N284" s="82">
        <f t="shared" ca="1" si="75"/>
        <v>0</v>
      </c>
      <c r="O284" s="91">
        <f t="shared" ca="1" si="76"/>
        <v>0</v>
      </c>
      <c r="P284" s="82">
        <f t="shared" ca="1" si="77"/>
        <v>0</v>
      </c>
      <c r="Q284" s="82">
        <f t="shared" ca="1" si="78"/>
        <v>0</v>
      </c>
      <c r="R284" s="44">
        <f t="shared" ca="1" si="79"/>
        <v>-1.166200832309322E-2</v>
      </c>
    </row>
    <row r="285" spans="1:18">
      <c r="A285" s="80"/>
      <c r="B285" s="80"/>
      <c r="C285" s="128"/>
      <c r="D285" s="81">
        <f t="shared" si="65"/>
        <v>0</v>
      </c>
      <c r="E285" s="81">
        <f t="shared" si="66"/>
        <v>0</v>
      </c>
      <c r="F285" s="82">
        <f t="shared" si="67"/>
        <v>0</v>
      </c>
      <c r="G285" s="82">
        <f t="shared" si="68"/>
        <v>0</v>
      </c>
      <c r="H285" s="82">
        <f t="shared" si="69"/>
        <v>0</v>
      </c>
      <c r="I285" s="82">
        <f t="shared" si="70"/>
        <v>0</v>
      </c>
      <c r="J285" s="82">
        <f t="shared" si="71"/>
        <v>0</v>
      </c>
      <c r="K285" s="82">
        <f t="shared" si="72"/>
        <v>0</v>
      </c>
      <c r="L285" s="82">
        <f t="shared" si="73"/>
        <v>0</v>
      </c>
      <c r="M285" s="82">
        <f t="shared" ca="1" si="74"/>
        <v>1.166200832309322E-2</v>
      </c>
      <c r="N285" s="82">
        <f t="shared" ca="1" si="75"/>
        <v>0</v>
      </c>
      <c r="O285" s="91">
        <f t="shared" ca="1" si="76"/>
        <v>0</v>
      </c>
      <c r="P285" s="82">
        <f t="shared" ca="1" si="77"/>
        <v>0</v>
      </c>
      <c r="Q285" s="82">
        <f t="shared" ca="1" si="78"/>
        <v>0</v>
      </c>
      <c r="R285" s="44">
        <f t="shared" ca="1" si="79"/>
        <v>-1.166200832309322E-2</v>
      </c>
    </row>
    <row r="286" spans="1:18">
      <c r="A286" s="80"/>
      <c r="B286" s="80"/>
      <c r="C286" s="128"/>
      <c r="D286" s="81">
        <f t="shared" si="65"/>
        <v>0</v>
      </c>
      <c r="E286" s="81">
        <f t="shared" si="66"/>
        <v>0</v>
      </c>
      <c r="F286" s="82">
        <f t="shared" si="67"/>
        <v>0</v>
      </c>
      <c r="G286" s="82">
        <f t="shared" si="68"/>
        <v>0</v>
      </c>
      <c r="H286" s="82">
        <f t="shared" si="69"/>
        <v>0</v>
      </c>
      <c r="I286" s="82">
        <f t="shared" si="70"/>
        <v>0</v>
      </c>
      <c r="J286" s="82">
        <f t="shared" si="71"/>
        <v>0</v>
      </c>
      <c r="K286" s="82">
        <f t="shared" si="72"/>
        <v>0</v>
      </c>
      <c r="L286" s="82">
        <f t="shared" si="73"/>
        <v>0</v>
      </c>
      <c r="M286" s="82">
        <f t="shared" ca="1" si="74"/>
        <v>1.166200832309322E-2</v>
      </c>
      <c r="N286" s="82">
        <f t="shared" ca="1" si="75"/>
        <v>0</v>
      </c>
      <c r="O286" s="91">
        <f t="shared" ca="1" si="76"/>
        <v>0</v>
      </c>
      <c r="P286" s="82">
        <f t="shared" ca="1" si="77"/>
        <v>0</v>
      </c>
      <c r="Q286" s="82">
        <f t="shared" ca="1" si="78"/>
        <v>0</v>
      </c>
      <c r="R286" s="44">
        <f t="shared" ca="1" si="79"/>
        <v>-1.166200832309322E-2</v>
      </c>
    </row>
    <row r="287" spans="1:18">
      <c r="A287" s="80"/>
      <c r="B287" s="80"/>
      <c r="C287" s="128"/>
      <c r="D287" s="81">
        <f t="shared" si="65"/>
        <v>0</v>
      </c>
      <c r="E287" s="81">
        <f t="shared" si="66"/>
        <v>0</v>
      </c>
      <c r="F287" s="82">
        <f t="shared" si="67"/>
        <v>0</v>
      </c>
      <c r="G287" s="82">
        <f t="shared" si="68"/>
        <v>0</v>
      </c>
      <c r="H287" s="82">
        <f t="shared" si="69"/>
        <v>0</v>
      </c>
      <c r="I287" s="82">
        <f t="shared" si="70"/>
        <v>0</v>
      </c>
      <c r="J287" s="82">
        <f t="shared" si="71"/>
        <v>0</v>
      </c>
      <c r="K287" s="82">
        <f t="shared" si="72"/>
        <v>0</v>
      </c>
      <c r="L287" s="82">
        <f t="shared" si="73"/>
        <v>0</v>
      </c>
      <c r="M287" s="82">
        <f t="shared" ca="1" si="74"/>
        <v>1.166200832309322E-2</v>
      </c>
      <c r="N287" s="82">
        <f t="shared" ca="1" si="75"/>
        <v>0</v>
      </c>
      <c r="O287" s="91">
        <f t="shared" ca="1" si="76"/>
        <v>0</v>
      </c>
      <c r="P287" s="82">
        <f t="shared" ca="1" si="77"/>
        <v>0</v>
      </c>
      <c r="Q287" s="82">
        <f t="shared" ca="1" si="78"/>
        <v>0</v>
      </c>
      <c r="R287" s="44">
        <f t="shared" ca="1" si="79"/>
        <v>-1.166200832309322E-2</v>
      </c>
    </row>
    <row r="288" spans="1:18">
      <c r="A288" s="80"/>
      <c r="B288" s="80"/>
      <c r="C288" s="128"/>
      <c r="D288" s="81">
        <f t="shared" si="65"/>
        <v>0</v>
      </c>
      <c r="E288" s="81">
        <f t="shared" si="66"/>
        <v>0</v>
      </c>
      <c r="F288" s="82">
        <f t="shared" si="67"/>
        <v>0</v>
      </c>
      <c r="G288" s="82">
        <f t="shared" si="68"/>
        <v>0</v>
      </c>
      <c r="H288" s="82">
        <f t="shared" si="69"/>
        <v>0</v>
      </c>
      <c r="I288" s="82">
        <f t="shared" si="70"/>
        <v>0</v>
      </c>
      <c r="J288" s="82">
        <f t="shared" si="71"/>
        <v>0</v>
      </c>
      <c r="K288" s="82">
        <f t="shared" si="72"/>
        <v>0</v>
      </c>
      <c r="L288" s="82">
        <f t="shared" si="73"/>
        <v>0</v>
      </c>
      <c r="M288" s="82">
        <f t="shared" ca="1" si="74"/>
        <v>1.166200832309322E-2</v>
      </c>
      <c r="N288" s="82">
        <f t="shared" ca="1" si="75"/>
        <v>0</v>
      </c>
      <c r="O288" s="91">
        <f t="shared" ca="1" si="76"/>
        <v>0</v>
      </c>
      <c r="P288" s="82">
        <f t="shared" ca="1" si="77"/>
        <v>0</v>
      </c>
      <c r="Q288" s="82">
        <f t="shared" ca="1" si="78"/>
        <v>0</v>
      </c>
      <c r="R288" s="44">
        <f t="shared" ca="1" si="79"/>
        <v>-1.166200832309322E-2</v>
      </c>
    </row>
    <row r="289" spans="1:18">
      <c r="A289" s="80"/>
      <c r="B289" s="80"/>
      <c r="C289" s="128"/>
      <c r="D289" s="81">
        <f t="shared" si="65"/>
        <v>0</v>
      </c>
      <c r="E289" s="81">
        <f t="shared" si="66"/>
        <v>0</v>
      </c>
      <c r="F289" s="82">
        <f t="shared" si="67"/>
        <v>0</v>
      </c>
      <c r="G289" s="82">
        <f t="shared" si="68"/>
        <v>0</v>
      </c>
      <c r="H289" s="82">
        <f t="shared" si="69"/>
        <v>0</v>
      </c>
      <c r="I289" s="82">
        <f t="shared" si="70"/>
        <v>0</v>
      </c>
      <c r="J289" s="82">
        <f t="shared" si="71"/>
        <v>0</v>
      </c>
      <c r="K289" s="82">
        <f t="shared" si="72"/>
        <v>0</v>
      </c>
      <c r="L289" s="82">
        <f t="shared" si="73"/>
        <v>0</v>
      </c>
      <c r="M289" s="82">
        <f t="shared" ca="1" si="74"/>
        <v>1.166200832309322E-2</v>
      </c>
      <c r="N289" s="82">
        <f t="shared" ca="1" si="75"/>
        <v>0</v>
      </c>
      <c r="O289" s="91">
        <f t="shared" ca="1" si="76"/>
        <v>0</v>
      </c>
      <c r="P289" s="82">
        <f t="shared" ca="1" si="77"/>
        <v>0</v>
      </c>
      <c r="Q289" s="82">
        <f t="shared" ca="1" si="78"/>
        <v>0</v>
      </c>
      <c r="R289" s="44">
        <f t="shared" ca="1" si="79"/>
        <v>-1.166200832309322E-2</v>
      </c>
    </row>
    <row r="290" spans="1:18">
      <c r="A290" s="80"/>
      <c r="B290" s="80"/>
      <c r="C290" s="128"/>
      <c r="D290" s="81">
        <f t="shared" si="65"/>
        <v>0</v>
      </c>
      <c r="E290" s="81">
        <f t="shared" si="66"/>
        <v>0</v>
      </c>
      <c r="F290" s="82">
        <f t="shared" si="67"/>
        <v>0</v>
      </c>
      <c r="G290" s="82">
        <f t="shared" si="68"/>
        <v>0</v>
      </c>
      <c r="H290" s="82">
        <f t="shared" si="69"/>
        <v>0</v>
      </c>
      <c r="I290" s="82">
        <f t="shared" si="70"/>
        <v>0</v>
      </c>
      <c r="J290" s="82">
        <f t="shared" si="71"/>
        <v>0</v>
      </c>
      <c r="K290" s="82">
        <f t="shared" si="72"/>
        <v>0</v>
      </c>
      <c r="L290" s="82">
        <f t="shared" si="73"/>
        <v>0</v>
      </c>
      <c r="M290" s="82">
        <f t="shared" ca="1" si="74"/>
        <v>1.166200832309322E-2</v>
      </c>
      <c r="N290" s="82">
        <f t="shared" ca="1" si="75"/>
        <v>0</v>
      </c>
      <c r="O290" s="91">
        <f t="shared" ca="1" si="76"/>
        <v>0</v>
      </c>
      <c r="P290" s="82">
        <f t="shared" ca="1" si="77"/>
        <v>0</v>
      </c>
      <c r="Q290" s="82">
        <f t="shared" ca="1" si="78"/>
        <v>0</v>
      </c>
      <c r="R290" s="44">
        <f t="shared" ca="1" si="79"/>
        <v>-1.166200832309322E-2</v>
      </c>
    </row>
    <row r="291" spans="1:18">
      <c r="A291" s="80"/>
      <c r="B291" s="80"/>
      <c r="C291" s="128"/>
      <c r="D291" s="81">
        <f t="shared" si="65"/>
        <v>0</v>
      </c>
      <c r="E291" s="81">
        <f t="shared" si="66"/>
        <v>0</v>
      </c>
      <c r="F291" s="82">
        <f t="shared" si="67"/>
        <v>0</v>
      </c>
      <c r="G291" s="82">
        <f t="shared" si="68"/>
        <v>0</v>
      </c>
      <c r="H291" s="82">
        <f t="shared" si="69"/>
        <v>0</v>
      </c>
      <c r="I291" s="82">
        <f t="shared" si="70"/>
        <v>0</v>
      </c>
      <c r="J291" s="82">
        <f t="shared" si="71"/>
        <v>0</v>
      </c>
      <c r="K291" s="82">
        <f t="shared" si="72"/>
        <v>0</v>
      </c>
      <c r="L291" s="82">
        <f t="shared" si="73"/>
        <v>0</v>
      </c>
      <c r="M291" s="82">
        <f t="shared" ca="1" si="74"/>
        <v>1.166200832309322E-2</v>
      </c>
      <c r="N291" s="82">
        <f t="shared" ca="1" si="75"/>
        <v>0</v>
      </c>
      <c r="O291" s="91">
        <f t="shared" ca="1" si="76"/>
        <v>0</v>
      </c>
      <c r="P291" s="82">
        <f t="shared" ca="1" si="77"/>
        <v>0</v>
      </c>
      <c r="Q291" s="82">
        <f t="shared" ca="1" si="78"/>
        <v>0</v>
      </c>
      <c r="R291" s="44">
        <f t="shared" ca="1" si="79"/>
        <v>-1.166200832309322E-2</v>
      </c>
    </row>
    <row r="292" spans="1:18">
      <c r="A292" s="80"/>
      <c r="B292" s="80"/>
      <c r="C292" s="128"/>
      <c r="D292" s="81">
        <f t="shared" si="65"/>
        <v>0</v>
      </c>
      <c r="E292" s="81">
        <f t="shared" si="66"/>
        <v>0</v>
      </c>
      <c r="F292" s="82">
        <f t="shared" si="67"/>
        <v>0</v>
      </c>
      <c r="G292" s="82">
        <f t="shared" si="68"/>
        <v>0</v>
      </c>
      <c r="H292" s="82">
        <f t="shared" si="69"/>
        <v>0</v>
      </c>
      <c r="I292" s="82">
        <f t="shared" si="70"/>
        <v>0</v>
      </c>
      <c r="J292" s="82">
        <f t="shared" si="71"/>
        <v>0</v>
      </c>
      <c r="K292" s="82">
        <f t="shared" si="72"/>
        <v>0</v>
      </c>
      <c r="L292" s="82">
        <f t="shared" si="73"/>
        <v>0</v>
      </c>
      <c r="M292" s="82">
        <f t="shared" ca="1" si="74"/>
        <v>1.166200832309322E-2</v>
      </c>
      <c r="N292" s="82">
        <f t="shared" ca="1" si="75"/>
        <v>0</v>
      </c>
      <c r="O292" s="91">
        <f t="shared" ca="1" si="76"/>
        <v>0</v>
      </c>
      <c r="P292" s="82">
        <f t="shared" ca="1" si="77"/>
        <v>0</v>
      </c>
      <c r="Q292" s="82">
        <f t="shared" ca="1" si="78"/>
        <v>0</v>
      </c>
      <c r="R292" s="44">
        <f t="shared" ca="1" si="79"/>
        <v>-1.166200832309322E-2</v>
      </c>
    </row>
    <row r="293" spans="1:18">
      <c r="A293" s="80"/>
      <c r="B293" s="80"/>
      <c r="C293" s="128"/>
      <c r="D293" s="81">
        <f t="shared" si="65"/>
        <v>0</v>
      </c>
      <c r="E293" s="81">
        <f t="shared" si="66"/>
        <v>0</v>
      </c>
      <c r="F293" s="82">
        <f t="shared" si="67"/>
        <v>0</v>
      </c>
      <c r="G293" s="82">
        <f t="shared" si="68"/>
        <v>0</v>
      </c>
      <c r="H293" s="82">
        <f t="shared" si="69"/>
        <v>0</v>
      </c>
      <c r="I293" s="82">
        <f t="shared" si="70"/>
        <v>0</v>
      </c>
      <c r="J293" s="82">
        <f t="shared" si="71"/>
        <v>0</v>
      </c>
      <c r="K293" s="82">
        <f t="shared" si="72"/>
        <v>0</v>
      </c>
      <c r="L293" s="82">
        <f t="shared" si="73"/>
        <v>0</v>
      </c>
      <c r="M293" s="82">
        <f t="shared" ca="1" si="74"/>
        <v>1.166200832309322E-2</v>
      </c>
      <c r="N293" s="82">
        <f t="shared" ca="1" si="75"/>
        <v>0</v>
      </c>
      <c r="O293" s="91">
        <f t="shared" ca="1" si="76"/>
        <v>0</v>
      </c>
      <c r="P293" s="82">
        <f t="shared" ca="1" si="77"/>
        <v>0</v>
      </c>
      <c r="Q293" s="82">
        <f t="shared" ca="1" si="78"/>
        <v>0</v>
      </c>
      <c r="R293" s="44">
        <f t="shared" ca="1" si="79"/>
        <v>-1.166200832309322E-2</v>
      </c>
    </row>
    <row r="294" spans="1:18">
      <c r="A294" s="80"/>
      <c r="B294" s="80"/>
      <c r="C294" s="128"/>
      <c r="D294" s="81">
        <f t="shared" si="65"/>
        <v>0</v>
      </c>
      <c r="E294" s="81">
        <f t="shared" si="66"/>
        <v>0</v>
      </c>
      <c r="F294" s="82">
        <f t="shared" si="67"/>
        <v>0</v>
      </c>
      <c r="G294" s="82">
        <f t="shared" si="68"/>
        <v>0</v>
      </c>
      <c r="H294" s="82">
        <f t="shared" si="69"/>
        <v>0</v>
      </c>
      <c r="I294" s="82">
        <f t="shared" si="70"/>
        <v>0</v>
      </c>
      <c r="J294" s="82">
        <f t="shared" si="71"/>
        <v>0</v>
      </c>
      <c r="K294" s="82">
        <f t="shared" si="72"/>
        <v>0</v>
      </c>
      <c r="L294" s="82">
        <f t="shared" si="73"/>
        <v>0</v>
      </c>
      <c r="M294" s="82">
        <f t="shared" ca="1" si="74"/>
        <v>1.166200832309322E-2</v>
      </c>
      <c r="N294" s="82">
        <f t="shared" ca="1" si="75"/>
        <v>0</v>
      </c>
      <c r="O294" s="91">
        <f t="shared" ca="1" si="76"/>
        <v>0</v>
      </c>
      <c r="P294" s="82">
        <f t="shared" ca="1" si="77"/>
        <v>0</v>
      </c>
      <c r="Q294" s="82">
        <f t="shared" ca="1" si="78"/>
        <v>0</v>
      </c>
      <c r="R294" s="44">
        <f t="shared" ca="1" si="79"/>
        <v>-1.166200832309322E-2</v>
      </c>
    </row>
    <row r="295" spans="1:18">
      <c r="A295" s="80"/>
      <c r="B295" s="80"/>
      <c r="C295" s="128"/>
      <c r="D295" s="81">
        <f t="shared" si="65"/>
        <v>0</v>
      </c>
      <c r="E295" s="81">
        <f t="shared" si="66"/>
        <v>0</v>
      </c>
      <c r="F295" s="82">
        <f t="shared" si="67"/>
        <v>0</v>
      </c>
      <c r="G295" s="82">
        <f t="shared" si="68"/>
        <v>0</v>
      </c>
      <c r="H295" s="82">
        <f t="shared" si="69"/>
        <v>0</v>
      </c>
      <c r="I295" s="82">
        <f t="shared" si="70"/>
        <v>0</v>
      </c>
      <c r="J295" s="82">
        <f t="shared" si="71"/>
        <v>0</v>
      </c>
      <c r="K295" s="82">
        <f t="shared" si="72"/>
        <v>0</v>
      </c>
      <c r="L295" s="82">
        <f t="shared" si="73"/>
        <v>0</v>
      </c>
      <c r="M295" s="82">
        <f t="shared" ca="1" si="74"/>
        <v>1.166200832309322E-2</v>
      </c>
      <c r="N295" s="82">
        <f t="shared" ca="1" si="75"/>
        <v>0</v>
      </c>
      <c r="O295" s="91">
        <f t="shared" ca="1" si="76"/>
        <v>0</v>
      </c>
      <c r="P295" s="82">
        <f t="shared" ca="1" si="77"/>
        <v>0</v>
      </c>
      <c r="Q295" s="82">
        <f t="shared" ca="1" si="78"/>
        <v>0</v>
      </c>
      <c r="R295" s="44">
        <f t="shared" ca="1" si="79"/>
        <v>-1.166200832309322E-2</v>
      </c>
    </row>
    <row r="296" spans="1:18">
      <c r="A296" s="80"/>
      <c r="B296" s="80"/>
      <c r="C296" s="128"/>
      <c r="D296" s="81">
        <f t="shared" si="65"/>
        <v>0</v>
      </c>
      <c r="E296" s="81">
        <f t="shared" si="66"/>
        <v>0</v>
      </c>
      <c r="F296" s="82">
        <f t="shared" si="67"/>
        <v>0</v>
      </c>
      <c r="G296" s="82">
        <f t="shared" si="68"/>
        <v>0</v>
      </c>
      <c r="H296" s="82">
        <f t="shared" si="69"/>
        <v>0</v>
      </c>
      <c r="I296" s="82">
        <f t="shared" si="70"/>
        <v>0</v>
      </c>
      <c r="J296" s="82">
        <f t="shared" si="71"/>
        <v>0</v>
      </c>
      <c r="K296" s="82">
        <f t="shared" si="72"/>
        <v>0</v>
      </c>
      <c r="L296" s="82">
        <f t="shared" si="73"/>
        <v>0</v>
      </c>
      <c r="M296" s="82">
        <f t="shared" ca="1" si="74"/>
        <v>1.166200832309322E-2</v>
      </c>
      <c r="N296" s="82">
        <f t="shared" ca="1" si="75"/>
        <v>0</v>
      </c>
      <c r="O296" s="91">
        <f t="shared" ca="1" si="76"/>
        <v>0</v>
      </c>
      <c r="P296" s="82">
        <f t="shared" ca="1" si="77"/>
        <v>0</v>
      </c>
      <c r="Q296" s="82">
        <f t="shared" ca="1" si="78"/>
        <v>0</v>
      </c>
      <c r="R296" s="44">
        <f t="shared" ca="1" si="79"/>
        <v>-1.166200832309322E-2</v>
      </c>
    </row>
    <row r="297" spans="1:18">
      <c r="A297" s="80"/>
      <c r="B297" s="80"/>
      <c r="C297" s="128"/>
      <c r="D297" s="81">
        <f t="shared" si="65"/>
        <v>0</v>
      </c>
      <c r="E297" s="81">
        <f t="shared" si="66"/>
        <v>0</v>
      </c>
      <c r="F297" s="82">
        <f t="shared" si="67"/>
        <v>0</v>
      </c>
      <c r="G297" s="82">
        <f t="shared" si="68"/>
        <v>0</v>
      </c>
      <c r="H297" s="82">
        <f t="shared" si="69"/>
        <v>0</v>
      </c>
      <c r="I297" s="82">
        <f t="shared" si="70"/>
        <v>0</v>
      </c>
      <c r="J297" s="82">
        <f t="shared" si="71"/>
        <v>0</v>
      </c>
      <c r="K297" s="82">
        <f t="shared" si="72"/>
        <v>0</v>
      </c>
      <c r="L297" s="82">
        <f t="shared" si="73"/>
        <v>0</v>
      </c>
      <c r="M297" s="82">
        <f t="shared" ca="1" si="74"/>
        <v>1.166200832309322E-2</v>
      </c>
      <c r="N297" s="82">
        <f t="shared" ca="1" si="75"/>
        <v>0</v>
      </c>
      <c r="O297" s="91">
        <f t="shared" ca="1" si="76"/>
        <v>0</v>
      </c>
      <c r="P297" s="82">
        <f t="shared" ca="1" si="77"/>
        <v>0</v>
      </c>
      <c r="Q297" s="82">
        <f t="shared" ca="1" si="78"/>
        <v>0</v>
      </c>
      <c r="R297" s="44">
        <f t="shared" ca="1" si="79"/>
        <v>-1.166200832309322E-2</v>
      </c>
    </row>
    <row r="298" spans="1:18">
      <c r="A298" s="80"/>
      <c r="B298" s="80"/>
      <c r="C298" s="128"/>
      <c r="D298" s="81">
        <f t="shared" si="65"/>
        <v>0</v>
      </c>
      <c r="E298" s="81">
        <f t="shared" si="66"/>
        <v>0</v>
      </c>
      <c r="F298" s="82">
        <f t="shared" si="67"/>
        <v>0</v>
      </c>
      <c r="G298" s="82">
        <f t="shared" si="68"/>
        <v>0</v>
      </c>
      <c r="H298" s="82">
        <f t="shared" si="69"/>
        <v>0</v>
      </c>
      <c r="I298" s="82">
        <f t="shared" si="70"/>
        <v>0</v>
      </c>
      <c r="J298" s="82">
        <f t="shared" si="71"/>
        <v>0</v>
      </c>
      <c r="K298" s="82">
        <f t="shared" si="72"/>
        <v>0</v>
      </c>
      <c r="L298" s="82">
        <f t="shared" si="73"/>
        <v>0</v>
      </c>
      <c r="M298" s="82">
        <f t="shared" ca="1" si="74"/>
        <v>1.166200832309322E-2</v>
      </c>
      <c r="N298" s="82">
        <f t="shared" ca="1" si="75"/>
        <v>0</v>
      </c>
      <c r="O298" s="91">
        <f t="shared" ca="1" si="76"/>
        <v>0</v>
      </c>
      <c r="P298" s="82">
        <f t="shared" ca="1" si="77"/>
        <v>0</v>
      </c>
      <c r="Q298" s="82">
        <f t="shared" ca="1" si="78"/>
        <v>0</v>
      </c>
      <c r="R298" s="44">
        <f t="shared" ca="1" si="79"/>
        <v>-1.166200832309322E-2</v>
      </c>
    </row>
    <row r="299" spans="1:18">
      <c r="A299" s="80"/>
      <c r="B299" s="80"/>
      <c r="C299" s="128"/>
      <c r="D299" s="81">
        <f t="shared" si="65"/>
        <v>0</v>
      </c>
      <c r="E299" s="81">
        <f t="shared" si="66"/>
        <v>0</v>
      </c>
      <c r="F299" s="82">
        <f t="shared" si="67"/>
        <v>0</v>
      </c>
      <c r="G299" s="82">
        <f t="shared" si="68"/>
        <v>0</v>
      </c>
      <c r="H299" s="82">
        <f t="shared" si="69"/>
        <v>0</v>
      </c>
      <c r="I299" s="82">
        <f t="shared" si="70"/>
        <v>0</v>
      </c>
      <c r="J299" s="82">
        <f t="shared" si="71"/>
        <v>0</v>
      </c>
      <c r="K299" s="82">
        <f t="shared" si="72"/>
        <v>0</v>
      </c>
      <c r="L299" s="82">
        <f t="shared" si="73"/>
        <v>0</v>
      </c>
      <c r="M299" s="82">
        <f t="shared" ca="1" si="74"/>
        <v>1.166200832309322E-2</v>
      </c>
      <c r="N299" s="82">
        <f t="shared" ca="1" si="75"/>
        <v>0</v>
      </c>
      <c r="O299" s="91">
        <f t="shared" ca="1" si="76"/>
        <v>0</v>
      </c>
      <c r="P299" s="82">
        <f t="shared" ca="1" si="77"/>
        <v>0</v>
      </c>
      <c r="Q299" s="82">
        <f t="shared" ca="1" si="78"/>
        <v>0</v>
      </c>
      <c r="R299" s="44">
        <f t="shared" ca="1" si="79"/>
        <v>-1.166200832309322E-2</v>
      </c>
    </row>
    <row r="300" spans="1:18">
      <c r="A300" s="80"/>
      <c r="B300" s="80"/>
      <c r="C300" s="128"/>
      <c r="D300" s="81">
        <f t="shared" si="65"/>
        <v>0</v>
      </c>
      <c r="E300" s="81">
        <f t="shared" si="66"/>
        <v>0</v>
      </c>
      <c r="F300" s="82">
        <f t="shared" si="67"/>
        <v>0</v>
      </c>
      <c r="G300" s="82">
        <f t="shared" si="68"/>
        <v>0</v>
      </c>
      <c r="H300" s="82">
        <f t="shared" si="69"/>
        <v>0</v>
      </c>
      <c r="I300" s="82">
        <f t="shared" si="70"/>
        <v>0</v>
      </c>
      <c r="J300" s="82">
        <f t="shared" si="71"/>
        <v>0</v>
      </c>
      <c r="K300" s="82">
        <f t="shared" si="72"/>
        <v>0</v>
      </c>
      <c r="L300" s="82">
        <f t="shared" si="73"/>
        <v>0</v>
      </c>
      <c r="M300" s="82">
        <f t="shared" ca="1" si="74"/>
        <v>1.166200832309322E-2</v>
      </c>
      <c r="N300" s="82">
        <f t="shared" ca="1" si="75"/>
        <v>0</v>
      </c>
      <c r="O300" s="91">
        <f t="shared" ca="1" si="76"/>
        <v>0</v>
      </c>
      <c r="P300" s="82">
        <f t="shared" ca="1" si="77"/>
        <v>0</v>
      </c>
      <c r="Q300" s="82">
        <f t="shared" ca="1" si="78"/>
        <v>0</v>
      </c>
      <c r="R300" s="44">
        <f t="shared" ca="1" si="79"/>
        <v>-1.166200832309322E-2</v>
      </c>
    </row>
    <row r="301" spans="1:18">
      <c r="A301" s="80"/>
      <c r="B301" s="80"/>
      <c r="C301" s="128"/>
      <c r="D301" s="81">
        <f t="shared" si="65"/>
        <v>0</v>
      </c>
      <c r="E301" s="81">
        <f t="shared" si="66"/>
        <v>0</v>
      </c>
      <c r="F301" s="82">
        <f t="shared" si="67"/>
        <v>0</v>
      </c>
      <c r="G301" s="82">
        <f t="shared" si="68"/>
        <v>0</v>
      </c>
      <c r="H301" s="82">
        <f t="shared" si="69"/>
        <v>0</v>
      </c>
      <c r="I301" s="82">
        <f t="shared" si="70"/>
        <v>0</v>
      </c>
      <c r="J301" s="82">
        <f t="shared" si="71"/>
        <v>0</v>
      </c>
      <c r="K301" s="82">
        <f t="shared" si="72"/>
        <v>0</v>
      </c>
      <c r="L301" s="82">
        <f t="shared" si="73"/>
        <v>0</v>
      </c>
      <c r="M301" s="82">
        <f t="shared" ca="1" si="74"/>
        <v>1.166200832309322E-2</v>
      </c>
      <c r="N301" s="82">
        <f t="shared" ca="1" si="75"/>
        <v>0</v>
      </c>
      <c r="O301" s="91">
        <f t="shared" ca="1" si="76"/>
        <v>0</v>
      </c>
      <c r="P301" s="82">
        <f t="shared" ca="1" si="77"/>
        <v>0</v>
      </c>
      <c r="Q301" s="82">
        <f t="shared" ca="1" si="78"/>
        <v>0</v>
      </c>
      <c r="R301" s="44">
        <f t="shared" ca="1" si="79"/>
        <v>-1.166200832309322E-2</v>
      </c>
    </row>
    <row r="302" spans="1:18">
      <c r="A302" s="80"/>
      <c r="B302" s="80"/>
      <c r="C302" s="128"/>
      <c r="D302" s="81">
        <f t="shared" si="65"/>
        <v>0</v>
      </c>
      <c r="E302" s="81">
        <f t="shared" si="66"/>
        <v>0</v>
      </c>
      <c r="F302" s="82">
        <f t="shared" si="67"/>
        <v>0</v>
      </c>
      <c r="G302" s="82">
        <f t="shared" si="68"/>
        <v>0</v>
      </c>
      <c r="H302" s="82">
        <f t="shared" si="69"/>
        <v>0</v>
      </c>
      <c r="I302" s="82">
        <f t="shared" si="70"/>
        <v>0</v>
      </c>
      <c r="J302" s="82">
        <f t="shared" si="71"/>
        <v>0</v>
      </c>
      <c r="K302" s="82">
        <f t="shared" si="72"/>
        <v>0</v>
      </c>
      <c r="L302" s="82">
        <f t="shared" si="73"/>
        <v>0</v>
      </c>
      <c r="M302" s="82">
        <f t="shared" ca="1" si="74"/>
        <v>1.166200832309322E-2</v>
      </c>
      <c r="N302" s="82">
        <f t="shared" ca="1" si="75"/>
        <v>0</v>
      </c>
      <c r="O302" s="91">
        <f t="shared" ca="1" si="76"/>
        <v>0</v>
      </c>
      <c r="P302" s="82">
        <f t="shared" ca="1" si="77"/>
        <v>0</v>
      </c>
      <c r="Q302" s="82">
        <f t="shared" ca="1" si="78"/>
        <v>0</v>
      </c>
      <c r="R302" s="44">
        <f t="shared" ca="1" si="79"/>
        <v>-1.166200832309322E-2</v>
      </c>
    </row>
    <row r="303" spans="1:18">
      <c r="A303" s="80"/>
      <c r="B303" s="80"/>
      <c r="C303" s="128"/>
      <c r="D303" s="81">
        <f t="shared" si="65"/>
        <v>0</v>
      </c>
      <c r="E303" s="81">
        <f t="shared" si="66"/>
        <v>0</v>
      </c>
      <c r="F303" s="82">
        <f t="shared" si="67"/>
        <v>0</v>
      </c>
      <c r="G303" s="82">
        <f t="shared" si="68"/>
        <v>0</v>
      </c>
      <c r="H303" s="82">
        <f t="shared" si="69"/>
        <v>0</v>
      </c>
      <c r="I303" s="82">
        <f t="shared" si="70"/>
        <v>0</v>
      </c>
      <c r="J303" s="82">
        <f t="shared" si="71"/>
        <v>0</v>
      </c>
      <c r="K303" s="82">
        <f t="shared" si="72"/>
        <v>0</v>
      </c>
      <c r="L303" s="82">
        <f t="shared" si="73"/>
        <v>0</v>
      </c>
      <c r="M303" s="82">
        <f t="shared" ca="1" si="74"/>
        <v>1.166200832309322E-2</v>
      </c>
      <c r="N303" s="82">
        <f t="shared" ca="1" si="75"/>
        <v>0</v>
      </c>
      <c r="O303" s="91">
        <f t="shared" ca="1" si="76"/>
        <v>0</v>
      </c>
      <c r="P303" s="82">
        <f t="shared" ca="1" si="77"/>
        <v>0</v>
      </c>
      <c r="Q303" s="82">
        <f t="shared" ca="1" si="78"/>
        <v>0</v>
      </c>
      <c r="R303" s="44">
        <f t="shared" ca="1" si="79"/>
        <v>-1.166200832309322E-2</v>
      </c>
    </row>
    <row r="304" spans="1:18">
      <c r="A304" s="80"/>
      <c r="B304" s="80"/>
      <c r="C304" s="128"/>
      <c r="D304" s="81">
        <f t="shared" si="65"/>
        <v>0</v>
      </c>
      <c r="E304" s="81">
        <f t="shared" si="66"/>
        <v>0</v>
      </c>
      <c r="F304" s="82">
        <f t="shared" si="67"/>
        <v>0</v>
      </c>
      <c r="G304" s="82">
        <f t="shared" si="68"/>
        <v>0</v>
      </c>
      <c r="H304" s="82">
        <f t="shared" si="69"/>
        <v>0</v>
      </c>
      <c r="I304" s="82">
        <f t="shared" si="70"/>
        <v>0</v>
      </c>
      <c r="J304" s="82">
        <f t="shared" si="71"/>
        <v>0</v>
      </c>
      <c r="K304" s="82">
        <f t="shared" si="72"/>
        <v>0</v>
      </c>
      <c r="L304" s="82">
        <f t="shared" si="73"/>
        <v>0</v>
      </c>
      <c r="M304" s="82">
        <f t="shared" ca="1" si="74"/>
        <v>1.166200832309322E-2</v>
      </c>
      <c r="N304" s="82">
        <f t="shared" ca="1" si="75"/>
        <v>0</v>
      </c>
      <c r="O304" s="91">
        <f t="shared" ca="1" si="76"/>
        <v>0</v>
      </c>
      <c r="P304" s="82">
        <f t="shared" ca="1" si="77"/>
        <v>0</v>
      </c>
      <c r="Q304" s="82">
        <f t="shared" ca="1" si="78"/>
        <v>0</v>
      </c>
      <c r="R304" s="44">
        <f t="shared" ca="1" si="79"/>
        <v>-1.166200832309322E-2</v>
      </c>
    </row>
    <row r="305" spans="1:18">
      <c r="A305" s="80"/>
      <c r="B305" s="80"/>
      <c r="C305" s="128"/>
      <c r="D305" s="81">
        <f t="shared" si="65"/>
        <v>0</v>
      </c>
      <c r="E305" s="81">
        <f t="shared" si="66"/>
        <v>0</v>
      </c>
      <c r="F305" s="82">
        <f t="shared" si="67"/>
        <v>0</v>
      </c>
      <c r="G305" s="82">
        <f t="shared" si="68"/>
        <v>0</v>
      </c>
      <c r="H305" s="82">
        <f t="shared" si="69"/>
        <v>0</v>
      </c>
      <c r="I305" s="82">
        <f t="shared" si="70"/>
        <v>0</v>
      </c>
      <c r="J305" s="82">
        <f t="shared" si="71"/>
        <v>0</v>
      </c>
      <c r="K305" s="82">
        <f t="shared" si="72"/>
        <v>0</v>
      </c>
      <c r="L305" s="82">
        <f t="shared" si="73"/>
        <v>0</v>
      </c>
      <c r="M305" s="82">
        <f t="shared" ca="1" si="74"/>
        <v>1.166200832309322E-2</v>
      </c>
      <c r="N305" s="82">
        <f t="shared" ca="1" si="75"/>
        <v>0</v>
      </c>
      <c r="O305" s="91">
        <f t="shared" ca="1" si="76"/>
        <v>0</v>
      </c>
      <c r="P305" s="82">
        <f t="shared" ca="1" si="77"/>
        <v>0</v>
      </c>
      <c r="Q305" s="82">
        <f t="shared" ca="1" si="78"/>
        <v>0</v>
      </c>
      <c r="R305" s="44">
        <f t="shared" ca="1" si="79"/>
        <v>-1.166200832309322E-2</v>
      </c>
    </row>
    <row r="306" spans="1:18">
      <c r="A306" s="80"/>
      <c r="B306" s="80"/>
      <c r="C306" s="128"/>
      <c r="D306" s="81">
        <f t="shared" si="65"/>
        <v>0</v>
      </c>
      <c r="E306" s="81">
        <f t="shared" si="66"/>
        <v>0</v>
      </c>
      <c r="F306" s="82">
        <f t="shared" si="67"/>
        <v>0</v>
      </c>
      <c r="G306" s="82">
        <f t="shared" si="68"/>
        <v>0</v>
      </c>
      <c r="H306" s="82">
        <f t="shared" si="69"/>
        <v>0</v>
      </c>
      <c r="I306" s="82">
        <f t="shared" si="70"/>
        <v>0</v>
      </c>
      <c r="J306" s="82">
        <f t="shared" si="71"/>
        <v>0</v>
      </c>
      <c r="K306" s="82">
        <f t="shared" si="72"/>
        <v>0</v>
      </c>
      <c r="L306" s="82">
        <f t="shared" si="73"/>
        <v>0</v>
      </c>
      <c r="M306" s="82">
        <f t="shared" ca="1" si="74"/>
        <v>1.166200832309322E-2</v>
      </c>
      <c r="N306" s="82">
        <f t="shared" ca="1" si="75"/>
        <v>0</v>
      </c>
      <c r="O306" s="91">
        <f t="shared" ca="1" si="76"/>
        <v>0</v>
      </c>
      <c r="P306" s="82">
        <f t="shared" ca="1" si="77"/>
        <v>0</v>
      </c>
      <c r="Q306" s="82">
        <f t="shared" ca="1" si="78"/>
        <v>0</v>
      </c>
      <c r="R306" s="44">
        <f t="shared" ca="1" si="79"/>
        <v>-1.166200832309322E-2</v>
      </c>
    </row>
    <row r="307" spans="1:18">
      <c r="A307" s="80"/>
      <c r="B307" s="80"/>
      <c r="C307" s="128"/>
      <c r="D307" s="81">
        <f t="shared" si="65"/>
        <v>0</v>
      </c>
      <c r="E307" s="81">
        <f t="shared" si="66"/>
        <v>0</v>
      </c>
      <c r="F307" s="82">
        <f t="shared" si="67"/>
        <v>0</v>
      </c>
      <c r="G307" s="82">
        <f t="shared" si="68"/>
        <v>0</v>
      </c>
      <c r="H307" s="82">
        <f t="shared" si="69"/>
        <v>0</v>
      </c>
      <c r="I307" s="82">
        <f t="shared" si="70"/>
        <v>0</v>
      </c>
      <c r="J307" s="82">
        <f t="shared" si="71"/>
        <v>0</v>
      </c>
      <c r="K307" s="82">
        <f t="shared" si="72"/>
        <v>0</v>
      </c>
      <c r="L307" s="82">
        <f t="shared" si="73"/>
        <v>0</v>
      </c>
      <c r="M307" s="82">
        <f t="shared" ca="1" si="74"/>
        <v>1.166200832309322E-2</v>
      </c>
      <c r="N307" s="82">
        <f t="shared" ca="1" si="75"/>
        <v>0</v>
      </c>
      <c r="O307" s="91">
        <f t="shared" ca="1" si="76"/>
        <v>0</v>
      </c>
      <c r="P307" s="82">
        <f t="shared" ca="1" si="77"/>
        <v>0</v>
      </c>
      <c r="Q307" s="82">
        <f t="shared" ca="1" si="78"/>
        <v>0</v>
      </c>
      <c r="R307" s="44">
        <f t="shared" ca="1" si="79"/>
        <v>-1.166200832309322E-2</v>
      </c>
    </row>
    <row r="308" spans="1:18">
      <c r="A308" s="80"/>
      <c r="B308" s="80"/>
      <c r="C308" s="128"/>
      <c r="D308" s="81">
        <f t="shared" si="65"/>
        <v>0</v>
      </c>
      <c r="E308" s="81">
        <f t="shared" si="66"/>
        <v>0</v>
      </c>
      <c r="F308" s="82">
        <f t="shared" si="67"/>
        <v>0</v>
      </c>
      <c r="G308" s="82">
        <f t="shared" si="68"/>
        <v>0</v>
      </c>
      <c r="H308" s="82">
        <f t="shared" si="69"/>
        <v>0</v>
      </c>
      <c r="I308" s="82">
        <f t="shared" si="70"/>
        <v>0</v>
      </c>
      <c r="J308" s="82">
        <f t="shared" si="71"/>
        <v>0</v>
      </c>
      <c r="K308" s="82">
        <f t="shared" si="72"/>
        <v>0</v>
      </c>
      <c r="L308" s="82">
        <f t="shared" si="73"/>
        <v>0</v>
      </c>
      <c r="M308" s="82">
        <f t="shared" ca="1" si="74"/>
        <v>1.166200832309322E-2</v>
      </c>
      <c r="N308" s="82">
        <f t="shared" ca="1" si="75"/>
        <v>0</v>
      </c>
      <c r="O308" s="91">
        <f t="shared" ca="1" si="76"/>
        <v>0</v>
      </c>
      <c r="P308" s="82">
        <f t="shared" ca="1" si="77"/>
        <v>0</v>
      </c>
      <c r="Q308" s="82">
        <f t="shared" ca="1" si="78"/>
        <v>0</v>
      </c>
      <c r="R308" s="44">
        <f t="shared" ca="1" si="79"/>
        <v>-1.166200832309322E-2</v>
      </c>
    </row>
    <row r="309" spans="1:18">
      <c r="A309" s="80"/>
      <c r="B309" s="80"/>
      <c r="C309" s="128"/>
      <c r="D309" s="81">
        <f t="shared" si="65"/>
        <v>0</v>
      </c>
      <c r="E309" s="81">
        <f t="shared" si="66"/>
        <v>0</v>
      </c>
      <c r="F309" s="82">
        <f t="shared" si="67"/>
        <v>0</v>
      </c>
      <c r="G309" s="82">
        <f t="shared" si="68"/>
        <v>0</v>
      </c>
      <c r="H309" s="82">
        <f t="shared" si="69"/>
        <v>0</v>
      </c>
      <c r="I309" s="82">
        <f t="shared" si="70"/>
        <v>0</v>
      </c>
      <c r="J309" s="82">
        <f t="shared" si="71"/>
        <v>0</v>
      </c>
      <c r="K309" s="82">
        <f t="shared" si="72"/>
        <v>0</v>
      </c>
      <c r="L309" s="82">
        <f t="shared" si="73"/>
        <v>0</v>
      </c>
      <c r="M309" s="82">
        <f t="shared" ca="1" si="74"/>
        <v>1.166200832309322E-2</v>
      </c>
      <c r="N309" s="82">
        <f t="shared" ca="1" si="75"/>
        <v>0</v>
      </c>
      <c r="O309" s="91">
        <f t="shared" ca="1" si="76"/>
        <v>0</v>
      </c>
      <c r="P309" s="82">
        <f t="shared" ca="1" si="77"/>
        <v>0</v>
      </c>
      <c r="Q309" s="82">
        <f t="shared" ca="1" si="78"/>
        <v>0</v>
      </c>
      <c r="R309" s="44">
        <f t="shared" ca="1" si="79"/>
        <v>-1.166200832309322E-2</v>
      </c>
    </row>
    <row r="310" spans="1:18">
      <c r="A310" s="80"/>
      <c r="B310" s="80"/>
      <c r="C310" s="128"/>
      <c r="D310" s="81">
        <f t="shared" si="65"/>
        <v>0</v>
      </c>
      <c r="E310" s="81">
        <f t="shared" si="66"/>
        <v>0</v>
      </c>
      <c r="F310" s="82">
        <f t="shared" si="67"/>
        <v>0</v>
      </c>
      <c r="G310" s="82">
        <f t="shared" si="68"/>
        <v>0</v>
      </c>
      <c r="H310" s="82">
        <f t="shared" si="69"/>
        <v>0</v>
      </c>
      <c r="I310" s="82">
        <f t="shared" si="70"/>
        <v>0</v>
      </c>
      <c r="J310" s="82">
        <f t="shared" si="71"/>
        <v>0</v>
      </c>
      <c r="K310" s="82">
        <f t="shared" si="72"/>
        <v>0</v>
      </c>
      <c r="L310" s="82">
        <f t="shared" si="73"/>
        <v>0</v>
      </c>
      <c r="M310" s="82">
        <f t="shared" ca="1" si="74"/>
        <v>1.166200832309322E-2</v>
      </c>
      <c r="N310" s="82">
        <f t="shared" ca="1" si="75"/>
        <v>0</v>
      </c>
      <c r="O310" s="91">
        <f t="shared" ca="1" si="76"/>
        <v>0</v>
      </c>
      <c r="P310" s="82">
        <f t="shared" ca="1" si="77"/>
        <v>0</v>
      </c>
      <c r="Q310" s="82">
        <f t="shared" ca="1" si="78"/>
        <v>0</v>
      </c>
      <c r="R310" s="44">
        <f t="shared" ca="1" si="79"/>
        <v>-1.166200832309322E-2</v>
      </c>
    </row>
    <row r="311" spans="1:18">
      <c r="A311" s="80"/>
      <c r="B311" s="80"/>
      <c r="C311" s="128"/>
      <c r="D311" s="81">
        <f t="shared" si="65"/>
        <v>0</v>
      </c>
      <c r="E311" s="81">
        <f t="shared" si="66"/>
        <v>0</v>
      </c>
      <c r="F311" s="82">
        <f t="shared" si="67"/>
        <v>0</v>
      </c>
      <c r="G311" s="82">
        <f t="shared" si="68"/>
        <v>0</v>
      </c>
      <c r="H311" s="82">
        <f t="shared" si="69"/>
        <v>0</v>
      </c>
      <c r="I311" s="82">
        <f t="shared" si="70"/>
        <v>0</v>
      </c>
      <c r="J311" s="82">
        <f t="shared" si="71"/>
        <v>0</v>
      </c>
      <c r="K311" s="82">
        <f t="shared" si="72"/>
        <v>0</v>
      </c>
      <c r="L311" s="82">
        <f t="shared" si="73"/>
        <v>0</v>
      </c>
      <c r="M311" s="82">
        <f t="shared" ca="1" si="74"/>
        <v>1.166200832309322E-2</v>
      </c>
      <c r="N311" s="82">
        <f t="shared" ca="1" si="75"/>
        <v>0</v>
      </c>
      <c r="O311" s="91">
        <f t="shared" ca="1" si="76"/>
        <v>0</v>
      </c>
      <c r="P311" s="82">
        <f t="shared" ca="1" si="77"/>
        <v>0</v>
      </c>
      <c r="Q311" s="82">
        <f t="shared" ca="1" si="78"/>
        <v>0</v>
      </c>
      <c r="R311" s="44">
        <f t="shared" ca="1" si="79"/>
        <v>-1.166200832309322E-2</v>
      </c>
    </row>
    <row r="312" spans="1:18">
      <c r="A312" s="80"/>
      <c r="B312" s="80"/>
      <c r="C312" s="128"/>
      <c r="D312" s="81">
        <f t="shared" si="65"/>
        <v>0</v>
      </c>
      <c r="E312" s="81">
        <f t="shared" si="66"/>
        <v>0</v>
      </c>
      <c r="F312" s="82">
        <f t="shared" si="67"/>
        <v>0</v>
      </c>
      <c r="G312" s="82">
        <f t="shared" si="68"/>
        <v>0</v>
      </c>
      <c r="H312" s="82">
        <f t="shared" si="69"/>
        <v>0</v>
      </c>
      <c r="I312" s="82">
        <f t="shared" si="70"/>
        <v>0</v>
      </c>
      <c r="J312" s="82">
        <f t="shared" si="71"/>
        <v>0</v>
      </c>
      <c r="K312" s="82">
        <f t="shared" si="72"/>
        <v>0</v>
      </c>
      <c r="L312" s="82">
        <f t="shared" si="73"/>
        <v>0</v>
      </c>
      <c r="M312" s="82">
        <f t="shared" ca="1" si="74"/>
        <v>1.166200832309322E-2</v>
      </c>
      <c r="N312" s="82">
        <f t="shared" ca="1" si="75"/>
        <v>0</v>
      </c>
      <c r="O312" s="91">
        <f t="shared" ca="1" si="76"/>
        <v>0</v>
      </c>
      <c r="P312" s="82">
        <f t="shared" ca="1" si="77"/>
        <v>0</v>
      </c>
      <c r="Q312" s="82">
        <f t="shared" ca="1" si="78"/>
        <v>0</v>
      </c>
      <c r="R312" s="44">
        <f t="shared" ca="1" si="79"/>
        <v>-1.166200832309322E-2</v>
      </c>
    </row>
    <row r="313" spans="1:18">
      <c r="A313" s="80"/>
      <c r="B313" s="80"/>
      <c r="C313" s="128"/>
      <c r="D313" s="81">
        <f t="shared" si="65"/>
        <v>0</v>
      </c>
      <c r="E313" s="81">
        <f t="shared" si="66"/>
        <v>0</v>
      </c>
      <c r="F313" s="82">
        <f t="shared" si="67"/>
        <v>0</v>
      </c>
      <c r="G313" s="82">
        <f t="shared" si="68"/>
        <v>0</v>
      </c>
      <c r="H313" s="82">
        <f t="shared" si="69"/>
        <v>0</v>
      </c>
      <c r="I313" s="82">
        <f t="shared" si="70"/>
        <v>0</v>
      </c>
      <c r="J313" s="82">
        <f t="shared" si="71"/>
        <v>0</v>
      </c>
      <c r="K313" s="82">
        <f t="shared" si="72"/>
        <v>0</v>
      </c>
      <c r="L313" s="82">
        <f t="shared" si="73"/>
        <v>0</v>
      </c>
      <c r="M313" s="82">
        <f t="shared" ca="1" si="74"/>
        <v>1.166200832309322E-2</v>
      </c>
      <c r="N313" s="82">
        <f t="shared" ca="1" si="75"/>
        <v>0</v>
      </c>
      <c r="O313" s="91">
        <f t="shared" ca="1" si="76"/>
        <v>0</v>
      </c>
      <c r="P313" s="82">
        <f t="shared" ca="1" si="77"/>
        <v>0</v>
      </c>
      <c r="Q313" s="82">
        <f t="shared" ca="1" si="78"/>
        <v>0</v>
      </c>
      <c r="R313" s="44">
        <f t="shared" ca="1" si="79"/>
        <v>-1.166200832309322E-2</v>
      </c>
    </row>
    <row r="314" spans="1:18">
      <c r="A314" s="80"/>
      <c r="B314" s="80"/>
      <c r="C314" s="128"/>
      <c r="D314" s="81">
        <f t="shared" si="65"/>
        <v>0</v>
      </c>
      <c r="E314" s="81">
        <f t="shared" si="66"/>
        <v>0</v>
      </c>
      <c r="F314" s="82">
        <f t="shared" si="67"/>
        <v>0</v>
      </c>
      <c r="G314" s="82">
        <f t="shared" si="68"/>
        <v>0</v>
      </c>
      <c r="H314" s="82">
        <f t="shared" si="69"/>
        <v>0</v>
      </c>
      <c r="I314" s="82">
        <f t="shared" si="70"/>
        <v>0</v>
      </c>
      <c r="J314" s="82">
        <f t="shared" si="71"/>
        <v>0</v>
      </c>
      <c r="K314" s="82">
        <f t="shared" si="72"/>
        <v>0</v>
      </c>
      <c r="L314" s="82">
        <f t="shared" si="73"/>
        <v>0</v>
      </c>
      <c r="M314" s="82">
        <f t="shared" ca="1" si="74"/>
        <v>1.166200832309322E-2</v>
      </c>
      <c r="N314" s="82">
        <f t="shared" ca="1" si="75"/>
        <v>0</v>
      </c>
      <c r="O314" s="91">
        <f t="shared" ca="1" si="76"/>
        <v>0</v>
      </c>
      <c r="P314" s="82">
        <f t="shared" ca="1" si="77"/>
        <v>0</v>
      </c>
      <c r="Q314" s="82">
        <f t="shared" ca="1" si="78"/>
        <v>0</v>
      </c>
      <c r="R314" s="44">
        <f t="shared" ca="1" si="79"/>
        <v>-1.166200832309322E-2</v>
      </c>
    </row>
    <row r="315" spans="1:18">
      <c r="A315" s="80"/>
      <c r="B315" s="80"/>
      <c r="C315" s="128"/>
      <c r="D315" s="81">
        <f t="shared" si="65"/>
        <v>0</v>
      </c>
      <c r="E315" s="81">
        <f t="shared" si="66"/>
        <v>0</v>
      </c>
      <c r="F315" s="82">
        <f t="shared" si="67"/>
        <v>0</v>
      </c>
      <c r="G315" s="82">
        <f t="shared" si="68"/>
        <v>0</v>
      </c>
      <c r="H315" s="82">
        <f t="shared" si="69"/>
        <v>0</v>
      </c>
      <c r="I315" s="82">
        <f t="shared" si="70"/>
        <v>0</v>
      </c>
      <c r="J315" s="82">
        <f t="shared" si="71"/>
        <v>0</v>
      </c>
      <c r="K315" s="82">
        <f t="shared" si="72"/>
        <v>0</v>
      </c>
      <c r="L315" s="82">
        <f t="shared" si="73"/>
        <v>0</v>
      </c>
      <c r="M315" s="82">
        <f t="shared" ca="1" si="74"/>
        <v>1.166200832309322E-2</v>
      </c>
      <c r="N315" s="82">
        <f t="shared" ca="1" si="75"/>
        <v>0</v>
      </c>
      <c r="O315" s="91">
        <f t="shared" ca="1" si="76"/>
        <v>0</v>
      </c>
      <c r="P315" s="82">
        <f t="shared" ca="1" si="77"/>
        <v>0</v>
      </c>
      <c r="Q315" s="82">
        <f t="shared" ca="1" si="78"/>
        <v>0</v>
      </c>
      <c r="R315" s="44">
        <f t="shared" ca="1" si="79"/>
        <v>-1.166200832309322E-2</v>
      </c>
    </row>
    <row r="316" spans="1:18">
      <c r="A316" s="80"/>
      <c r="B316" s="80"/>
      <c r="C316" s="128"/>
      <c r="D316" s="81">
        <f t="shared" si="65"/>
        <v>0</v>
      </c>
      <c r="E316" s="81">
        <f t="shared" si="66"/>
        <v>0</v>
      </c>
      <c r="F316" s="82">
        <f t="shared" si="67"/>
        <v>0</v>
      </c>
      <c r="G316" s="82">
        <f t="shared" si="68"/>
        <v>0</v>
      </c>
      <c r="H316" s="82">
        <f t="shared" si="69"/>
        <v>0</v>
      </c>
      <c r="I316" s="82">
        <f t="shared" si="70"/>
        <v>0</v>
      </c>
      <c r="J316" s="82">
        <f t="shared" si="71"/>
        <v>0</v>
      </c>
      <c r="K316" s="82">
        <f t="shared" si="72"/>
        <v>0</v>
      </c>
      <c r="L316" s="82">
        <f t="shared" si="73"/>
        <v>0</v>
      </c>
      <c r="M316" s="82">
        <f t="shared" ca="1" si="74"/>
        <v>1.166200832309322E-2</v>
      </c>
      <c r="N316" s="82">
        <f t="shared" ca="1" si="75"/>
        <v>0</v>
      </c>
      <c r="O316" s="91">
        <f t="shared" ca="1" si="76"/>
        <v>0</v>
      </c>
      <c r="P316" s="82">
        <f t="shared" ca="1" si="77"/>
        <v>0</v>
      </c>
      <c r="Q316" s="82">
        <f t="shared" ca="1" si="78"/>
        <v>0</v>
      </c>
      <c r="R316" s="44">
        <f t="shared" ca="1" si="79"/>
        <v>-1.166200832309322E-2</v>
      </c>
    </row>
    <row r="317" spans="1:18">
      <c r="A317" s="80"/>
      <c r="B317" s="80"/>
      <c r="C317" s="128"/>
      <c r="D317" s="81">
        <f t="shared" si="65"/>
        <v>0</v>
      </c>
      <c r="E317" s="81">
        <f t="shared" si="66"/>
        <v>0</v>
      </c>
      <c r="F317" s="82">
        <f t="shared" si="67"/>
        <v>0</v>
      </c>
      <c r="G317" s="82">
        <f t="shared" si="68"/>
        <v>0</v>
      </c>
      <c r="H317" s="82">
        <f t="shared" si="69"/>
        <v>0</v>
      </c>
      <c r="I317" s="82">
        <f t="shared" si="70"/>
        <v>0</v>
      </c>
      <c r="J317" s="82">
        <f t="shared" si="71"/>
        <v>0</v>
      </c>
      <c r="K317" s="82">
        <f t="shared" si="72"/>
        <v>0</v>
      </c>
      <c r="L317" s="82">
        <f t="shared" si="73"/>
        <v>0</v>
      </c>
      <c r="M317" s="82">
        <f t="shared" ca="1" si="74"/>
        <v>1.166200832309322E-2</v>
      </c>
      <c r="N317" s="82">
        <f t="shared" ca="1" si="75"/>
        <v>0</v>
      </c>
      <c r="O317" s="91">
        <f t="shared" ca="1" si="76"/>
        <v>0</v>
      </c>
      <c r="P317" s="82">
        <f t="shared" ca="1" si="77"/>
        <v>0</v>
      </c>
      <c r="Q317" s="82">
        <f t="shared" ca="1" si="78"/>
        <v>0</v>
      </c>
      <c r="R317" s="44">
        <f t="shared" ca="1" si="79"/>
        <v>-1.166200832309322E-2</v>
      </c>
    </row>
    <row r="318" spans="1:18">
      <c r="A318" s="80"/>
      <c r="B318" s="80"/>
      <c r="C318" s="128"/>
      <c r="D318" s="81">
        <f t="shared" si="65"/>
        <v>0</v>
      </c>
      <c r="E318" s="81">
        <f t="shared" si="66"/>
        <v>0</v>
      </c>
      <c r="F318" s="82">
        <f t="shared" si="67"/>
        <v>0</v>
      </c>
      <c r="G318" s="82">
        <f t="shared" si="68"/>
        <v>0</v>
      </c>
      <c r="H318" s="82">
        <f t="shared" si="69"/>
        <v>0</v>
      </c>
      <c r="I318" s="82">
        <f t="shared" si="70"/>
        <v>0</v>
      </c>
      <c r="J318" s="82">
        <f t="shared" si="71"/>
        <v>0</v>
      </c>
      <c r="K318" s="82">
        <f t="shared" si="72"/>
        <v>0</v>
      </c>
      <c r="L318" s="82">
        <f t="shared" si="73"/>
        <v>0</v>
      </c>
      <c r="M318" s="82">
        <f t="shared" ca="1" si="74"/>
        <v>1.166200832309322E-2</v>
      </c>
      <c r="N318" s="82">
        <f t="shared" ca="1" si="75"/>
        <v>0</v>
      </c>
      <c r="O318" s="91">
        <f t="shared" ca="1" si="76"/>
        <v>0</v>
      </c>
      <c r="P318" s="82">
        <f t="shared" ca="1" si="77"/>
        <v>0</v>
      </c>
      <c r="Q318" s="82">
        <f t="shared" ca="1" si="78"/>
        <v>0</v>
      </c>
      <c r="R318" s="44">
        <f t="shared" ca="1" si="79"/>
        <v>-1.166200832309322E-2</v>
      </c>
    </row>
    <row r="319" spans="1:18">
      <c r="A319" s="80"/>
      <c r="B319" s="80"/>
      <c r="C319" s="128"/>
      <c r="D319" s="81">
        <f t="shared" si="65"/>
        <v>0</v>
      </c>
      <c r="E319" s="81">
        <f t="shared" si="66"/>
        <v>0</v>
      </c>
      <c r="F319" s="82">
        <f t="shared" si="67"/>
        <v>0</v>
      </c>
      <c r="G319" s="82">
        <f t="shared" si="68"/>
        <v>0</v>
      </c>
      <c r="H319" s="82">
        <f t="shared" si="69"/>
        <v>0</v>
      </c>
      <c r="I319" s="82">
        <f t="shared" si="70"/>
        <v>0</v>
      </c>
      <c r="J319" s="82">
        <f t="shared" si="71"/>
        <v>0</v>
      </c>
      <c r="K319" s="82">
        <f t="shared" si="72"/>
        <v>0</v>
      </c>
      <c r="L319" s="82">
        <f t="shared" si="73"/>
        <v>0</v>
      </c>
      <c r="M319" s="82">
        <f t="shared" ca="1" si="74"/>
        <v>1.166200832309322E-2</v>
      </c>
      <c r="N319" s="82">
        <f t="shared" ca="1" si="75"/>
        <v>0</v>
      </c>
      <c r="O319" s="91">
        <f t="shared" ca="1" si="76"/>
        <v>0</v>
      </c>
      <c r="P319" s="82">
        <f t="shared" ca="1" si="77"/>
        <v>0</v>
      </c>
      <c r="Q319" s="82">
        <f t="shared" ca="1" si="78"/>
        <v>0</v>
      </c>
      <c r="R319" s="44">
        <f t="shared" ca="1" si="79"/>
        <v>-1.166200832309322E-2</v>
      </c>
    </row>
    <row r="320" spans="1:18">
      <c r="A320" s="80"/>
      <c r="B320" s="80"/>
      <c r="C320" s="128"/>
      <c r="D320" s="81">
        <f t="shared" si="65"/>
        <v>0</v>
      </c>
      <c r="E320" s="81">
        <f t="shared" si="66"/>
        <v>0</v>
      </c>
      <c r="F320" s="82">
        <f t="shared" si="67"/>
        <v>0</v>
      </c>
      <c r="G320" s="82">
        <f t="shared" si="68"/>
        <v>0</v>
      </c>
      <c r="H320" s="82">
        <f t="shared" si="69"/>
        <v>0</v>
      </c>
      <c r="I320" s="82">
        <f t="shared" si="70"/>
        <v>0</v>
      </c>
      <c r="J320" s="82">
        <f t="shared" si="71"/>
        <v>0</v>
      </c>
      <c r="K320" s="82">
        <f t="shared" si="72"/>
        <v>0</v>
      </c>
      <c r="L320" s="82">
        <f t="shared" si="73"/>
        <v>0</v>
      </c>
      <c r="M320" s="82">
        <f t="shared" ca="1" si="74"/>
        <v>1.166200832309322E-2</v>
      </c>
      <c r="N320" s="82">
        <f t="shared" ca="1" si="75"/>
        <v>0</v>
      </c>
      <c r="O320" s="91">
        <f t="shared" ca="1" si="76"/>
        <v>0</v>
      </c>
      <c r="P320" s="82">
        <f t="shared" ca="1" si="77"/>
        <v>0</v>
      </c>
      <c r="Q320" s="82">
        <f t="shared" ca="1" si="78"/>
        <v>0</v>
      </c>
      <c r="R320" s="44">
        <f t="shared" ca="1" si="79"/>
        <v>-1.166200832309322E-2</v>
      </c>
    </row>
    <row r="321" spans="1:18">
      <c r="A321" s="80"/>
      <c r="B321" s="80"/>
      <c r="C321" s="128"/>
      <c r="D321" s="81">
        <f t="shared" si="65"/>
        <v>0</v>
      </c>
      <c r="E321" s="81">
        <f t="shared" si="66"/>
        <v>0</v>
      </c>
      <c r="F321" s="82">
        <f t="shared" si="67"/>
        <v>0</v>
      </c>
      <c r="G321" s="82">
        <f t="shared" si="68"/>
        <v>0</v>
      </c>
      <c r="H321" s="82">
        <f t="shared" si="69"/>
        <v>0</v>
      </c>
      <c r="I321" s="82">
        <f t="shared" si="70"/>
        <v>0</v>
      </c>
      <c r="J321" s="82">
        <f t="shared" si="71"/>
        <v>0</v>
      </c>
      <c r="K321" s="82">
        <f t="shared" si="72"/>
        <v>0</v>
      </c>
      <c r="L321" s="82">
        <f t="shared" si="73"/>
        <v>0</v>
      </c>
      <c r="M321" s="82">
        <f t="shared" ca="1" si="74"/>
        <v>1.166200832309322E-2</v>
      </c>
      <c r="N321" s="82">
        <f t="shared" ca="1" si="75"/>
        <v>0</v>
      </c>
      <c r="O321" s="91">
        <f t="shared" ca="1" si="76"/>
        <v>0</v>
      </c>
      <c r="P321" s="82">
        <f t="shared" ca="1" si="77"/>
        <v>0</v>
      </c>
      <c r="Q321" s="82">
        <f t="shared" ca="1" si="78"/>
        <v>0</v>
      </c>
      <c r="R321" s="44">
        <f t="shared" ca="1" si="79"/>
        <v>-1.166200832309322E-2</v>
      </c>
    </row>
    <row r="322" spans="1:18">
      <c r="A322" s="80"/>
      <c r="B322" s="80"/>
      <c r="C322" s="128"/>
      <c r="D322" s="81">
        <f t="shared" si="65"/>
        <v>0</v>
      </c>
      <c r="E322" s="81">
        <f t="shared" si="66"/>
        <v>0</v>
      </c>
      <c r="F322" s="82">
        <f t="shared" si="67"/>
        <v>0</v>
      </c>
      <c r="G322" s="82">
        <f t="shared" si="68"/>
        <v>0</v>
      </c>
      <c r="H322" s="82">
        <f t="shared" si="69"/>
        <v>0</v>
      </c>
      <c r="I322" s="82">
        <f t="shared" si="70"/>
        <v>0</v>
      </c>
      <c r="J322" s="82">
        <f t="shared" si="71"/>
        <v>0</v>
      </c>
      <c r="K322" s="82">
        <f t="shared" si="72"/>
        <v>0</v>
      </c>
      <c r="L322" s="82">
        <f t="shared" si="73"/>
        <v>0</v>
      </c>
      <c r="M322" s="82">
        <f t="shared" ca="1" si="74"/>
        <v>1.166200832309322E-2</v>
      </c>
      <c r="N322" s="82">
        <f t="shared" ca="1" si="75"/>
        <v>0</v>
      </c>
      <c r="O322" s="91">
        <f t="shared" ca="1" si="76"/>
        <v>0</v>
      </c>
      <c r="P322" s="82">
        <f t="shared" ca="1" si="77"/>
        <v>0</v>
      </c>
      <c r="Q322" s="82">
        <f t="shared" ca="1" si="78"/>
        <v>0</v>
      </c>
      <c r="R322" s="44">
        <f t="shared" ca="1" si="79"/>
        <v>-1.166200832309322E-2</v>
      </c>
    </row>
    <row r="323" spans="1:18">
      <c r="A323" s="80"/>
      <c r="B323" s="80"/>
      <c r="C323" s="128"/>
      <c r="D323" s="81">
        <f t="shared" si="65"/>
        <v>0</v>
      </c>
      <c r="E323" s="81">
        <f t="shared" si="66"/>
        <v>0</v>
      </c>
      <c r="F323" s="82">
        <f t="shared" si="67"/>
        <v>0</v>
      </c>
      <c r="G323" s="82">
        <f t="shared" si="68"/>
        <v>0</v>
      </c>
      <c r="H323" s="82">
        <f t="shared" si="69"/>
        <v>0</v>
      </c>
      <c r="I323" s="82">
        <f t="shared" si="70"/>
        <v>0</v>
      </c>
      <c r="J323" s="82">
        <f t="shared" si="71"/>
        <v>0</v>
      </c>
      <c r="K323" s="82">
        <f t="shared" si="72"/>
        <v>0</v>
      </c>
      <c r="L323" s="82">
        <f t="shared" si="73"/>
        <v>0</v>
      </c>
      <c r="M323" s="82">
        <f t="shared" ca="1" si="74"/>
        <v>1.166200832309322E-2</v>
      </c>
      <c r="N323" s="82">
        <f t="shared" ca="1" si="75"/>
        <v>0</v>
      </c>
      <c r="O323" s="91">
        <f t="shared" ca="1" si="76"/>
        <v>0</v>
      </c>
      <c r="P323" s="82">
        <f t="shared" ca="1" si="77"/>
        <v>0</v>
      </c>
      <c r="Q323" s="82">
        <f t="shared" ca="1" si="78"/>
        <v>0</v>
      </c>
      <c r="R323" s="44">
        <f t="shared" ca="1" si="79"/>
        <v>-1.166200832309322E-2</v>
      </c>
    </row>
    <row r="324" spans="1:18">
      <c r="A324" s="80"/>
      <c r="B324" s="80"/>
      <c r="C324" s="128"/>
      <c r="D324" s="81">
        <f t="shared" si="65"/>
        <v>0</v>
      </c>
      <c r="E324" s="81">
        <f t="shared" si="66"/>
        <v>0</v>
      </c>
      <c r="F324" s="82">
        <f t="shared" si="67"/>
        <v>0</v>
      </c>
      <c r="G324" s="82">
        <f t="shared" si="68"/>
        <v>0</v>
      </c>
      <c r="H324" s="82">
        <f t="shared" si="69"/>
        <v>0</v>
      </c>
      <c r="I324" s="82">
        <f t="shared" si="70"/>
        <v>0</v>
      </c>
      <c r="J324" s="82">
        <f t="shared" si="71"/>
        <v>0</v>
      </c>
      <c r="K324" s="82">
        <f t="shared" si="72"/>
        <v>0</v>
      </c>
      <c r="L324" s="82">
        <f t="shared" si="73"/>
        <v>0</v>
      </c>
      <c r="M324" s="82">
        <f t="shared" ca="1" si="74"/>
        <v>1.166200832309322E-2</v>
      </c>
      <c r="N324" s="82">
        <f t="shared" ca="1" si="75"/>
        <v>0</v>
      </c>
      <c r="O324" s="91">
        <f t="shared" ca="1" si="76"/>
        <v>0</v>
      </c>
      <c r="P324" s="82">
        <f t="shared" ca="1" si="77"/>
        <v>0</v>
      </c>
      <c r="Q324" s="82">
        <f t="shared" ca="1" si="78"/>
        <v>0</v>
      </c>
      <c r="R324" s="44">
        <f t="shared" ca="1" si="79"/>
        <v>-1.166200832309322E-2</v>
      </c>
    </row>
    <row r="325" spans="1:18">
      <c r="A325" s="80"/>
      <c r="B325" s="80"/>
      <c r="C325" s="128"/>
      <c r="D325" s="81">
        <f t="shared" si="65"/>
        <v>0</v>
      </c>
      <c r="E325" s="81">
        <f t="shared" si="66"/>
        <v>0</v>
      </c>
      <c r="F325" s="82">
        <f t="shared" si="67"/>
        <v>0</v>
      </c>
      <c r="G325" s="82">
        <f t="shared" si="68"/>
        <v>0</v>
      </c>
      <c r="H325" s="82">
        <f t="shared" si="69"/>
        <v>0</v>
      </c>
      <c r="I325" s="82">
        <f t="shared" si="70"/>
        <v>0</v>
      </c>
      <c r="J325" s="82">
        <f t="shared" si="71"/>
        <v>0</v>
      </c>
      <c r="K325" s="82">
        <f t="shared" si="72"/>
        <v>0</v>
      </c>
      <c r="L325" s="82">
        <f t="shared" si="73"/>
        <v>0</v>
      </c>
      <c r="M325" s="82">
        <f t="shared" ca="1" si="74"/>
        <v>1.166200832309322E-2</v>
      </c>
      <c r="N325" s="82">
        <f t="shared" ca="1" si="75"/>
        <v>0</v>
      </c>
      <c r="O325" s="91">
        <f t="shared" ca="1" si="76"/>
        <v>0</v>
      </c>
      <c r="P325" s="82">
        <f t="shared" ca="1" si="77"/>
        <v>0</v>
      </c>
      <c r="Q325" s="82">
        <f t="shared" ca="1" si="78"/>
        <v>0</v>
      </c>
      <c r="R325" s="44">
        <f t="shared" ca="1" si="79"/>
        <v>-1.166200832309322E-2</v>
      </c>
    </row>
    <row r="326" spans="1:18">
      <c r="A326" s="80"/>
      <c r="B326" s="80"/>
      <c r="C326" s="128"/>
      <c r="D326" s="81">
        <f t="shared" si="65"/>
        <v>0</v>
      </c>
      <c r="E326" s="81">
        <f t="shared" si="66"/>
        <v>0</v>
      </c>
      <c r="F326" s="82">
        <f t="shared" si="67"/>
        <v>0</v>
      </c>
      <c r="G326" s="82">
        <f t="shared" si="68"/>
        <v>0</v>
      </c>
      <c r="H326" s="82">
        <f t="shared" si="69"/>
        <v>0</v>
      </c>
      <c r="I326" s="82">
        <f t="shared" si="70"/>
        <v>0</v>
      </c>
      <c r="J326" s="82">
        <f t="shared" si="71"/>
        <v>0</v>
      </c>
      <c r="K326" s="82">
        <f t="shared" si="72"/>
        <v>0</v>
      </c>
      <c r="L326" s="82">
        <f t="shared" si="73"/>
        <v>0</v>
      </c>
      <c r="M326" s="82">
        <f t="shared" ca="1" si="74"/>
        <v>1.166200832309322E-2</v>
      </c>
      <c r="N326" s="82">
        <f t="shared" ca="1" si="75"/>
        <v>0</v>
      </c>
      <c r="O326" s="91">
        <f t="shared" ca="1" si="76"/>
        <v>0</v>
      </c>
      <c r="P326" s="82">
        <f t="shared" ca="1" si="77"/>
        <v>0</v>
      </c>
      <c r="Q326" s="82">
        <f t="shared" ca="1" si="78"/>
        <v>0</v>
      </c>
      <c r="R326" s="44">
        <f t="shared" ca="1" si="79"/>
        <v>-1.166200832309322E-2</v>
      </c>
    </row>
    <row r="327" spans="1:18">
      <c r="A327" s="80"/>
      <c r="B327" s="80"/>
      <c r="C327" s="128"/>
      <c r="D327" s="81">
        <f t="shared" si="65"/>
        <v>0</v>
      </c>
      <c r="E327" s="81">
        <f t="shared" si="66"/>
        <v>0</v>
      </c>
      <c r="F327" s="82">
        <f t="shared" si="67"/>
        <v>0</v>
      </c>
      <c r="G327" s="82">
        <f t="shared" si="68"/>
        <v>0</v>
      </c>
      <c r="H327" s="82">
        <f t="shared" si="69"/>
        <v>0</v>
      </c>
      <c r="I327" s="82">
        <f t="shared" si="70"/>
        <v>0</v>
      </c>
      <c r="J327" s="82">
        <f t="shared" si="71"/>
        <v>0</v>
      </c>
      <c r="K327" s="82">
        <f t="shared" si="72"/>
        <v>0</v>
      </c>
      <c r="L327" s="82">
        <f t="shared" si="73"/>
        <v>0</v>
      </c>
      <c r="M327" s="82">
        <f t="shared" ca="1" si="74"/>
        <v>1.166200832309322E-2</v>
      </c>
      <c r="N327" s="82">
        <f t="shared" ca="1" si="75"/>
        <v>0</v>
      </c>
      <c r="O327" s="91">
        <f t="shared" ca="1" si="76"/>
        <v>0</v>
      </c>
      <c r="P327" s="82">
        <f t="shared" ca="1" si="77"/>
        <v>0</v>
      </c>
      <c r="Q327" s="82">
        <f t="shared" ca="1" si="78"/>
        <v>0</v>
      </c>
      <c r="R327" s="44">
        <f t="shared" ca="1" si="79"/>
        <v>-1.166200832309322E-2</v>
      </c>
    </row>
    <row r="328" spans="1:18">
      <c r="A328" s="80"/>
      <c r="B328" s="80"/>
      <c r="C328" s="128"/>
      <c r="D328" s="81">
        <f t="shared" si="65"/>
        <v>0</v>
      </c>
      <c r="E328" s="81">
        <f t="shared" si="66"/>
        <v>0</v>
      </c>
      <c r="F328" s="82">
        <f t="shared" si="67"/>
        <v>0</v>
      </c>
      <c r="G328" s="82">
        <f t="shared" si="68"/>
        <v>0</v>
      </c>
      <c r="H328" s="82">
        <f t="shared" si="69"/>
        <v>0</v>
      </c>
      <c r="I328" s="82">
        <f t="shared" si="70"/>
        <v>0</v>
      </c>
      <c r="J328" s="82">
        <f t="shared" si="71"/>
        <v>0</v>
      </c>
      <c r="K328" s="82">
        <f t="shared" si="72"/>
        <v>0</v>
      </c>
      <c r="L328" s="82">
        <f t="shared" si="73"/>
        <v>0</v>
      </c>
      <c r="M328" s="82">
        <f t="shared" ca="1" si="74"/>
        <v>1.166200832309322E-2</v>
      </c>
      <c r="N328" s="82">
        <f t="shared" ca="1" si="75"/>
        <v>0</v>
      </c>
      <c r="O328" s="91">
        <f t="shared" ca="1" si="76"/>
        <v>0</v>
      </c>
      <c r="P328" s="82">
        <f t="shared" ca="1" si="77"/>
        <v>0</v>
      </c>
      <c r="Q328" s="82">
        <f t="shared" ca="1" si="78"/>
        <v>0</v>
      </c>
      <c r="R328" s="44">
        <f t="shared" ca="1" si="79"/>
        <v>-1.166200832309322E-2</v>
      </c>
    </row>
    <row r="329" spans="1:18">
      <c r="A329" s="80"/>
      <c r="B329" s="80"/>
      <c r="C329" s="128"/>
      <c r="D329" s="81">
        <f t="shared" si="65"/>
        <v>0</v>
      </c>
      <c r="E329" s="81">
        <f t="shared" si="66"/>
        <v>0</v>
      </c>
      <c r="F329" s="82">
        <f t="shared" si="67"/>
        <v>0</v>
      </c>
      <c r="G329" s="82">
        <f t="shared" si="68"/>
        <v>0</v>
      </c>
      <c r="H329" s="82">
        <f t="shared" si="69"/>
        <v>0</v>
      </c>
      <c r="I329" s="82">
        <f t="shared" si="70"/>
        <v>0</v>
      </c>
      <c r="J329" s="82">
        <f t="shared" si="71"/>
        <v>0</v>
      </c>
      <c r="K329" s="82">
        <f t="shared" si="72"/>
        <v>0</v>
      </c>
      <c r="L329" s="82">
        <f t="shared" si="73"/>
        <v>0</v>
      </c>
      <c r="M329" s="82">
        <f t="shared" ca="1" si="74"/>
        <v>1.166200832309322E-2</v>
      </c>
      <c r="N329" s="82">
        <f t="shared" ca="1" si="75"/>
        <v>0</v>
      </c>
      <c r="O329" s="91">
        <f t="shared" ca="1" si="76"/>
        <v>0</v>
      </c>
      <c r="P329" s="82">
        <f t="shared" ca="1" si="77"/>
        <v>0</v>
      </c>
      <c r="Q329" s="82">
        <f t="shared" ca="1" si="78"/>
        <v>0</v>
      </c>
      <c r="R329" s="44">
        <f t="shared" ca="1" si="79"/>
        <v>-1.166200832309322E-2</v>
      </c>
    </row>
    <row r="330" spans="1:18">
      <c r="A330" s="80"/>
      <c r="B330" s="80"/>
      <c r="C330" s="128"/>
      <c r="D330" s="81">
        <f t="shared" si="65"/>
        <v>0</v>
      </c>
      <c r="E330" s="81">
        <f t="shared" si="66"/>
        <v>0</v>
      </c>
      <c r="F330" s="82">
        <f t="shared" si="67"/>
        <v>0</v>
      </c>
      <c r="G330" s="82">
        <f t="shared" si="68"/>
        <v>0</v>
      </c>
      <c r="H330" s="82">
        <f t="shared" si="69"/>
        <v>0</v>
      </c>
      <c r="I330" s="82">
        <f t="shared" si="70"/>
        <v>0</v>
      </c>
      <c r="J330" s="82">
        <f t="shared" si="71"/>
        <v>0</v>
      </c>
      <c r="K330" s="82">
        <f t="shared" si="72"/>
        <v>0</v>
      </c>
      <c r="L330" s="82">
        <f t="shared" si="73"/>
        <v>0</v>
      </c>
      <c r="M330" s="82">
        <f t="shared" ca="1" si="74"/>
        <v>1.166200832309322E-2</v>
      </c>
      <c r="N330" s="82">
        <f t="shared" ca="1" si="75"/>
        <v>0</v>
      </c>
      <c r="O330" s="91">
        <f t="shared" ca="1" si="76"/>
        <v>0</v>
      </c>
      <c r="P330" s="82">
        <f t="shared" ca="1" si="77"/>
        <v>0</v>
      </c>
      <c r="Q330" s="82">
        <f t="shared" ca="1" si="78"/>
        <v>0</v>
      </c>
      <c r="R330" s="44">
        <f t="shared" ca="1" si="79"/>
        <v>-1.166200832309322E-2</v>
      </c>
    </row>
    <row r="331" spans="1:18">
      <c r="A331" s="80"/>
      <c r="B331" s="80"/>
      <c r="C331" s="128"/>
      <c r="D331" s="81">
        <f t="shared" si="65"/>
        <v>0</v>
      </c>
      <c r="E331" s="81">
        <f t="shared" si="66"/>
        <v>0</v>
      </c>
      <c r="F331" s="82">
        <f t="shared" si="67"/>
        <v>0</v>
      </c>
      <c r="G331" s="82">
        <f t="shared" si="68"/>
        <v>0</v>
      </c>
      <c r="H331" s="82">
        <f t="shared" si="69"/>
        <v>0</v>
      </c>
      <c r="I331" s="82">
        <f t="shared" si="70"/>
        <v>0</v>
      </c>
      <c r="J331" s="82">
        <f t="shared" si="71"/>
        <v>0</v>
      </c>
      <c r="K331" s="82">
        <f t="shared" si="72"/>
        <v>0</v>
      </c>
      <c r="L331" s="82">
        <f t="shared" si="73"/>
        <v>0</v>
      </c>
      <c r="M331" s="82">
        <f t="shared" ca="1" si="74"/>
        <v>1.166200832309322E-2</v>
      </c>
      <c r="N331" s="82">
        <f t="shared" ca="1" si="75"/>
        <v>0</v>
      </c>
      <c r="O331" s="91">
        <f t="shared" ca="1" si="76"/>
        <v>0</v>
      </c>
      <c r="P331" s="82">
        <f t="shared" ca="1" si="77"/>
        <v>0</v>
      </c>
      <c r="Q331" s="82">
        <f t="shared" ca="1" si="78"/>
        <v>0</v>
      </c>
      <c r="R331" s="44">
        <f t="shared" ca="1" si="79"/>
        <v>-1.166200832309322E-2</v>
      </c>
    </row>
    <row r="332" spans="1:18">
      <c r="A332" s="80"/>
      <c r="B332" s="80"/>
      <c r="C332" s="128"/>
      <c r="D332" s="81">
        <f t="shared" si="65"/>
        <v>0</v>
      </c>
      <c r="E332" s="81">
        <f t="shared" si="66"/>
        <v>0</v>
      </c>
      <c r="F332" s="82">
        <f t="shared" si="67"/>
        <v>0</v>
      </c>
      <c r="G332" s="82">
        <f t="shared" si="68"/>
        <v>0</v>
      </c>
      <c r="H332" s="82">
        <f t="shared" si="69"/>
        <v>0</v>
      </c>
      <c r="I332" s="82">
        <f t="shared" si="70"/>
        <v>0</v>
      </c>
      <c r="J332" s="82">
        <f t="shared" si="71"/>
        <v>0</v>
      </c>
      <c r="K332" s="82">
        <f t="shared" si="72"/>
        <v>0</v>
      </c>
      <c r="L332" s="82">
        <f t="shared" si="73"/>
        <v>0</v>
      </c>
      <c r="M332" s="82">
        <f t="shared" ca="1" si="74"/>
        <v>1.166200832309322E-2</v>
      </c>
      <c r="N332" s="82">
        <f t="shared" ca="1" si="75"/>
        <v>0</v>
      </c>
      <c r="O332" s="91">
        <f t="shared" ca="1" si="76"/>
        <v>0</v>
      </c>
      <c r="P332" s="82">
        <f t="shared" ca="1" si="77"/>
        <v>0</v>
      </c>
      <c r="Q332" s="82">
        <f t="shared" ca="1" si="78"/>
        <v>0</v>
      </c>
      <c r="R332" s="44">
        <f t="shared" ca="1" si="79"/>
        <v>-1.166200832309322E-2</v>
      </c>
    </row>
    <row r="333" spans="1:18">
      <c r="A333" s="80"/>
      <c r="B333" s="80"/>
      <c r="C333" s="128"/>
      <c r="D333" s="81">
        <f t="shared" si="65"/>
        <v>0</v>
      </c>
      <c r="E333" s="81">
        <f t="shared" si="66"/>
        <v>0</v>
      </c>
      <c r="F333" s="82">
        <f t="shared" si="67"/>
        <v>0</v>
      </c>
      <c r="G333" s="82">
        <f t="shared" si="68"/>
        <v>0</v>
      </c>
      <c r="H333" s="82">
        <f t="shared" si="69"/>
        <v>0</v>
      </c>
      <c r="I333" s="82">
        <f t="shared" si="70"/>
        <v>0</v>
      </c>
      <c r="J333" s="82">
        <f t="shared" si="71"/>
        <v>0</v>
      </c>
      <c r="K333" s="82">
        <f t="shared" si="72"/>
        <v>0</v>
      </c>
      <c r="L333" s="82">
        <f t="shared" si="73"/>
        <v>0</v>
      </c>
      <c r="M333" s="82">
        <f t="shared" ca="1" si="74"/>
        <v>1.166200832309322E-2</v>
      </c>
      <c r="N333" s="82">
        <f t="shared" ca="1" si="75"/>
        <v>0</v>
      </c>
      <c r="O333" s="91">
        <f t="shared" ca="1" si="76"/>
        <v>0</v>
      </c>
      <c r="P333" s="82">
        <f t="shared" ca="1" si="77"/>
        <v>0</v>
      </c>
      <c r="Q333" s="82">
        <f t="shared" ca="1" si="78"/>
        <v>0</v>
      </c>
      <c r="R333" s="44">
        <f t="shared" ca="1" si="79"/>
        <v>-1.166200832309322E-2</v>
      </c>
    </row>
    <row r="334" spans="1:18">
      <c r="A334" s="80"/>
      <c r="B334" s="80"/>
      <c r="C334" s="128"/>
      <c r="D334" s="81">
        <f t="shared" si="65"/>
        <v>0</v>
      </c>
      <c r="E334" s="81">
        <f t="shared" si="66"/>
        <v>0</v>
      </c>
      <c r="F334" s="82">
        <f t="shared" si="67"/>
        <v>0</v>
      </c>
      <c r="G334" s="82">
        <f t="shared" si="68"/>
        <v>0</v>
      </c>
      <c r="H334" s="82">
        <f t="shared" si="69"/>
        <v>0</v>
      </c>
      <c r="I334" s="82">
        <f t="shared" si="70"/>
        <v>0</v>
      </c>
      <c r="J334" s="82">
        <f t="shared" si="71"/>
        <v>0</v>
      </c>
      <c r="K334" s="82">
        <f t="shared" si="72"/>
        <v>0</v>
      </c>
      <c r="L334" s="82">
        <f t="shared" si="73"/>
        <v>0</v>
      </c>
      <c r="M334" s="82">
        <f t="shared" ca="1" si="74"/>
        <v>1.166200832309322E-2</v>
      </c>
      <c r="N334" s="82">
        <f t="shared" ca="1" si="75"/>
        <v>0</v>
      </c>
      <c r="O334" s="91">
        <f t="shared" ca="1" si="76"/>
        <v>0</v>
      </c>
      <c r="P334" s="82">
        <f t="shared" ca="1" si="77"/>
        <v>0</v>
      </c>
      <c r="Q334" s="82">
        <f t="shared" ca="1" si="78"/>
        <v>0</v>
      </c>
      <c r="R334" s="44">
        <f t="shared" ca="1" si="79"/>
        <v>-1.166200832309322E-2</v>
      </c>
    </row>
    <row r="335" spans="1:18">
      <c r="A335" s="80"/>
      <c r="B335" s="80"/>
      <c r="C335" s="128"/>
      <c r="D335" s="81">
        <f t="shared" si="65"/>
        <v>0</v>
      </c>
      <c r="E335" s="81">
        <f t="shared" si="66"/>
        <v>0</v>
      </c>
      <c r="F335" s="82">
        <f t="shared" si="67"/>
        <v>0</v>
      </c>
      <c r="G335" s="82">
        <f t="shared" si="68"/>
        <v>0</v>
      </c>
      <c r="H335" s="82">
        <f t="shared" si="69"/>
        <v>0</v>
      </c>
      <c r="I335" s="82">
        <f t="shared" si="70"/>
        <v>0</v>
      </c>
      <c r="J335" s="82">
        <f t="shared" si="71"/>
        <v>0</v>
      </c>
      <c r="K335" s="82">
        <f t="shared" si="72"/>
        <v>0</v>
      </c>
      <c r="L335" s="82">
        <f t="shared" si="73"/>
        <v>0</v>
      </c>
      <c r="M335" s="82">
        <f t="shared" ca="1" si="74"/>
        <v>1.166200832309322E-2</v>
      </c>
      <c r="N335" s="82">
        <f t="shared" ca="1" si="75"/>
        <v>0</v>
      </c>
      <c r="O335" s="91">
        <f t="shared" ca="1" si="76"/>
        <v>0</v>
      </c>
      <c r="P335" s="82">
        <f t="shared" ca="1" si="77"/>
        <v>0</v>
      </c>
      <c r="Q335" s="82">
        <f t="shared" ca="1" si="78"/>
        <v>0</v>
      </c>
      <c r="R335" s="44">
        <f t="shared" ca="1" si="79"/>
        <v>-1.166200832309322E-2</v>
      </c>
    </row>
    <row r="336" spans="1:18">
      <c r="A336" s="80"/>
      <c r="B336" s="80"/>
      <c r="C336" s="128"/>
      <c r="D336" s="81">
        <f t="shared" si="65"/>
        <v>0</v>
      </c>
      <c r="E336" s="81">
        <f t="shared" si="66"/>
        <v>0</v>
      </c>
      <c r="F336" s="82">
        <f t="shared" si="67"/>
        <v>0</v>
      </c>
      <c r="G336" s="82">
        <f t="shared" si="68"/>
        <v>0</v>
      </c>
      <c r="H336" s="82">
        <f t="shared" si="69"/>
        <v>0</v>
      </c>
      <c r="I336" s="82">
        <f t="shared" si="70"/>
        <v>0</v>
      </c>
      <c r="J336" s="82">
        <f t="shared" si="71"/>
        <v>0</v>
      </c>
      <c r="K336" s="82">
        <f t="shared" si="72"/>
        <v>0</v>
      </c>
      <c r="L336" s="82">
        <f t="shared" si="73"/>
        <v>0</v>
      </c>
      <c r="M336" s="82">
        <f t="shared" ca="1" si="74"/>
        <v>1.166200832309322E-2</v>
      </c>
      <c r="N336" s="82">
        <f t="shared" ca="1" si="75"/>
        <v>0</v>
      </c>
      <c r="O336" s="91">
        <f t="shared" ca="1" si="76"/>
        <v>0</v>
      </c>
      <c r="P336" s="82">
        <f t="shared" ca="1" si="77"/>
        <v>0</v>
      </c>
      <c r="Q336" s="82">
        <f t="shared" ca="1" si="78"/>
        <v>0</v>
      </c>
      <c r="R336" s="44">
        <f t="shared" ca="1" si="79"/>
        <v>-1.166200832309322E-2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3"/>
  <sheetViews>
    <sheetView topLeftCell="A43" workbookViewId="0">
      <selection activeCell="A42" sqref="A42:D87"/>
    </sheetView>
  </sheetViews>
  <sheetFormatPr defaultRowHeight="12.75"/>
  <cols>
    <col min="1" max="1" width="19.7109375" style="9" customWidth="1"/>
    <col min="2" max="2" width="4.42578125" style="44" customWidth="1"/>
    <col min="3" max="3" width="12.7109375" style="9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9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12.85546875" style="44" customWidth="1"/>
    <col min="18" max="16384" width="9.140625" style="44"/>
  </cols>
  <sheetData>
    <row r="1" spans="1:17" ht="15.75">
      <c r="A1" s="143" t="s">
        <v>183</v>
      </c>
      <c r="I1" s="144" t="s">
        <v>67</v>
      </c>
      <c r="J1" s="145" t="s">
        <v>125</v>
      </c>
    </row>
    <row r="2" spans="1:17">
      <c r="I2" s="146" t="s">
        <v>78</v>
      </c>
      <c r="J2" s="147" t="s">
        <v>184</v>
      </c>
    </row>
    <row r="3" spans="1:17">
      <c r="A3" s="148" t="s">
        <v>185</v>
      </c>
      <c r="I3" s="146" t="s">
        <v>82</v>
      </c>
      <c r="J3" s="147" t="s">
        <v>168</v>
      </c>
    </row>
    <row r="4" spans="1:17">
      <c r="I4" s="146" t="s">
        <v>97</v>
      </c>
      <c r="J4" s="147" t="s">
        <v>168</v>
      </c>
    </row>
    <row r="5" spans="1:17" ht="13.5" thickBot="1">
      <c r="I5" s="149" t="s">
        <v>121</v>
      </c>
      <c r="J5" s="150" t="s">
        <v>186</v>
      </c>
    </row>
    <row r="10" spans="1:17" ht="13.5" thickBot="1"/>
    <row r="11" spans="1:17" ht="12.75" customHeight="1" thickBot="1">
      <c r="A11" s="9" t="s">
        <v>280</v>
      </c>
      <c r="B11" s="4" t="str">
        <f t="shared" ref="B11:B42" si="0">IF(H11=INT(H11),"I","II")</f>
        <v>II</v>
      </c>
      <c r="C11" s="9">
        <f t="shared" ref="C11:C42" si="1">1*G11</f>
        <v>49800.428999999996</v>
      </c>
      <c r="D11" s="44" t="str">
        <f t="shared" ref="D11:D42" si="2">VLOOKUP(F11,I$1:J$5,2,FALSE)</f>
        <v>vis</v>
      </c>
      <c r="E11" s="151">
        <f>VLOOKUP(C11,'Active 1'!C$21:E$970,3,FALSE)</f>
        <v>-815.46979768366668</v>
      </c>
      <c r="F11" s="4" t="s">
        <v>121</v>
      </c>
      <c r="G11" s="44" t="str">
        <f t="shared" ref="G11:G42" si="3">MID(I11,3,LEN(I11)-3)</f>
        <v>49800.429</v>
      </c>
      <c r="H11" s="9">
        <f t="shared" ref="H11:H42" si="4">1*K11</f>
        <v>-7836.5</v>
      </c>
      <c r="I11" s="152" t="s">
        <v>274</v>
      </c>
      <c r="J11" s="153" t="s">
        <v>275</v>
      </c>
      <c r="K11" s="152">
        <v>-7836.5</v>
      </c>
      <c r="L11" s="152" t="s">
        <v>276</v>
      </c>
      <c r="M11" s="153" t="s">
        <v>277</v>
      </c>
      <c r="N11" s="153" t="s">
        <v>278</v>
      </c>
      <c r="O11" s="154" t="s">
        <v>279</v>
      </c>
      <c r="P11" s="155" t="s">
        <v>280</v>
      </c>
      <c r="Q11" s="44" t="e">
        <f>VLOOKUP(A11,'Active 1'!A$21:C$73,3,FALSE)</f>
        <v>#N/A</v>
      </c>
    </row>
    <row r="12" spans="1:17" ht="12.75" customHeight="1" thickBot="1">
      <c r="A12" s="9" t="str">
        <f t="shared" ref="A12:A41" si="5">P12</f>
        <v>BAVM 102 </v>
      </c>
      <c r="B12" s="4" t="str">
        <f t="shared" si="0"/>
        <v>II</v>
      </c>
      <c r="C12" s="9">
        <f t="shared" si="1"/>
        <v>50380.573700000001</v>
      </c>
      <c r="D12" s="44" t="str">
        <f t="shared" si="2"/>
        <v>vis</v>
      </c>
      <c r="E12" s="151">
        <f>VLOOKUP(C12,'Active 1'!C$21:E$970,3,FALSE)</f>
        <v>868.50076920845368</v>
      </c>
      <c r="F12" s="4" t="s">
        <v>121</v>
      </c>
      <c r="G12" s="44" t="str">
        <f t="shared" si="3"/>
        <v>50380.5737</v>
      </c>
      <c r="H12" s="9">
        <f t="shared" si="4"/>
        <v>-6152.5</v>
      </c>
      <c r="I12" s="152" t="s">
        <v>333</v>
      </c>
      <c r="J12" s="153" t="s">
        <v>334</v>
      </c>
      <c r="K12" s="152">
        <v>-6152.5</v>
      </c>
      <c r="L12" s="152" t="s">
        <v>335</v>
      </c>
      <c r="M12" s="153" t="s">
        <v>277</v>
      </c>
      <c r="N12" s="153" t="s">
        <v>336</v>
      </c>
      <c r="O12" s="154" t="s">
        <v>197</v>
      </c>
      <c r="P12" s="155" t="s">
        <v>337</v>
      </c>
    </row>
    <row r="13" spans="1:17" ht="12.75" customHeight="1" thickBot="1">
      <c r="A13" s="9" t="str">
        <f t="shared" si="5"/>
        <v>BAVM 102 </v>
      </c>
      <c r="B13" s="4" t="str">
        <f t="shared" si="0"/>
        <v>I</v>
      </c>
      <c r="C13" s="9">
        <f t="shared" si="1"/>
        <v>50464.4617</v>
      </c>
      <c r="D13" s="44" t="str">
        <f t="shared" si="2"/>
        <v>vis</v>
      </c>
      <c r="E13" s="151">
        <f>VLOOKUP(C13,'Active 1'!C$21:E$970,3,FALSE)</f>
        <v>1112.0002322138789</v>
      </c>
      <c r="F13" s="4" t="s">
        <v>121</v>
      </c>
      <c r="G13" s="44" t="str">
        <f t="shared" si="3"/>
        <v>50464.4617</v>
      </c>
      <c r="H13" s="9">
        <f t="shared" si="4"/>
        <v>-5909</v>
      </c>
      <c r="I13" s="152" t="s">
        <v>338</v>
      </c>
      <c r="J13" s="153" t="s">
        <v>339</v>
      </c>
      <c r="K13" s="152">
        <v>-5909</v>
      </c>
      <c r="L13" s="152" t="s">
        <v>340</v>
      </c>
      <c r="M13" s="153" t="s">
        <v>277</v>
      </c>
      <c r="N13" s="153" t="s">
        <v>336</v>
      </c>
      <c r="O13" s="154" t="s">
        <v>341</v>
      </c>
      <c r="P13" s="155" t="s">
        <v>337</v>
      </c>
    </row>
    <row r="14" spans="1:17" ht="12.75" customHeight="1" thickBot="1">
      <c r="A14" s="9" t="str">
        <f t="shared" si="5"/>
        <v>BAVM 102 </v>
      </c>
      <c r="B14" s="4" t="str">
        <f t="shared" si="0"/>
        <v>I</v>
      </c>
      <c r="C14" s="9">
        <f t="shared" si="1"/>
        <v>50465.496400000004</v>
      </c>
      <c r="D14" s="44" t="str">
        <f t="shared" si="2"/>
        <v>vis</v>
      </c>
      <c r="E14" s="151">
        <f>VLOOKUP(C14,'Active 1'!C$21:E$970,3,FALSE)</f>
        <v>1115.0036283417237</v>
      </c>
      <c r="F14" s="4" t="s">
        <v>121</v>
      </c>
      <c r="G14" s="44" t="str">
        <f t="shared" si="3"/>
        <v>50465.4964</v>
      </c>
      <c r="H14" s="9">
        <f t="shared" si="4"/>
        <v>-5906</v>
      </c>
      <c r="I14" s="152" t="s">
        <v>342</v>
      </c>
      <c r="J14" s="153" t="s">
        <v>343</v>
      </c>
      <c r="K14" s="152">
        <v>-5906</v>
      </c>
      <c r="L14" s="152" t="s">
        <v>344</v>
      </c>
      <c r="M14" s="153" t="s">
        <v>277</v>
      </c>
      <c r="N14" s="153" t="s">
        <v>336</v>
      </c>
      <c r="O14" s="154" t="s">
        <v>197</v>
      </c>
      <c r="P14" s="155" t="s">
        <v>337</v>
      </c>
    </row>
    <row r="15" spans="1:17" ht="12.75" customHeight="1" thickBot="1">
      <c r="A15" s="9" t="str">
        <f t="shared" si="5"/>
        <v> BBS 114 </v>
      </c>
      <c r="B15" s="4" t="str">
        <f t="shared" si="0"/>
        <v>II</v>
      </c>
      <c r="C15" s="9">
        <f t="shared" si="1"/>
        <v>50517.341999999997</v>
      </c>
      <c r="D15" s="44" t="str">
        <f t="shared" si="2"/>
        <v>vis</v>
      </c>
      <c r="E15" s="151">
        <f>VLOOKUP(C15,'Active 1'!C$21:E$970,3,FALSE)</f>
        <v>1265.4944704072466</v>
      </c>
      <c r="F15" s="4" t="s">
        <v>121</v>
      </c>
      <c r="G15" s="44" t="str">
        <f t="shared" si="3"/>
        <v>50517.3420</v>
      </c>
      <c r="H15" s="9">
        <f t="shared" si="4"/>
        <v>-5755.5</v>
      </c>
      <c r="I15" s="152" t="s">
        <v>345</v>
      </c>
      <c r="J15" s="153" t="s">
        <v>346</v>
      </c>
      <c r="K15" s="152">
        <v>-5755.5</v>
      </c>
      <c r="L15" s="152" t="s">
        <v>347</v>
      </c>
      <c r="M15" s="153" t="s">
        <v>277</v>
      </c>
      <c r="N15" s="153" t="s">
        <v>278</v>
      </c>
      <c r="O15" s="154" t="s">
        <v>348</v>
      </c>
      <c r="P15" s="154" t="s">
        <v>349</v>
      </c>
    </row>
    <row r="16" spans="1:17" ht="12.75" customHeight="1" thickBot="1">
      <c r="A16" s="9" t="str">
        <f t="shared" si="5"/>
        <v>BAVM 133 </v>
      </c>
      <c r="B16" s="4" t="str">
        <f t="shared" si="0"/>
        <v>I</v>
      </c>
      <c r="C16" s="9">
        <f t="shared" si="1"/>
        <v>50849.278400000003</v>
      </c>
      <c r="D16" s="44" t="str">
        <f t="shared" si="2"/>
        <v>vis</v>
      </c>
      <c r="E16" s="151">
        <f>VLOOKUP(C16,'Active 1'!C$21:E$970,3,FALSE)</f>
        <v>2228.9974166207267</v>
      </c>
      <c r="F16" s="4" t="s">
        <v>121</v>
      </c>
      <c r="G16" s="44" t="str">
        <f t="shared" si="3"/>
        <v>50849.2784</v>
      </c>
      <c r="H16" s="9">
        <f t="shared" si="4"/>
        <v>-4792</v>
      </c>
      <c r="I16" s="152" t="s">
        <v>350</v>
      </c>
      <c r="J16" s="153" t="s">
        <v>351</v>
      </c>
      <c r="K16" s="152">
        <v>-4792</v>
      </c>
      <c r="L16" s="152" t="s">
        <v>352</v>
      </c>
      <c r="M16" s="153" t="s">
        <v>277</v>
      </c>
      <c r="N16" s="153" t="s">
        <v>336</v>
      </c>
      <c r="O16" s="154" t="s">
        <v>197</v>
      </c>
      <c r="P16" s="155" t="s">
        <v>353</v>
      </c>
    </row>
    <row r="17" spans="1:16" ht="12.75" customHeight="1" thickBot="1">
      <c r="A17" s="9" t="str">
        <f t="shared" si="5"/>
        <v>BAVM 133 </v>
      </c>
      <c r="B17" s="4" t="str">
        <f t="shared" si="0"/>
        <v>II</v>
      </c>
      <c r="C17" s="9">
        <f t="shared" si="1"/>
        <v>51208.429700000001</v>
      </c>
      <c r="D17" s="44" t="str">
        <f t="shared" si="2"/>
        <v>vis</v>
      </c>
      <c r="E17" s="151">
        <f>VLOOKUP(C17,'Active 1'!C$21:E$970,3,FALSE)</f>
        <v>3271.496328118209</v>
      </c>
      <c r="F17" s="4" t="s">
        <v>121</v>
      </c>
      <c r="G17" s="44" t="str">
        <f t="shared" si="3"/>
        <v>51208.4297</v>
      </c>
      <c r="H17" s="9">
        <f t="shared" si="4"/>
        <v>-3749.5</v>
      </c>
      <c r="I17" s="152" t="s">
        <v>354</v>
      </c>
      <c r="J17" s="153" t="s">
        <v>355</v>
      </c>
      <c r="K17" s="152">
        <v>-3749.5</v>
      </c>
      <c r="L17" s="152" t="s">
        <v>356</v>
      </c>
      <c r="M17" s="153" t="s">
        <v>277</v>
      </c>
      <c r="N17" s="153" t="s">
        <v>357</v>
      </c>
      <c r="O17" s="154" t="s">
        <v>341</v>
      </c>
      <c r="P17" s="155" t="s">
        <v>353</v>
      </c>
    </row>
    <row r="18" spans="1:16" ht="12.75" customHeight="1" thickBot="1">
      <c r="A18" s="9" t="str">
        <f t="shared" si="5"/>
        <v>BAVM 152 </v>
      </c>
      <c r="B18" s="4" t="str">
        <f t="shared" si="0"/>
        <v>II</v>
      </c>
      <c r="C18" s="9">
        <f t="shared" si="1"/>
        <v>51580.498399999997</v>
      </c>
      <c r="D18" s="44" t="str">
        <f t="shared" si="2"/>
        <v>vis</v>
      </c>
      <c r="E18" s="151">
        <f>VLOOKUP(C18,'Active 1'!C$21:E$970,3,FALSE)</f>
        <v>4351.4902325041376</v>
      </c>
      <c r="F18" s="4" t="s">
        <v>121</v>
      </c>
      <c r="G18" s="44" t="str">
        <f t="shared" si="3"/>
        <v>51580.4984</v>
      </c>
      <c r="H18" s="9">
        <f t="shared" si="4"/>
        <v>-2669.5</v>
      </c>
      <c r="I18" s="152" t="s">
        <v>358</v>
      </c>
      <c r="J18" s="153" t="s">
        <v>359</v>
      </c>
      <c r="K18" s="152" t="s">
        <v>360</v>
      </c>
      <c r="L18" s="152" t="s">
        <v>361</v>
      </c>
      <c r="M18" s="153" t="s">
        <v>277</v>
      </c>
      <c r="N18" s="153" t="s">
        <v>336</v>
      </c>
      <c r="O18" s="154" t="s">
        <v>362</v>
      </c>
      <c r="P18" s="155" t="s">
        <v>363</v>
      </c>
    </row>
    <row r="19" spans="1:16" ht="12.75" customHeight="1" thickBot="1">
      <c r="A19" s="9" t="str">
        <f t="shared" si="5"/>
        <v>BAVM 152 </v>
      </c>
      <c r="B19" s="4" t="str">
        <f t="shared" si="0"/>
        <v>I</v>
      </c>
      <c r="C19" s="9">
        <f t="shared" si="1"/>
        <v>51923.457999999999</v>
      </c>
      <c r="D19" s="44" t="str">
        <f t="shared" si="2"/>
        <v>vis</v>
      </c>
      <c r="E19" s="151">
        <f>VLOOKUP(C19,'Active 1'!C$21:E$970,3,FALSE)</f>
        <v>5346.9899277234399</v>
      </c>
      <c r="F19" s="4" t="s">
        <v>121</v>
      </c>
      <c r="G19" s="44" t="str">
        <f t="shared" si="3"/>
        <v>51923.4580</v>
      </c>
      <c r="H19" s="9">
        <f t="shared" si="4"/>
        <v>-1674</v>
      </c>
      <c r="I19" s="152" t="s">
        <v>364</v>
      </c>
      <c r="J19" s="153" t="s">
        <v>365</v>
      </c>
      <c r="K19" s="152" t="s">
        <v>366</v>
      </c>
      <c r="L19" s="152" t="s">
        <v>367</v>
      </c>
      <c r="M19" s="153" t="s">
        <v>277</v>
      </c>
      <c r="N19" s="153" t="s">
        <v>357</v>
      </c>
      <c r="O19" s="154" t="s">
        <v>341</v>
      </c>
      <c r="P19" s="155" t="s">
        <v>363</v>
      </c>
    </row>
    <row r="20" spans="1:16" ht="12.75" customHeight="1" thickBot="1">
      <c r="A20" s="9" t="str">
        <f t="shared" si="5"/>
        <v> BBS 124 </v>
      </c>
      <c r="B20" s="4" t="str">
        <f t="shared" si="0"/>
        <v>II</v>
      </c>
      <c r="C20" s="9">
        <f t="shared" si="1"/>
        <v>51955.326699999998</v>
      </c>
      <c r="D20" s="44" t="str">
        <f t="shared" si="2"/>
        <v>vis</v>
      </c>
      <c r="E20" s="151">
        <f>VLOOKUP(C20,'Active 1'!C$21:E$970,3,FALSE)</f>
        <v>5439.4943543003146</v>
      </c>
      <c r="F20" s="4" t="s">
        <v>121</v>
      </c>
      <c r="G20" s="44" t="str">
        <f t="shared" si="3"/>
        <v>51955.3267</v>
      </c>
      <c r="H20" s="9">
        <f t="shared" si="4"/>
        <v>-1581.5</v>
      </c>
      <c r="I20" s="152" t="s">
        <v>368</v>
      </c>
      <c r="J20" s="153" t="s">
        <v>369</v>
      </c>
      <c r="K20" s="152" t="s">
        <v>370</v>
      </c>
      <c r="L20" s="152" t="s">
        <v>371</v>
      </c>
      <c r="M20" s="153" t="s">
        <v>277</v>
      </c>
      <c r="N20" s="153" t="s">
        <v>278</v>
      </c>
      <c r="O20" s="154" t="s">
        <v>348</v>
      </c>
      <c r="P20" s="154" t="s">
        <v>372</v>
      </c>
    </row>
    <row r="21" spans="1:16" ht="12.75" customHeight="1" thickBot="1">
      <c r="A21" s="9" t="str">
        <f t="shared" si="5"/>
        <v>BAVM 158 </v>
      </c>
      <c r="B21" s="4" t="str">
        <f t="shared" si="0"/>
        <v>I</v>
      </c>
      <c r="C21" s="9">
        <f t="shared" si="1"/>
        <v>52308.273399999998</v>
      </c>
      <c r="D21" s="44" t="str">
        <f t="shared" si="2"/>
        <v>vis</v>
      </c>
      <c r="E21" s="151">
        <f>VLOOKUP(C21,'Active 1'!C$21:E$970,3,FALSE)</f>
        <v>6463.9833386549062</v>
      </c>
      <c r="F21" s="4" t="s">
        <v>121</v>
      </c>
      <c r="G21" s="44" t="str">
        <f t="shared" si="3"/>
        <v>52308.2734</v>
      </c>
      <c r="H21" s="9">
        <f t="shared" si="4"/>
        <v>-557</v>
      </c>
      <c r="I21" s="152" t="s">
        <v>373</v>
      </c>
      <c r="J21" s="153" t="s">
        <v>374</v>
      </c>
      <c r="K21" s="152" t="s">
        <v>375</v>
      </c>
      <c r="L21" s="152" t="s">
        <v>376</v>
      </c>
      <c r="M21" s="153" t="s">
        <v>277</v>
      </c>
      <c r="N21" s="153" t="s">
        <v>336</v>
      </c>
      <c r="O21" s="154" t="s">
        <v>197</v>
      </c>
      <c r="P21" s="155" t="s">
        <v>377</v>
      </c>
    </row>
    <row r="22" spans="1:16" ht="12.75" customHeight="1" thickBot="1">
      <c r="A22" s="9" t="str">
        <f t="shared" si="5"/>
        <v>IBVS 5341 </v>
      </c>
      <c r="B22" s="4" t="str">
        <f t="shared" si="0"/>
        <v>I</v>
      </c>
      <c r="C22" s="9">
        <f t="shared" si="1"/>
        <v>52309.3076</v>
      </c>
      <c r="D22" s="44" t="str">
        <f t="shared" si="2"/>
        <v>vis</v>
      </c>
      <c r="E22" s="151">
        <f>VLOOKUP(C22,'Active 1'!C$21:E$970,3,FALSE)</f>
        <v>6466.9852834460644</v>
      </c>
      <c r="F22" s="4" t="s">
        <v>121</v>
      </c>
      <c r="G22" s="44" t="str">
        <f t="shared" si="3"/>
        <v>52309.3076</v>
      </c>
      <c r="H22" s="9">
        <f t="shared" si="4"/>
        <v>-554</v>
      </c>
      <c r="I22" s="152" t="s">
        <v>378</v>
      </c>
      <c r="J22" s="153" t="s">
        <v>379</v>
      </c>
      <c r="K22" s="152" t="s">
        <v>380</v>
      </c>
      <c r="L22" s="152" t="s">
        <v>381</v>
      </c>
      <c r="M22" s="153" t="s">
        <v>277</v>
      </c>
      <c r="N22" s="153" t="s">
        <v>278</v>
      </c>
      <c r="O22" s="154" t="s">
        <v>382</v>
      </c>
      <c r="P22" s="155" t="s">
        <v>383</v>
      </c>
    </row>
    <row r="23" spans="1:16" ht="12.75" customHeight="1" thickBot="1">
      <c r="A23" s="9" t="str">
        <f t="shared" si="5"/>
        <v> BBS 127 </v>
      </c>
      <c r="B23" s="4" t="str">
        <f t="shared" si="0"/>
        <v>I</v>
      </c>
      <c r="C23" s="9">
        <f t="shared" si="1"/>
        <v>52310.3416</v>
      </c>
      <c r="D23" s="44" t="str">
        <f t="shared" si="2"/>
        <v>vis</v>
      </c>
      <c r="E23" s="151">
        <f>VLOOKUP(C23,'Active 1'!C$21:E$970,3,FALSE)</f>
        <v>6469.9866477025444</v>
      </c>
      <c r="F23" s="4" t="s">
        <v>121</v>
      </c>
      <c r="G23" s="44" t="str">
        <f t="shared" si="3"/>
        <v>52310.3416</v>
      </c>
      <c r="H23" s="9">
        <f t="shared" si="4"/>
        <v>-551</v>
      </c>
      <c r="I23" s="152" t="s">
        <v>384</v>
      </c>
      <c r="J23" s="153" t="s">
        <v>385</v>
      </c>
      <c r="K23" s="152" t="s">
        <v>386</v>
      </c>
      <c r="L23" s="152" t="s">
        <v>387</v>
      </c>
      <c r="M23" s="153" t="s">
        <v>277</v>
      </c>
      <c r="N23" s="153" t="s">
        <v>278</v>
      </c>
      <c r="O23" s="154" t="s">
        <v>388</v>
      </c>
      <c r="P23" s="154" t="s">
        <v>389</v>
      </c>
    </row>
    <row r="24" spans="1:16" ht="12.75" customHeight="1" thickBot="1">
      <c r="A24" s="9" t="str">
        <f t="shared" si="5"/>
        <v>IBVS 5341 </v>
      </c>
      <c r="B24" s="4" t="str">
        <f t="shared" si="0"/>
        <v>I</v>
      </c>
      <c r="C24" s="9">
        <f t="shared" si="1"/>
        <v>52311.374199999998</v>
      </c>
      <c r="D24" s="44" t="str">
        <f t="shared" si="2"/>
        <v>vis</v>
      </c>
      <c r="E24" s="151">
        <f>VLOOKUP(C24,'Active 1'!C$21:E$970,3,FALSE)</f>
        <v>6472.9839482163134</v>
      </c>
      <c r="F24" s="4" t="s">
        <v>121</v>
      </c>
      <c r="G24" s="44" t="str">
        <f t="shared" si="3"/>
        <v>52311.3742</v>
      </c>
      <c r="H24" s="9">
        <f t="shared" si="4"/>
        <v>-548</v>
      </c>
      <c r="I24" s="152" t="s">
        <v>390</v>
      </c>
      <c r="J24" s="153" t="s">
        <v>391</v>
      </c>
      <c r="K24" s="152" t="s">
        <v>392</v>
      </c>
      <c r="L24" s="152" t="s">
        <v>371</v>
      </c>
      <c r="M24" s="153" t="s">
        <v>277</v>
      </c>
      <c r="N24" s="153" t="s">
        <v>278</v>
      </c>
      <c r="O24" s="154" t="s">
        <v>382</v>
      </c>
      <c r="P24" s="155" t="s">
        <v>383</v>
      </c>
    </row>
    <row r="25" spans="1:16" ht="12.75" customHeight="1" thickBot="1">
      <c r="A25" s="9" t="str">
        <f t="shared" si="5"/>
        <v> BBS 129 </v>
      </c>
      <c r="B25" s="4" t="str">
        <f t="shared" si="0"/>
        <v>I</v>
      </c>
      <c r="C25" s="9">
        <f t="shared" si="1"/>
        <v>52689.300799999997</v>
      </c>
      <c r="D25" s="44" t="str">
        <f t="shared" si="2"/>
        <v>vis</v>
      </c>
      <c r="E25" s="151">
        <f>VLOOKUP(C25,'Active 1'!C$21:E$970,3,FALSE)</f>
        <v>7569.9814228904852</v>
      </c>
      <c r="F25" s="4" t="s">
        <v>121</v>
      </c>
      <c r="G25" s="44" t="str">
        <f t="shared" si="3"/>
        <v>52689.3008</v>
      </c>
      <c r="H25" s="9">
        <f t="shared" si="4"/>
        <v>549</v>
      </c>
      <c r="I25" s="152" t="s">
        <v>393</v>
      </c>
      <c r="J25" s="153" t="s">
        <v>394</v>
      </c>
      <c r="K25" s="152" t="s">
        <v>395</v>
      </c>
      <c r="L25" s="152" t="s">
        <v>396</v>
      </c>
      <c r="M25" s="153" t="s">
        <v>277</v>
      </c>
      <c r="N25" s="153" t="s">
        <v>278</v>
      </c>
      <c r="O25" s="154" t="s">
        <v>388</v>
      </c>
      <c r="P25" s="154" t="s">
        <v>397</v>
      </c>
    </row>
    <row r="26" spans="1:16" ht="12.75" customHeight="1" thickBot="1">
      <c r="A26" s="9" t="str">
        <f t="shared" si="5"/>
        <v> BBS 129 </v>
      </c>
      <c r="B26" s="4" t="str">
        <f t="shared" si="0"/>
        <v>II</v>
      </c>
      <c r="C26" s="9">
        <f t="shared" si="1"/>
        <v>52694.297500000001</v>
      </c>
      <c r="D26" s="44" t="str">
        <f t="shared" si="2"/>
        <v>vis</v>
      </c>
      <c r="E26" s="151">
        <f>VLOOKUP(C26,'Active 1'!C$21:E$970,3,FALSE)</f>
        <v>7584.485210879232</v>
      </c>
      <c r="F26" s="4" t="s">
        <v>121</v>
      </c>
      <c r="G26" s="44" t="str">
        <f t="shared" si="3"/>
        <v>52694.2975</v>
      </c>
      <c r="H26" s="9">
        <f t="shared" si="4"/>
        <v>563.5</v>
      </c>
      <c r="I26" s="152" t="s">
        <v>398</v>
      </c>
      <c r="J26" s="153" t="s">
        <v>399</v>
      </c>
      <c r="K26" s="152" t="s">
        <v>400</v>
      </c>
      <c r="L26" s="152" t="s">
        <v>401</v>
      </c>
      <c r="M26" s="153" t="s">
        <v>277</v>
      </c>
      <c r="N26" s="153" t="s">
        <v>278</v>
      </c>
      <c r="O26" s="154" t="s">
        <v>388</v>
      </c>
      <c r="P26" s="154" t="s">
        <v>397</v>
      </c>
    </row>
    <row r="27" spans="1:16" ht="12.75" customHeight="1" thickBot="1">
      <c r="A27" s="9" t="str">
        <f t="shared" si="5"/>
        <v>BAVM 158 </v>
      </c>
      <c r="B27" s="4" t="str">
        <f t="shared" si="0"/>
        <v>II</v>
      </c>
      <c r="C27" s="9">
        <f t="shared" si="1"/>
        <v>52695.3295</v>
      </c>
      <c r="D27" s="44" t="str">
        <f t="shared" si="2"/>
        <v>vis</v>
      </c>
      <c r="E27" s="151">
        <f>VLOOKUP(C27,'Active 1'!C$21:E$970,3,FALSE)</f>
        <v>7587.4807697889855</v>
      </c>
      <c r="F27" s="4" t="s">
        <v>121</v>
      </c>
      <c r="G27" s="44" t="str">
        <f t="shared" si="3"/>
        <v>52695.3295</v>
      </c>
      <c r="H27" s="9">
        <f t="shared" si="4"/>
        <v>566.5</v>
      </c>
      <c r="I27" s="152" t="s">
        <v>402</v>
      </c>
      <c r="J27" s="153" t="s">
        <v>403</v>
      </c>
      <c r="K27" s="152" t="s">
        <v>404</v>
      </c>
      <c r="L27" s="152" t="s">
        <v>405</v>
      </c>
      <c r="M27" s="153" t="s">
        <v>277</v>
      </c>
      <c r="N27" s="153" t="s">
        <v>357</v>
      </c>
      <c r="O27" s="154" t="s">
        <v>406</v>
      </c>
      <c r="P27" s="155" t="s">
        <v>377</v>
      </c>
    </row>
    <row r="28" spans="1:16" ht="12.75" customHeight="1" thickBot="1">
      <c r="A28" s="9" t="str">
        <f t="shared" si="5"/>
        <v>IBVS 5814 </v>
      </c>
      <c r="B28" s="4" t="str">
        <f t="shared" si="0"/>
        <v>II</v>
      </c>
      <c r="C28" s="9">
        <f t="shared" si="1"/>
        <v>53780.529300000002</v>
      </c>
      <c r="D28" s="44" t="str">
        <f t="shared" si="2"/>
        <v>vis</v>
      </c>
      <c r="E28" s="151">
        <f>VLOOKUP(C28,'Active 1'!C$21:E$970,3,FALSE)</f>
        <v>10737.461321877465</v>
      </c>
      <c r="F28" s="4" t="s">
        <v>121</v>
      </c>
      <c r="G28" s="44" t="str">
        <f t="shared" si="3"/>
        <v>53780.5293</v>
      </c>
      <c r="H28" s="9">
        <f t="shared" si="4"/>
        <v>3716.5</v>
      </c>
      <c r="I28" s="152" t="s">
        <v>413</v>
      </c>
      <c r="J28" s="153" t="s">
        <v>414</v>
      </c>
      <c r="K28" s="152" t="s">
        <v>415</v>
      </c>
      <c r="L28" s="152" t="s">
        <v>416</v>
      </c>
      <c r="M28" s="153" t="s">
        <v>417</v>
      </c>
      <c r="N28" s="153" t="s">
        <v>121</v>
      </c>
      <c r="O28" s="154" t="s">
        <v>418</v>
      </c>
      <c r="P28" s="155" t="s">
        <v>419</v>
      </c>
    </row>
    <row r="29" spans="1:16" ht="12.75" customHeight="1" thickBot="1">
      <c r="A29" s="9" t="str">
        <f t="shared" si="5"/>
        <v>BAVM 186 </v>
      </c>
      <c r="B29" s="4" t="str">
        <f t="shared" si="0"/>
        <v>I</v>
      </c>
      <c r="C29" s="9">
        <f t="shared" si="1"/>
        <v>54024.611400000002</v>
      </c>
      <c r="D29" s="44" t="str">
        <f t="shared" si="2"/>
        <v>vis</v>
      </c>
      <c r="E29" s="151">
        <f>VLOOKUP(C29,'Active 1'!C$21:E$970,3,FALSE)</f>
        <v>11445.951931729138</v>
      </c>
      <c r="F29" s="4" t="s">
        <v>121</v>
      </c>
      <c r="G29" s="44" t="str">
        <f t="shared" si="3"/>
        <v>54024.6114</v>
      </c>
      <c r="H29" s="9">
        <f t="shared" si="4"/>
        <v>4425</v>
      </c>
      <c r="I29" s="152" t="s">
        <v>420</v>
      </c>
      <c r="J29" s="153" t="s">
        <v>421</v>
      </c>
      <c r="K29" s="152" t="s">
        <v>422</v>
      </c>
      <c r="L29" s="152" t="s">
        <v>423</v>
      </c>
      <c r="M29" s="153" t="s">
        <v>417</v>
      </c>
      <c r="N29" s="153" t="s">
        <v>336</v>
      </c>
      <c r="O29" s="154" t="s">
        <v>424</v>
      </c>
      <c r="P29" s="155" t="s">
        <v>425</v>
      </c>
    </row>
    <row r="30" spans="1:16" ht="12.75" customHeight="1" thickBot="1">
      <c r="A30" s="9" t="str">
        <f t="shared" si="5"/>
        <v>IBVS 5820 </v>
      </c>
      <c r="B30" s="4" t="str">
        <f t="shared" si="0"/>
        <v>II</v>
      </c>
      <c r="C30" s="9">
        <f t="shared" si="1"/>
        <v>54153.63</v>
      </c>
      <c r="D30" s="44" t="str">
        <f t="shared" si="2"/>
        <v>vis</v>
      </c>
      <c r="E30" s="151">
        <f>VLOOKUP(C30,'Active 1'!C$21:E$970,3,FALSE)</f>
        <v>11820.450785173147</v>
      </c>
      <c r="F30" s="4" t="s">
        <v>121</v>
      </c>
      <c r="G30" s="44" t="str">
        <f t="shared" si="3"/>
        <v>54153.6300</v>
      </c>
      <c r="H30" s="9">
        <f t="shared" si="4"/>
        <v>4799.5</v>
      </c>
      <c r="I30" s="152" t="s">
        <v>426</v>
      </c>
      <c r="J30" s="153" t="s">
        <v>427</v>
      </c>
      <c r="K30" s="152" t="s">
        <v>428</v>
      </c>
      <c r="L30" s="152" t="s">
        <v>429</v>
      </c>
      <c r="M30" s="153" t="s">
        <v>417</v>
      </c>
      <c r="N30" s="153" t="s">
        <v>101</v>
      </c>
      <c r="O30" s="154" t="s">
        <v>430</v>
      </c>
      <c r="P30" s="155" t="s">
        <v>431</v>
      </c>
    </row>
    <row r="31" spans="1:16" ht="12.75" customHeight="1" thickBot="1">
      <c r="A31" s="9" t="str">
        <f t="shared" si="5"/>
        <v>BAVM 186 </v>
      </c>
      <c r="B31" s="4" t="str">
        <f t="shared" si="0"/>
        <v>II</v>
      </c>
      <c r="C31" s="9">
        <f t="shared" si="1"/>
        <v>54154.318399999996</v>
      </c>
      <c r="D31" s="44" t="str">
        <f t="shared" si="2"/>
        <v>vis</v>
      </c>
      <c r="E31" s="151">
        <f>VLOOKUP(C31,'Active 1'!C$21:E$970,3,FALSE)</f>
        <v>11822.448985515661</v>
      </c>
      <c r="F31" s="4" t="s">
        <v>121</v>
      </c>
      <c r="G31" s="44" t="str">
        <f t="shared" si="3"/>
        <v>54154.3184</v>
      </c>
      <c r="H31" s="9">
        <f t="shared" si="4"/>
        <v>4801.5</v>
      </c>
      <c r="I31" s="152" t="s">
        <v>432</v>
      </c>
      <c r="J31" s="153" t="s">
        <v>433</v>
      </c>
      <c r="K31" s="152" t="s">
        <v>434</v>
      </c>
      <c r="L31" s="152" t="s">
        <v>435</v>
      </c>
      <c r="M31" s="153" t="s">
        <v>417</v>
      </c>
      <c r="N31" s="153" t="s">
        <v>357</v>
      </c>
      <c r="O31" s="154" t="s">
        <v>406</v>
      </c>
      <c r="P31" s="155" t="s">
        <v>425</v>
      </c>
    </row>
    <row r="32" spans="1:16" ht="12.75" customHeight="1" thickBot="1">
      <c r="A32" s="9" t="str">
        <f t="shared" si="5"/>
        <v>IBVS 5898 </v>
      </c>
      <c r="B32" s="4" t="str">
        <f t="shared" si="0"/>
        <v>I</v>
      </c>
      <c r="C32" s="9">
        <f t="shared" si="1"/>
        <v>54424.584000000003</v>
      </c>
      <c r="D32" s="44" t="str">
        <f t="shared" si="2"/>
        <v>vis</v>
      </c>
      <c r="E32" s="151">
        <f>VLOOKUP(C32,'Active 1'!C$21:E$970,3,FALSE)</f>
        <v>12606.94174334564</v>
      </c>
      <c r="F32" s="4" t="s">
        <v>121</v>
      </c>
      <c r="G32" s="44" t="str">
        <f t="shared" si="3"/>
        <v>54424.5840</v>
      </c>
      <c r="H32" s="9">
        <f t="shared" si="4"/>
        <v>5586</v>
      </c>
      <c r="I32" s="152" t="s">
        <v>436</v>
      </c>
      <c r="J32" s="153" t="s">
        <v>437</v>
      </c>
      <c r="K32" s="152" t="s">
        <v>438</v>
      </c>
      <c r="L32" s="152" t="s">
        <v>410</v>
      </c>
      <c r="M32" s="153" t="s">
        <v>417</v>
      </c>
      <c r="N32" s="153" t="s">
        <v>121</v>
      </c>
      <c r="O32" s="154" t="s">
        <v>439</v>
      </c>
      <c r="P32" s="155" t="s">
        <v>440</v>
      </c>
    </row>
    <row r="33" spans="1:17" ht="12.75" customHeight="1" thickBot="1">
      <c r="A33" s="9" t="str">
        <f t="shared" si="5"/>
        <v>IBVS 5870 </v>
      </c>
      <c r="B33" s="4" t="str">
        <f t="shared" si="0"/>
        <v>II</v>
      </c>
      <c r="C33" s="9">
        <f t="shared" si="1"/>
        <v>54493.657800000001</v>
      </c>
      <c r="D33" s="44" t="str">
        <f t="shared" si="2"/>
        <v>CCD</v>
      </c>
      <c r="E33" s="151">
        <f>VLOOKUP(C33,'Active 1'!C$21:E$970,3,FALSE)</f>
        <v>12807.440422629255</v>
      </c>
      <c r="F33" s="4" t="str">
        <f>LEFT(M33,1)</f>
        <v>C</v>
      </c>
      <c r="G33" s="44" t="str">
        <f t="shared" si="3"/>
        <v>54493.6578</v>
      </c>
      <c r="H33" s="9">
        <f t="shared" si="4"/>
        <v>5786.5</v>
      </c>
      <c r="I33" s="152" t="s">
        <v>441</v>
      </c>
      <c r="J33" s="153" t="s">
        <v>442</v>
      </c>
      <c r="K33" s="152" t="s">
        <v>443</v>
      </c>
      <c r="L33" s="152" t="s">
        <v>444</v>
      </c>
      <c r="M33" s="153" t="s">
        <v>417</v>
      </c>
      <c r="N33" s="153" t="s">
        <v>121</v>
      </c>
      <c r="O33" s="154" t="s">
        <v>418</v>
      </c>
      <c r="P33" s="155" t="s">
        <v>445</v>
      </c>
    </row>
    <row r="34" spans="1:17" ht="12.75" customHeight="1" thickBot="1">
      <c r="A34" s="9" t="str">
        <f t="shared" si="5"/>
        <v>BAVM 209 </v>
      </c>
      <c r="B34" s="4" t="str">
        <f t="shared" si="0"/>
        <v>I</v>
      </c>
      <c r="C34" s="9">
        <f t="shared" si="1"/>
        <v>54509.3321</v>
      </c>
      <c r="D34" s="44" t="str">
        <f t="shared" si="2"/>
        <v>CCD</v>
      </c>
      <c r="E34" s="151">
        <f>VLOOKUP(C34,'Active 1'!C$21:E$970,3,FALSE)</f>
        <v>12852.937795709859</v>
      </c>
      <c r="F34" s="4" t="str">
        <f>LEFT(M34,1)</f>
        <v>C</v>
      </c>
      <c r="G34" s="44" t="str">
        <f t="shared" si="3"/>
        <v>54509.3321</v>
      </c>
      <c r="H34" s="9">
        <f t="shared" si="4"/>
        <v>5832</v>
      </c>
      <c r="I34" s="152" t="s">
        <v>446</v>
      </c>
      <c r="J34" s="153" t="s">
        <v>447</v>
      </c>
      <c r="K34" s="152" t="s">
        <v>448</v>
      </c>
      <c r="L34" s="152" t="s">
        <v>449</v>
      </c>
      <c r="M34" s="153" t="s">
        <v>417</v>
      </c>
      <c r="N34" s="153" t="s">
        <v>357</v>
      </c>
      <c r="O34" s="154" t="s">
        <v>450</v>
      </c>
      <c r="P34" s="155" t="s">
        <v>451</v>
      </c>
    </row>
    <row r="35" spans="1:17" ht="12.75" customHeight="1" thickBot="1">
      <c r="A35" s="9" t="str">
        <f t="shared" si="5"/>
        <v>BAVM 209 </v>
      </c>
      <c r="B35" s="4" t="str">
        <f t="shared" si="0"/>
        <v>I</v>
      </c>
      <c r="C35" s="9">
        <f t="shared" si="1"/>
        <v>54840.403599999998</v>
      </c>
      <c r="D35" s="44" t="str">
        <f t="shared" si="2"/>
        <v>CCD</v>
      </c>
      <c r="E35" s="151">
        <f>VLOOKUP(C35,'Active 1'!C$21:E$970,3,FALSE)</f>
        <v>13813.930219732378</v>
      </c>
      <c r="F35" s="4" t="str">
        <f>LEFT(M35,1)</f>
        <v>C</v>
      </c>
      <c r="G35" s="44" t="str">
        <f t="shared" si="3"/>
        <v>54840.4036</v>
      </c>
      <c r="H35" s="9">
        <f t="shared" si="4"/>
        <v>6793</v>
      </c>
      <c r="I35" s="152" t="s">
        <v>452</v>
      </c>
      <c r="J35" s="153" t="s">
        <v>453</v>
      </c>
      <c r="K35" s="152" t="s">
        <v>454</v>
      </c>
      <c r="L35" s="152" t="s">
        <v>455</v>
      </c>
      <c r="M35" s="153" t="s">
        <v>417</v>
      </c>
      <c r="N35" s="153" t="s">
        <v>357</v>
      </c>
      <c r="O35" s="154" t="s">
        <v>406</v>
      </c>
      <c r="P35" s="155" t="s">
        <v>451</v>
      </c>
    </row>
    <row r="36" spans="1:17" ht="12.75" customHeight="1" thickBot="1">
      <c r="A36" s="9" t="str">
        <f t="shared" si="5"/>
        <v>BAVM 209 </v>
      </c>
      <c r="B36" s="4" t="str">
        <f t="shared" si="0"/>
        <v>II</v>
      </c>
      <c r="C36" s="9">
        <f t="shared" si="1"/>
        <v>54840.575700000001</v>
      </c>
      <c r="D36" s="44" t="str">
        <f t="shared" si="2"/>
        <v>CCD</v>
      </c>
      <c r="E36" s="151">
        <f>VLOOKUP(C36,'Active 1'!C$21:E$970,3,FALSE)</f>
        <v>13814.429769818016</v>
      </c>
      <c r="F36" s="4" t="str">
        <f>LEFT(M36,1)</f>
        <v>C</v>
      </c>
      <c r="G36" s="44" t="str">
        <f t="shared" si="3"/>
        <v>54840.5757</v>
      </c>
      <c r="H36" s="9">
        <f t="shared" si="4"/>
        <v>6793.5</v>
      </c>
      <c r="I36" s="152" t="s">
        <v>456</v>
      </c>
      <c r="J36" s="153" t="s">
        <v>457</v>
      </c>
      <c r="K36" s="152" t="s">
        <v>458</v>
      </c>
      <c r="L36" s="152" t="s">
        <v>410</v>
      </c>
      <c r="M36" s="153" t="s">
        <v>417</v>
      </c>
      <c r="N36" s="153" t="s">
        <v>357</v>
      </c>
      <c r="O36" s="154" t="s">
        <v>406</v>
      </c>
      <c r="P36" s="155" t="s">
        <v>451</v>
      </c>
    </row>
    <row r="37" spans="1:17" ht="12.75" customHeight="1" thickBot="1">
      <c r="A37" s="9" t="str">
        <f t="shared" si="5"/>
        <v>IBVS 5938 </v>
      </c>
      <c r="B37" s="4" t="str">
        <f t="shared" si="0"/>
        <v>II</v>
      </c>
      <c r="C37" s="9">
        <f t="shared" si="1"/>
        <v>54841.609400000001</v>
      </c>
      <c r="D37" s="44" t="str">
        <f t="shared" si="2"/>
        <v>CCD</v>
      </c>
      <c r="E37" s="151">
        <f>VLOOKUP(C37,'Active 1'!C$21:E$970,3,FALSE)</f>
        <v>13817.430263272488</v>
      </c>
      <c r="F37" s="4" t="str">
        <f>LEFT(M37,1)</f>
        <v>C</v>
      </c>
      <c r="G37" s="44" t="str">
        <f t="shared" si="3"/>
        <v>54841.6094</v>
      </c>
      <c r="H37" s="9">
        <f t="shared" si="4"/>
        <v>6796.5</v>
      </c>
      <c r="I37" s="152" t="s">
        <v>459</v>
      </c>
      <c r="J37" s="153" t="s">
        <v>460</v>
      </c>
      <c r="K37" s="152" t="s">
        <v>461</v>
      </c>
      <c r="L37" s="152" t="s">
        <v>444</v>
      </c>
      <c r="M37" s="153" t="s">
        <v>417</v>
      </c>
      <c r="N37" s="153" t="s">
        <v>121</v>
      </c>
      <c r="O37" s="154" t="s">
        <v>418</v>
      </c>
      <c r="P37" s="155" t="s">
        <v>462</v>
      </c>
    </row>
    <row r="38" spans="1:17" ht="12.75" customHeight="1" thickBot="1">
      <c r="A38" s="9" t="str">
        <f t="shared" si="5"/>
        <v>VSB 50 </v>
      </c>
      <c r="B38" s="4" t="str">
        <f t="shared" si="0"/>
        <v>I</v>
      </c>
      <c r="C38" s="9">
        <f t="shared" si="1"/>
        <v>54844.1921</v>
      </c>
      <c r="D38" s="44" t="str">
        <f t="shared" si="2"/>
        <v>vis</v>
      </c>
      <c r="E38" s="151">
        <f>VLOOKUP(C38,'Active 1'!C$21:E$970,3,FALSE)</f>
        <v>13824.926997764953</v>
      </c>
      <c r="F38" s="4" t="s">
        <v>121</v>
      </c>
      <c r="G38" s="44" t="str">
        <f t="shared" si="3"/>
        <v>54844.1921</v>
      </c>
      <c r="H38" s="9">
        <f t="shared" si="4"/>
        <v>6804</v>
      </c>
      <c r="I38" s="152" t="s">
        <v>463</v>
      </c>
      <c r="J38" s="153" t="s">
        <v>464</v>
      </c>
      <c r="K38" s="152" t="s">
        <v>465</v>
      </c>
      <c r="L38" s="152" t="s">
        <v>466</v>
      </c>
      <c r="M38" s="153" t="s">
        <v>417</v>
      </c>
      <c r="N38" s="153" t="s">
        <v>121</v>
      </c>
      <c r="O38" s="154" t="s">
        <v>467</v>
      </c>
      <c r="P38" s="155" t="s">
        <v>468</v>
      </c>
    </row>
    <row r="39" spans="1:17" ht="12.75" customHeight="1" thickBot="1">
      <c r="A39" s="9" t="str">
        <f t="shared" si="5"/>
        <v>IBVS 5894 </v>
      </c>
      <c r="B39" s="4" t="str">
        <f t="shared" si="0"/>
        <v>II</v>
      </c>
      <c r="C39" s="9">
        <f t="shared" si="1"/>
        <v>54874.681799999998</v>
      </c>
      <c r="D39" s="44" t="str">
        <f t="shared" si="2"/>
        <v>vis</v>
      </c>
      <c r="E39" s="151">
        <f>VLOOKUP(C39,'Active 1'!C$21:E$970,3,FALSE)</f>
        <v>13913.428637775398</v>
      </c>
      <c r="F39" s="4" t="s">
        <v>121</v>
      </c>
      <c r="G39" s="44" t="str">
        <f t="shared" si="3"/>
        <v>54874.6818</v>
      </c>
      <c r="H39" s="9">
        <f t="shared" si="4"/>
        <v>6892.5</v>
      </c>
      <c r="I39" s="152" t="s">
        <v>469</v>
      </c>
      <c r="J39" s="153" t="s">
        <v>470</v>
      </c>
      <c r="K39" s="152" t="s">
        <v>471</v>
      </c>
      <c r="L39" s="152" t="s">
        <v>472</v>
      </c>
      <c r="M39" s="153" t="s">
        <v>417</v>
      </c>
      <c r="N39" s="153" t="s">
        <v>121</v>
      </c>
      <c r="O39" s="154" t="s">
        <v>348</v>
      </c>
      <c r="P39" s="155" t="s">
        <v>473</v>
      </c>
    </row>
    <row r="40" spans="1:17" ht="12.75" customHeight="1" thickBot="1">
      <c r="A40" s="9" t="str">
        <f t="shared" si="5"/>
        <v>IBVS 5960 </v>
      </c>
      <c r="B40" s="4" t="str">
        <f t="shared" si="0"/>
        <v>I</v>
      </c>
      <c r="C40" s="9">
        <f t="shared" si="1"/>
        <v>55533.893600000003</v>
      </c>
      <c r="D40" s="44" t="str">
        <f t="shared" si="2"/>
        <v>vis</v>
      </c>
      <c r="E40" s="151">
        <f>VLOOKUP(C40,'Active 1'!C$21:E$970,3,FALSE)</f>
        <v>15826.905169661279</v>
      </c>
      <c r="F40" s="4" t="s">
        <v>121</v>
      </c>
      <c r="G40" s="44" t="str">
        <f t="shared" si="3"/>
        <v>55533.8936</v>
      </c>
      <c r="H40" s="9">
        <f t="shared" si="4"/>
        <v>8806</v>
      </c>
      <c r="I40" s="152" t="s">
        <v>479</v>
      </c>
      <c r="J40" s="153" t="s">
        <v>480</v>
      </c>
      <c r="K40" s="152" t="s">
        <v>481</v>
      </c>
      <c r="L40" s="152" t="s">
        <v>482</v>
      </c>
      <c r="M40" s="153" t="s">
        <v>417</v>
      </c>
      <c r="N40" s="153" t="s">
        <v>121</v>
      </c>
      <c r="O40" s="154" t="s">
        <v>348</v>
      </c>
      <c r="P40" s="155" t="s">
        <v>483</v>
      </c>
    </row>
    <row r="41" spans="1:17" ht="12.75" customHeight="1" thickBot="1">
      <c r="A41" s="9" t="str">
        <f t="shared" si="5"/>
        <v>IBVS 6011 </v>
      </c>
      <c r="B41" s="4" t="str">
        <f t="shared" si="0"/>
        <v>I</v>
      </c>
      <c r="C41" s="9">
        <f t="shared" si="1"/>
        <v>55903.890800000001</v>
      </c>
      <c r="D41" s="44" t="str">
        <f t="shared" si="2"/>
        <v>vis</v>
      </c>
      <c r="E41" s="151">
        <f>VLOOKUP(C41,'Active 1'!C$21:E$970,3,FALSE)</f>
        <v>16900.886186177482</v>
      </c>
      <c r="F41" s="4" t="s">
        <v>121</v>
      </c>
      <c r="G41" s="44" t="str">
        <f t="shared" si="3"/>
        <v>55903.8908</v>
      </c>
      <c r="H41" s="9">
        <f t="shared" si="4"/>
        <v>9880</v>
      </c>
      <c r="I41" s="152" t="s">
        <v>484</v>
      </c>
      <c r="J41" s="153" t="s">
        <v>485</v>
      </c>
      <c r="K41" s="152" t="s">
        <v>486</v>
      </c>
      <c r="L41" s="152" t="s">
        <v>487</v>
      </c>
      <c r="M41" s="153" t="s">
        <v>417</v>
      </c>
      <c r="N41" s="153" t="s">
        <v>121</v>
      </c>
      <c r="O41" s="154" t="s">
        <v>348</v>
      </c>
      <c r="P41" s="155" t="s">
        <v>488</v>
      </c>
    </row>
    <row r="42" spans="1:17" ht="12.75" customHeight="1" thickBot="1">
      <c r="A42" s="9" t="s">
        <v>198</v>
      </c>
      <c r="B42" s="4" t="str">
        <f t="shared" si="0"/>
        <v>I</v>
      </c>
      <c r="C42" s="9">
        <f t="shared" si="1"/>
        <v>25981.524000000001</v>
      </c>
      <c r="D42" s="44" t="str">
        <f t="shared" si="2"/>
        <v>vis</v>
      </c>
      <c r="E42" s="151">
        <f>VLOOKUP(C42,'Active 1'!C$21:E$970,3,FALSE)</f>
        <v>-69953.970857159438</v>
      </c>
      <c r="F42" s="4" t="s">
        <v>121</v>
      </c>
      <c r="G42" s="44" t="str">
        <f t="shared" si="3"/>
        <v>25981.524</v>
      </c>
      <c r="H42" s="9">
        <f t="shared" si="4"/>
        <v>-76974</v>
      </c>
      <c r="I42" s="152" t="s">
        <v>193</v>
      </c>
      <c r="J42" s="153" t="s">
        <v>194</v>
      </c>
      <c r="K42" s="152">
        <v>-76974</v>
      </c>
      <c r="L42" s="152" t="s">
        <v>195</v>
      </c>
      <c r="M42" s="153" t="s">
        <v>196</v>
      </c>
      <c r="N42" s="153"/>
      <c r="O42" s="154" t="s">
        <v>197</v>
      </c>
      <c r="P42" s="155" t="s">
        <v>198</v>
      </c>
      <c r="Q42" s="44">
        <f>VLOOKUP(A42,'Active 1'!A$21:C$73,3,FALSE)</f>
        <v>25981.524000000001</v>
      </c>
    </row>
    <row r="43" spans="1:17" ht="12.75" customHeight="1" thickBot="1">
      <c r="A43" s="9" t="s">
        <v>198</v>
      </c>
      <c r="B43" s="4" t="str">
        <f t="shared" ref="B43:B74" si="6">IF(H43=INT(H43),"I","II")</f>
        <v>II</v>
      </c>
      <c r="C43" s="9">
        <f t="shared" ref="C43:C74" si="7">1*G43</f>
        <v>27344.594000000001</v>
      </c>
      <c r="D43" s="44" t="str">
        <f t="shared" ref="D43:D74" si="8">VLOOKUP(F43,I$1:J$5,2,FALSE)</f>
        <v>vis</v>
      </c>
      <c r="E43" s="151">
        <f>VLOOKUP(C43,'Active 1'!C$21:E$970,3,FALSE)</f>
        <v>-65997.423877391062</v>
      </c>
      <c r="F43" s="4" t="s">
        <v>121</v>
      </c>
      <c r="G43" s="44" t="str">
        <f t="shared" ref="G43:G74" si="9">MID(I43,3,LEN(I43)-3)</f>
        <v>27344.594</v>
      </c>
      <c r="H43" s="9">
        <f t="shared" ref="H43:H74" si="10">1*K43</f>
        <v>-73017.5</v>
      </c>
      <c r="I43" s="152" t="s">
        <v>199</v>
      </c>
      <c r="J43" s="153" t="s">
        <v>200</v>
      </c>
      <c r="K43" s="152">
        <v>-73017.5</v>
      </c>
      <c r="L43" s="152" t="s">
        <v>201</v>
      </c>
      <c r="M43" s="153" t="s">
        <v>196</v>
      </c>
      <c r="N43" s="153"/>
      <c r="O43" s="154" t="s">
        <v>197</v>
      </c>
      <c r="P43" s="155" t="s">
        <v>198</v>
      </c>
      <c r="Q43" s="44">
        <f>VLOOKUP(A43,'Active 1'!A$21:C$73,3,FALSE)</f>
        <v>25981.524000000001</v>
      </c>
    </row>
    <row r="44" spans="1:17" ht="12.75" customHeight="1" thickBot="1">
      <c r="A44" s="9" t="s">
        <v>198</v>
      </c>
      <c r="B44" s="4" t="str">
        <f t="shared" si="6"/>
        <v>I</v>
      </c>
      <c r="C44" s="9">
        <f t="shared" si="7"/>
        <v>27479.465</v>
      </c>
      <c r="D44" s="44" t="str">
        <f t="shared" si="8"/>
        <v>vis</v>
      </c>
      <c r="E44" s="151">
        <f>VLOOKUP(C44,'Active 1'!C$21:E$970,3,FALSE)</f>
        <v>-65605.9374183623</v>
      </c>
      <c r="F44" s="4" t="s">
        <v>121</v>
      </c>
      <c r="G44" s="44" t="str">
        <f t="shared" si="9"/>
        <v>27479.465</v>
      </c>
      <c r="H44" s="9">
        <f t="shared" si="10"/>
        <v>-72626</v>
      </c>
      <c r="I44" s="152" t="s">
        <v>202</v>
      </c>
      <c r="J44" s="153" t="s">
        <v>203</v>
      </c>
      <c r="K44" s="152">
        <v>-72626</v>
      </c>
      <c r="L44" s="152" t="s">
        <v>204</v>
      </c>
      <c r="M44" s="153" t="s">
        <v>196</v>
      </c>
      <c r="N44" s="153"/>
      <c r="O44" s="154" t="s">
        <v>197</v>
      </c>
      <c r="P44" s="155" t="s">
        <v>198</v>
      </c>
      <c r="Q44" s="44">
        <f>VLOOKUP(A44,'Active 1'!A$21:C$73,3,FALSE)</f>
        <v>25981.524000000001</v>
      </c>
    </row>
    <row r="45" spans="1:17" ht="12.75" customHeight="1" thickBot="1">
      <c r="A45" s="9" t="s">
        <v>198</v>
      </c>
      <c r="B45" s="4" t="str">
        <f t="shared" si="6"/>
        <v>I</v>
      </c>
      <c r="C45" s="9">
        <f t="shared" si="7"/>
        <v>27718.562000000002</v>
      </c>
      <c r="D45" s="44" t="str">
        <f t="shared" si="8"/>
        <v>vis</v>
      </c>
      <c r="E45" s="151">
        <f>VLOOKUP(C45,'Active 1'!C$21:E$970,3,FALSE)</f>
        <v>-64911.91692548836</v>
      </c>
      <c r="F45" s="4" t="s">
        <v>121</v>
      </c>
      <c r="G45" s="44" t="str">
        <f t="shared" si="9"/>
        <v>27718.562</v>
      </c>
      <c r="H45" s="9">
        <f t="shared" si="10"/>
        <v>-71932</v>
      </c>
      <c r="I45" s="152" t="s">
        <v>205</v>
      </c>
      <c r="J45" s="153" t="s">
        <v>206</v>
      </c>
      <c r="K45" s="152">
        <v>-71932</v>
      </c>
      <c r="L45" s="152" t="s">
        <v>207</v>
      </c>
      <c r="M45" s="153" t="s">
        <v>196</v>
      </c>
      <c r="N45" s="153"/>
      <c r="O45" s="154" t="s">
        <v>197</v>
      </c>
      <c r="P45" s="155" t="s">
        <v>198</v>
      </c>
      <c r="Q45" s="44">
        <f>VLOOKUP(A45,'Active 1'!A$21:C$73,3,FALSE)</f>
        <v>25981.524000000001</v>
      </c>
    </row>
    <row r="46" spans="1:17" ht="12.75" customHeight="1" thickBot="1">
      <c r="A46" s="9" t="s">
        <v>198</v>
      </c>
      <c r="B46" s="4" t="str">
        <f t="shared" si="6"/>
        <v>I</v>
      </c>
      <c r="C46" s="9">
        <f t="shared" si="7"/>
        <v>28126.473999999998</v>
      </c>
      <c r="D46" s="44" t="str">
        <f t="shared" si="8"/>
        <v>vis</v>
      </c>
      <c r="E46" s="151">
        <f>VLOOKUP(C46,'Active 1'!C$21:E$970,3,FALSE)</f>
        <v>-63727.881628980285</v>
      </c>
      <c r="F46" s="4" t="s">
        <v>121</v>
      </c>
      <c r="G46" s="44" t="str">
        <f t="shared" si="9"/>
        <v>28126.474</v>
      </c>
      <c r="H46" s="9">
        <f t="shared" si="10"/>
        <v>-70748</v>
      </c>
      <c r="I46" s="152" t="s">
        <v>208</v>
      </c>
      <c r="J46" s="153" t="s">
        <v>209</v>
      </c>
      <c r="K46" s="152">
        <v>-70748</v>
      </c>
      <c r="L46" s="152" t="s">
        <v>210</v>
      </c>
      <c r="M46" s="153" t="s">
        <v>196</v>
      </c>
      <c r="N46" s="153"/>
      <c r="O46" s="154" t="s">
        <v>197</v>
      </c>
      <c r="P46" s="155" t="s">
        <v>198</v>
      </c>
      <c r="Q46" s="44">
        <f>VLOOKUP(A46,'Active 1'!A$21:C$73,3,FALSE)</f>
        <v>25981.524000000001</v>
      </c>
    </row>
    <row r="47" spans="1:17" ht="12.75" customHeight="1" thickBot="1">
      <c r="A47" s="9" t="s">
        <v>198</v>
      </c>
      <c r="B47" s="4" t="str">
        <f t="shared" si="6"/>
        <v>II</v>
      </c>
      <c r="C47" s="9">
        <f t="shared" si="7"/>
        <v>28249.33</v>
      </c>
      <c r="D47" s="44" t="str">
        <f t="shared" si="8"/>
        <v>vis</v>
      </c>
      <c r="E47" s="151">
        <f>VLOOKUP(C47,'Active 1'!C$21:E$970,3,FALSE)</f>
        <v>-63371.270790397946</v>
      </c>
      <c r="F47" s="4" t="s">
        <v>121</v>
      </c>
      <c r="G47" s="44" t="str">
        <f t="shared" si="9"/>
        <v>28249.330</v>
      </c>
      <c r="H47" s="9">
        <f t="shared" si="10"/>
        <v>-70391.5</v>
      </c>
      <c r="I47" s="152" t="s">
        <v>211</v>
      </c>
      <c r="J47" s="153" t="s">
        <v>212</v>
      </c>
      <c r="K47" s="152">
        <v>-70391.5</v>
      </c>
      <c r="L47" s="152" t="s">
        <v>213</v>
      </c>
      <c r="M47" s="153" t="s">
        <v>196</v>
      </c>
      <c r="N47" s="153"/>
      <c r="O47" s="154" t="s">
        <v>197</v>
      </c>
      <c r="P47" s="155" t="s">
        <v>198</v>
      </c>
      <c r="Q47" s="44">
        <f>VLOOKUP(A47,'Active 1'!A$21:C$73,3,FALSE)</f>
        <v>25981.524000000001</v>
      </c>
    </row>
    <row r="48" spans="1:17" ht="12.75" customHeight="1" thickBot="1">
      <c r="A48" s="9" t="s">
        <v>198</v>
      </c>
      <c r="B48" s="4" t="str">
        <f t="shared" si="6"/>
        <v>I</v>
      </c>
      <c r="C48" s="9">
        <f t="shared" si="7"/>
        <v>28428.611000000001</v>
      </c>
      <c r="D48" s="44" t="str">
        <f t="shared" si="8"/>
        <v>vis</v>
      </c>
      <c r="E48" s="151">
        <f>VLOOKUP(C48,'Active 1'!C$21:E$970,3,FALSE)</f>
        <v>-62850.876607355363</v>
      </c>
      <c r="F48" s="4" t="s">
        <v>121</v>
      </c>
      <c r="G48" s="44" t="str">
        <f t="shared" si="9"/>
        <v>28428.611</v>
      </c>
      <c r="H48" s="9">
        <f t="shared" si="10"/>
        <v>-69871</v>
      </c>
      <c r="I48" s="152" t="s">
        <v>214</v>
      </c>
      <c r="J48" s="153" t="s">
        <v>215</v>
      </c>
      <c r="K48" s="152">
        <v>-69871</v>
      </c>
      <c r="L48" s="152" t="s">
        <v>216</v>
      </c>
      <c r="M48" s="153" t="s">
        <v>196</v>
      </c>
      <c r="N48" s="153"/>
      <c r="O48" s="154" t="s">
        <v>197</v>
      </c>
      <c r="P48" s="155" t="s">
        <v>198</v>
      </c>
      <c r="Q48" s="44">
        <f>VLOOKUP(A48,'Active 1'!A$21:C$73,3,FALSE)</f>
        <v>25981.524000000001</v>
      </c>
    </row>
    <row r="49" spans="1:17" ht="12.75" customHeight="1" thickBot="1">
      <c r="A49" s="9" t="s">
        <v>198</v>
      </c>
      <c r="B49" s="4" t="str">
        <f t="shared" si="6"/>
        <v>I</v>
      </c>
      <c r="C49" s="9">
        <f t="shared" si="7"/>
        <v>28496.505000000001</v>
      </c>
      <c r="D49" s="44" t="str">
        <f t="shared" si="8"/>
        <v>vis</v>
      </c>
      <c r="E49" s="151">
        <f>VLOOKUP(C49,'Active 1'!C$21:E$970,3,FALSE)</f>
        <v>-62653.80250210443</v>
      </c>
      <c r="F49" s="4" t="s">
        <v>121</v>
      </c>
      <c r="G49" s="44" t="str">
        <f t="shared" si="9"/>
        <v>28496.505</v>
      </c>
      <c r="H49" s="9">
        <f t="shared" si="10"/>
        <v>-69674</v>
      </c>
      <c r="I49" s="152" t="s">
        <v>217</v>
      </c>
      <c r="J49" s="153" t="s">
        <v>218</v>
      </c>
      <c r="K49" s="152">
        <v>-69674</v>
      </c>
      <c r="L49" s="152" t="s">
        <v>219</v>
      </c>
      <c r="M49" s="153" t="s">
        <v>196</v>
      </c>
      <c r="N49" s="153"/>
      <c r="O49" s="154" t="s">
        <v>197</v>
      </c>
      <c r="P49" s="155" t="s">
        <v>198</v>
      </c>
      <c r="Q49" s="44">
        <f>VLOOKUP(A49,'Active 1'!A$21:C$73,3,FALSE)</f>
        <v>25981.524000000001</v>
      </c>
    </row>
    <row r="50" spans="1:17" ht="12.75" customHeight="1" thickBot="1">
      <c r="A50" s="9" t="s">
        <v>198</v>
      </c>
      <c r="B50" s="4" t="str">
        <f t="shared" si="6"/>
        <v>II</v>
      </c>
      <c r="C50" s="9">
        <f t="shared" si="7"/>
        <v>28609.332999999999</v>
      </c>
      <c r="D50" s="44" t="str">
        <f t="shared" si="8"/>
        <v>vis</v>
      </c>
      <c r="E50" s="151">
        <f>VLOOKUP(C50,'Active 1'!C$21:E$970,3,FALSE)</f>
        <v>-62326.299671997906</v>
      </c>
      <c r="F50" s="4" t="s">
        <v>121</v>
      </c>
      <c r="G50" s="44" t="str">
        <f t="shared" si="9"/>
        <v>28609.333</v>
      </c>
      <c r="H50" s="9">
        <f t="shared" si="10"/>
        <v>-69346.5</v>
      </c>
      <c r="I50" s="152" t="s">
        <v>220</v>
      </c>
      <c r="J50" s="153" t="s">
        <v>221</v>
      </c>
      <c r="K50" s="152">
        <v>-69346.5</v>
      </c>
      <c r="L50" s="152" t="s">
        <v>222</v>
      </c>
      <c r="M50" s="153" t="s">
        <v>196</v>
      </c>
      <c r="N50" s="153"/>
      <c r="O50" s="154" t="s">
        <v>197</v>
      </c>
      <c r="P50" s="155" t="s">
        <v>198</v>
      </c>
      <c r="Q50" s="44">
        <f>VLOOKUP(A50,'Active 1'!A$21:C$73,3,FALSE)</f>
        <v>25981.524000000001</v>
      </c>
    </row>
    <row r="51" spans="1:17" ht="12.75" customHeight="1" thickBot="1">
      <c r="A51" s="9" t="s">
        <v>198</v>
      </c>
      <c r="B51" s="4" t="str">
        <f t="shared" si="6"/>
        <v>II</v>
      </c>
      <c r="C51" s="9">
        <f t="shared" si="7"/>
        <v>28629.34</v>
      </c>
      <c r="D51" s="44" t="str">
        <f t="shared" si="8"/>
        <v>vis</v>
      </c>
      <c r="E51" s="151">
        <f>VLOOKUP(C51,'Active 1'!C$21:E$970,3,FALSE)</f>
        <v>-62268.225886041037</v>
      </c>
      <c r="F51" s="4" t="s">
        <v>121</v>
      </c>
      <c r="G51" s="44" t="str">
        <f t="shared" si="9"/>
        <v>28629.340</v>
      </c>
      <c r="H51" s="9">
        <f t="shared" si="10"/>
        <v>-69288.5</v>
      </c>
      <c r="I51" s="152" t="s">
        <v>223</v>
      </c>
      <c r="J51" s="153" t="s">
        <v>224</v>
      </c>
      <c r="K51" s="152">
        <v>-69288.5</v>
      </c>
      <c r="L51" s="152" t="s">
        <v>225</v>
      </c>
      <c r="M51" s="153" t="s">
        <v>196</v>
      </c>
      <c r="N51" s="153"/>
      <c r="O51" s="154" t="s">
        <v>197</v>
      </c>
      <c r="P51" s="155" t="s">
        <v>198</v>
      </c>
      <c r="Q51" s="44">
        <f>VLOOKUP(A51,'Active 1'!A$21:C$73,3,FALSE)</f>
        <v>25981.524000000001</v>
      </c>
    </row>
    <row r="52" spans="1:17" ht="12.75" customHeight="1" thickBot="1">
      <c r="A52" s="9" t="s">
        <v>198</v>
      </c>
      <c r="B52" s="4" t="str">
        <f t="shared" si="6"/>
        <v>I</v>
      </c>
      <c r="C52" s="9">
        <f t="shared" si="7"/>
        <v>28963.334999999999</v>
      </c>
      <c r="D52" s="44" t="str">
        <f t="shared" si="8"/>
        <v>vis</v>
      </c>
      <c r="E52" s="151">
        <f>VLOOKUP(C52,'Active 1'!C$21:E$970,3,FALSE)</f>
        <v>-61298.747496444223</v>
      </c>
      <c r="F52" s="4" t="s">
        <v>121</v>
      </c>
      <c r="G52" s="44" t="str">
        <f t="shared" si="9"/>
        <v>28963.335</v>
      </c>
      <c r="H52" s="9">
        <f t="shared" si="10"/>
        <v>-68319</v>
      </c>
      <c r="I52" s="152" t="s">
        <v>226</v>
      </c>
      <c r="J52" s="153" t="s">
        <v>227</v>
      </c>
      <c r="K52" s="152">
        <v>-68319</v>
      </c>
      <c r="L52" s="152" t="s">
        <v>228</v>
      </c>
      <c r="M52" s="153" t="s">
        <v>196</v>
      </c>
      <c r="N52" s="153"/>
      <c r="O52" s="154" t="s">
        <v>197</v>
      </c>
      <c r="P52" s="155" t="s">
        <v>198</v>
      </c>
      <c r="Q52" s="44">
        <f>VLOOKUP(A52,'Active 1'!A$21:C$73,3,FALSE)</f>
        <v>25981.524000000001</v>
      </c>
    </row>
    <row r="53" spans="1:17" ht="12.75" customHeight="1" thickBot="1">
      <c r="A53" s="9" t="s">
        <v>198</v>
      </c>
      <c r="B53" s="4" t="str">
        <f t="shared" si="6"/>
        <v>I</v>
      </c>
      <c r="C53" s="9">
        <f t="shared" si="7"/>
        <v>29302.344000000001</v>
      </c>
      <c r="D53" s="44" t="str">
        <f t="shared" si="8"/>
        <v>vis</v>
      </c>
      <c r="E53" s="151">
        <f>VLOOKUP(C53,'Active 1'!C$21:E$970,3,FALSE)</f>
        <v>-60314.715102609494</v>
      </c>
      <c r="F53" s="4" t="s">
        <v>121</v>
      </c>
      <c r="G53" s="44" t="str">
        <f t="shared" si="9"/>
        <v>29302.344</v>
      </c>
      <c r="H53" s="9">
        <f t="shared" si="10"/>
        <v>-67335</v>
      </c>
      <c r="I53" s="152" t="s">
        <v>229</v>
      </c>
      <c r="J53" s="153" t="s">
        <v>230</v>
      </c>
      <c r="K53" s="152">
        <v>-67335</v>
      </c>
      <c r="L53" s="152" t="s">
        <v>231</v>
      </c>
      <c r="M53" s="153" t="s">
        <v>196</v>
      </c>
      <c r="N53" s="153"/>
      <c r="O53" s="154" t="s">
        <v>197</v>
      </c>
      <c r="P53" s="155" t="s">
        <v>198</v>
      </c>
      <c r="Q53" s="44">
        <f>VLOOKUP(A53,'Active 1'!A$21:C$73,3,FALSE)</f>
        <v>25981.524000000001</v>
      </c>
    </row>
    <row r="54" spans="1:17" ht="12.75" customHeight="1" thickBot="1">
      <c r="A54" s="9" t="s">
        <v>198</v>
      </c>
      <c r="B54" s="4" t="str">
        <f t="shared" si="6"/>
        <v>I</v>
      </c>
      <c r="C54" s="9">
        <f t="shared" si="7"/>
        <v>34391.493000000002</v>
      </c>
      <c r="D54" s="44" t="str">
        <f t="shared" si="8"/>
        <v>vis</v>
      </c>
      <c r="E54" s="151">
        <f>VLOOKUP(C54,'Active 1'!C$21:E$970,3,FALSE)</f>
        <v>-45542.577864212923</v>
      </c>
      <c r="F54" s="4" t="s">
        <v>121</v>
      </c>
      <c r="G54" s="44" t="str">
        <f t="shared" si="9"/>
        <v>34391.493</v>
      </c>
      <c r="H54" s="9">
        <f t="shared" si="10"/>
        <v>-52563</v>
      </c>
      <c r="I54" s="152" t="s">
        <v>232</v>
      </c>
      <c r="J54" s="153" t="s">
        <v>233</v>
      </c>
      <c r="K54" s="152">
        <v>-52563</v>
      </c>
      <c r="L54" s="152" t="s">
        <v>234</v>
      </c>
      <c r="M54" s="153" t="s">
        <v>196</v>
      </c>
      <c r="N54" s="153"/>
      <c r="O54" s="154" t="s">
        <v>197</v>
      </c>
      <c r="P54" s="155" t="s">
        <v>198</v>
      </c>
      <c r="Q54" s="44">
        <f>VLOOKUP(A54,'Active 1'!A$21:C$73,3,FALSE)</f>
        <v>25981.524000000001</v>
      </c>
    </row>
    <row r="55" spans="1:17" ht="12.75" customHeight="1" thickBot="1">
      <c r="A55" s="9" t="s">
        <v>198</v>
      </c>
      <c r="B55" s="4" t="str">
        <f t="shared" si="6"/>
        <v>II</v>
      </c>
      <c r="C55" s="9">
        <f t="shared" si="7"/>
        <v>34451.326000000001</v>
      </c>
      <c r="D55" s="44" t="str">
        <f t="shared" si="8"/>
        <v>vis</v>
      </c>
      <c r="E55" s="151">
        <f>VLOOKUP(C55,'Active 1'!C$21:E$970,3,FALSE)</f>
        <v>-45368.902208934414</v>
      </c>
      <c r="F55" s="4" t="s">
        <v>121</v>
      </c>
      <c r="G55" s="44" t="str">
        <f t="shared" si="9"/>
        <v>34451.326</v>
      </c>
      <c r="H55" s="9">
        <f t="shared" si="10"/>
        <v>-52389.5</v>
      </c>
      <c r="I55" s="152" t="s">
        <v>235</v>
      </c>
      <c r="J55" s="153" t="s">
        <v>236</v>
      </c>
      <c r="K55" s="152">
        <v>-52389.5</v>
      </c>
      <c r="L55" s="152" t="s">
        <v>237</v>
      </c>
      <c r="M55" s="153" t="s">
        <v>196</v>
      </c>
      <c r="N55" s="153"/>
      <c r="O55" s="154" t="s">
        <v>197</v>
      </c>
      <c r="P55" s="155" t="s">
        <v>198</v>
      </c>
      <c r="Q55" s="44">
        <f>VLOOKUP(A55,'Active 1'!A$21:C$73,3,FALSE)</f>
        <v>25981.524000000001</v>
      </c>
    </row>
    <row r="56" spans="1:17" ht="12.75" customHeight="1" thickBot="1">
      <c r="A56" s="9" t="s">
        <v>198</v>
      </c>
      <c r="B56" s="4" t="str">
        <f t="shared" si="6"/>
        <v>I</v>
      </c>
      <c r="C56" s="9">
        <f t="shared" si="7"/>
        <v>34809.421999999999</v>
      </c>
      <c r="D56" s="44" t="str">
        <f t="shared" si="8"/>
        <v>vis</v>
      </c>
      <c r="E56" s="151">
        <f>VLOOKUP(C56,'Active 1'!C$21:E$970,3,FALSE)</f>
        <v>-44329.466488636026</v>
      </c>
      <c r="F56" s="4" t="s">
        <v>121</v>
      </c>
      <c r="G56" s="44" t="str">
        <f t="shared" si="9"/>
        <v>34809.422</v>
      </c>
      <c r="H56" s="9">
        <f t="shared" si="10"/>
        <v>-51350</v>
      </c>
      <c r="I56" s="152" t="s">
        <v>238</v>
      </c>
      <c r="J56" s="153" t="s">
        <v>239</v>
      </c>
      <c r="K56" s="152">
        <v>-51350</v>
      </c>
      <c r="L56" s="152" t="s">
        <v>240</v>
      </c>
      <c r="M56" s="153" t="s">
        <v>196</v>
      </c>
      <c r="N56" s="153"/>
      <c r="O56" s="154" t="s">
        <v>197</v>
      </c>
      <c r="P56" s="155" t="s">
        <v>198</v>
      </c>
      <c r="Q56" s="44">
        <f>VLOOKUP(A56,'Active 1'!A$21:C$73,3,FALSE)</f>
        <v>25981.524000000001</v>
      </c>
    </row>
    <row r="57" spans="1:17" ht="12.75" customHeight="1" thickBot="1">
      <c r="A57" s="9" t="s">
        <v>198</v>
      </c>
      <c r="B57" s="4" t="str">
        <f t="shared" si="6"/>
        <v>II</v>
      </c>
      <c r="C57" s="9">
        <f t="shared" si="7"/>
        <v>35192.322</v>
      </c>
      <c r="D57" s="44" t="str">
        <f t="shared" si="8"/>
        <v>vis</v>
      </c>
      <c r="E57" s="151">
        <f>VLOOKUP(C57,'Active 1'!C$21:E$970,3,FALSE)</f>
        <v>-43218.03285826245</v>
      </c>
      <c r="F57" s="4" t="s">
        <v>121</v>
      </c>
      <c r="G57" s="44" t="str">
        <f t="shared" si="9"/>
        <v>35192.322</v>
      </c>
      <c r="H57" s="9">
        <f t="shared" si="10"/>
        <v>-50238.5</v>
      </c>
      <c r="I57" s="152" t="s">
        <v>241</v>
      </c>
      <c r="J57" s="153" t="s">
        <v>242</v>
      </c>
      <c r="K57" s="152">
        <v>-50238.5</v>
      </c>
      <c r="L57" s="152" t="s">
        <v>243</v>
      </c>
      <c r="M57" s="153" t="s">
        <v>196</v>
      </c>
      <c r="N57" s="153"/>
      <c r="O57" s="154" t="s">
        <v>197</v>
      </c>
      <c r="P57" s="155" t="s">
        <v>198</v>
      </c>
      <c r="Q57" s="44">
        <f>VLOOKUP(A57,'Active 1'!A$21:C$73,3,FALSE)</f>
        <v>25981.524000000001</v>
      </c>
    </row>
    <row r="58" spans="1:17" ht="12.75" customHeight="1" thickBot="1">
      <c r="A58" s="9" t="s">
        <v>198</v>
      </c>
      <c r="B58" s="4" t="str">
        <f t="shared" si="6"/>
        <v>I</v>
      </c>
      <c r="C58" s="9">
        <f t="shared" si="7"/>
        <v>39500.332999999999</v>
      </c>
      <c r="D58" s="44" t="str">
        <f t="shared" si="8"/>
        <v>vis</v>
      </c>
      <c r="E58" s="151">
        <f>VLOOKUP(C58,'Active 1'!C$21:E$970,3,FALSE)</f>
        <v>-30713.284084641949</v>
      </c>
      <c r="F58" s="4" t="s">
        <v>121</v>
      </c>
      <c r="G58" s="44" t="str">
        <f t="shared" si="9"/>
        <v>39500.333</v>
      </c>
      <c r="H58" s="9">
        <f t="shared" si="10"/>
        <v>-37734</v>
      </c>
      <c r="I58" s="152" t="s">
        <v>244</v>
      </c>
      <c r="J58" s="153" t="s">
        <v>245</v>
      </c>
      <c r="K58" s="152">
        <v>-37734</v>
      </c>
      <c r="L58" s="152" t="s">
        <v>246</v>
      </c>
      <c r="M58" s="153" t="s">
        <v>196</v>
      </c>
      <c r="N58" s="153"/>
      <c r="O58" s="154" t="s">
        <v>197</v>
      </c>
      <c r="P58" s="155" t="s">
        <v>198</v>
      </c>
      <c r="Q58" s="44">
        <f>VLOOKUP(A58,'Active 1'!A$21:C$73,3,FALSE)</f>
        <v>25981.524000000001</v>
      </c>
    </row>
    <row r="59" spans="1:17" ht="12.75" customHeight="1" thickBot="1">
      <c r="A59" s="9" t="s">
        <v>198</v>
      </c>
      <c r="B59" s="4" t="str">
        <f t="shared" si="6"/>
        <v>I</v>
      </c>
      <c r="C59" s="9">
        <f t="shared" si="7"/>
        <v>45397.391000000003</v>
      </c>
      <c r="D59" s="44" t="str">
        <f t="shared" si="8"/>
        <v>vis</v>
      </c>
      <c r="E59" s="151">
        <f>VLOOKUP(C59,'Active 1'!C$21:E$970,3,FALSE)</f>
        <v>-13596.050912890752</v>
      </c>
      <c r="F59" s="4" t="s">
        <v>121</v>
      </c>
      <c r="G59" s="44" t="str">
        <f t="shared" si="9"/>
        <v>45397.391</v>
      </c>
      <c r="H59" s="9">
        <f t="shared" si="10"/>
        <v>-20617</v>
      </c>
      <c r="I59" s="152" t="s">
        <v>247</v>
      </c>
      <c r="J59" s="153" t="s">
        <v>248</v>
      </c>
      <c r="K59" s="152">
        <v>-20617</v>
      </c>
      <c r="L59" s="152" t="s">
        <v>249</v>
      </c>
      <c r="M59" s="153" t="s">
        <v>196</v>
      </c>
      <c r="N59" s="153"/>
      <c r="O59" s="154" t="s">
        <v>197</v>
      </c>
      <c r="P59" s="155" t="s">
        <v>198</v>
      </c>
      <c r="Q59" s="44">
        <f>VLOOKUP(A59,'Active 1'!A$21:C$73,3,FALSE)</f>
        <v>25981.524000000001</v>
      </c>
    </row>
    <row r="60" spans="1:17" ht="12.75" customHeight="1" thickBot="1">
      <c r="A60" s="9" t="s">
        <v>198</v>
      </c>
      <c r="B60" s="4" t="str">
        <f t="shared" si="6"/>
        <v>II</v>
      </c>
      <c r="C60" s="9">
        <f t="shared" si="7"/>
        <v>45672.49</v>
      </c>
      <c r="D60" s="44" t="str">
        <f t="shared" si="8"/>
        <v>vis</v>
      </c>
      <c r="E60" s="151">
        <f>VLOOKUP(C60,'Active 1'!C$21:E$970,3,FALSE)</f>
        <v>-12797.528373632111</v>
      </c>
      <c r="F60" s="4" t="s">
        <v>121</v>
      </c>
      <c r="G60" s="44" t="str">
        <f t="shared" si="9"/>
        <v>45672.490</v>
      </c>
      <c r="H60" s="9">
        <f t="shared" si="10"/>
        <v>-19818.5</v>
      </c>
      <c r="I60" s="152" t="s">
        <v>250</v>
      </c>
      <c r="J60" s="153" t="s">
        <v>251</v>
      </c>
      <c r="K60" s="152">
        <v>-19818.5</v>
      </c>
      <c r="L60" s="152" t="s">
        <v>252</v>
      </c>
      <c r="M60" s="153" t="s">
        <v>196</v>
      </c>
      <c r="N60" s="153"/>
      <c r="O60" s="154" t="s">
        <v>197</v>
      </c>
      <c r="P60" s="155" t="s">
        <v>198</v>
      </c>
      <c r="Q60" s="44">
        <f>VLOOKUP(A60,'Active 1'!A$21:C$73,3,FALSE)</f>
        <v>25981.524000000001</v>
      </c>
    </row>
    <row r="61" spans="1:17" ht="12.75" customHeight="1" thickBot="1">
      <c r="A61" s="9" t="s">
        <v>198</v>
      </c>
      <c r="B61" s="4" t="str">
        <f t="shared" si="6"/>
        <v>II</v>
      </c>
      <c r="C61" s="9">
        <f t="shared" si="7"/>
        <v>46850.38</v>
      </c>
      <c r="D61" s="44" t="str">
        <f t="shared" si="8"/>
        <v>vis</v>
      </c>
      <c r="E61" s="151">
        <f>VLOOKUP(C61,'Active 1'!C$21:E$970,3,FALSE)</f>
        <v>-9378.4984470697491</v>
      </c>
      <c r="F61" s="4" t="s">
        <v>121</v>
      </c>
      <c r="G61" s="44" t="str">
        <f t="shared" si="9"/>
        <v>46850.380</v>
      </c>
      <c r="H61" s="9">
        <f t="shared" si="10"/>
        <v>-16399.5</v>
      </c>
      <c r="I61" s="152" t="s">
        <v>253</v>
      </c>
      <c r="J61" s="153" t="s">
        <v>254</v>
      </c>
      <c r="K61" s="152">
        <v>-16399.5</v>
      </c>
      <c r="L61" s="152" t="s">
        <v>255</v>
      </c>
      <c r="M61" s="153" t="s">
        <v>196</v>
      </c>
      <c r="N61" s="153"/>
      <c r="O61" s="154" t="s">
        <v>197</v>
      </c>
      <c r="P61" s="155" t="s">
        <v>198</v>
      </c>
      <c r="Q61" s="44">
        <f>VLOOKUP(A61,'Active 1'!A$21:C$73,3,FALSE)</f>
        <v>25981.524000000001</v>
      </c>
    </row>
    <row r="62" spans="1:17" ht="12.75" customHeight="1" thickBot="1">
      <c r="A62" s="9" t="s">
        <v>198</v>
      </c>
      <c r="B62" s="4" t="str">
        <f t="shared" si="6"/>
        <v>I</v>
      </c>
      <c r="C62" s="9">
        <f t="shared" si="7"/>
        <v>47088.582999999999</v>
      </c>
      <c r="D62" s="44" t="str">
        <f t="shared" si="8"/>
        <v>vis</v>
      </c>
      <c r="E62" s="151">
        <f>VLOOKUP(C62,'Active 1'!C$21:E$970,3,FALSE)</f>
        <v>-8687.0729441815856</v>
      </c>
      <c r="F62" s="4" t="s">
        <v>121</v>
      </c>
      <c r="G62" s="44" t="str">
        <f t="shared" si="9"/>
        <v>47088.583</v>
      </c>
      <c r="H62" s="9">
        <f t="shared" si="10"/>
        <v>-15708</v>
      </c>
      <c r="I62" s="152" t="s">
        <v>256</v>
      </c>
      <c r="J62" s="153" t="s">
        <v>257</v>
      </c>
      <c r="K62" s="152">
        <v>-15708</v>
      </c>
      <c r="L62" s="152" t="s">
        <v>258</v>
      </c>
      <c r="M62" s="153" t="s">
        <v>196</v>
      </c>
      <c r="N62" s="153"/>
      <c r="O62" s="154" t="s">
        <v>197</v>
      </c>
      <c r="P62" s="155" t="s">
        <v>198</v>
      </c>
      <c r="Q62" s="44">
        <f>VLOOKUP(A62,'Active 1'!A$21:C$73,3,FALSE)</f>
        <v>25981.524000000001</v>
      </c>
    </row>
    <row r="63" spans="1:17" ht="12.75" customHeight="1" thickBot="1">
      <c r="A63" s="9" t="s">
        <v>198</v>
      </c>
      <c r="B63" s="4" t="str">
        <f t="shared" si="6"/>
        <v>I</v>
      </c>
      <c r="C63" s="9">
        <f t="shared" si="7"/>
        <v>47099.624000000003</v>
      </c>
      <c r="D63" s="44" t="str">
        <f t="shared" si="8"/>
        <v>vis</v>
      </c>
      <c r="E63" s="151">
        <f>VLOOKUP(C63,'Active 1'!C$21:E$970,3,FALSE)</f>
        <v>-8655.0245275898906</v>
      </c>
      <c r="F63" s="4" t="s">
        <v>121</v>
      </c>
      <c r="G63" s="44" t="str">
        <f t="shared" si="9"/>
        <v>47099.624</v>
      </c>
      <c r="H63" s="9">
        <f t="shared" si="10"/>
        <v>-15676</v>
      </c>
      <c r="I63" s="152" t="s">
        <v>259</v>
      </c>
      <c r="J63" s="153" t="s">
        <v>260</v>
      </c>
      <c r="K63" s="152">
        <v>-15676</v>
      </c>
      <c r="L63" s="152" t="s">
        <v>261</v>
      </c>
      <c r="M63" s="153" t="s">
        <v>196</v>
      </c>
      <c r="N63" s="153"/>
      <c r="O63" s="154" t="s">
        <v>197</v>
      </c>
      <c r="P63" s="155" t="s">
        <v>198</v>
      </c>
      <c r="Q63" s="44">
        <f>VLOOKUP(A63,'Active 1'!A$21:C$73,3,FALSE)</f>
        <v>25981.524000000001</v>
      </c>
    </row>
    <row r="64" spans="1:17" ht="12.75" customHeight="1" thickBot="1">
      <c r="A64" s="9" t="s">
        <v>198</v>
      </c>
      <c r="B64" s="4" t="str">
        <f t="shared" si="6"/>
        <v>I</v>
      </c>
      <c r="C64" s="9">
        <f t="shared" si="7"/>
        <v>47558.512000000002</v>
      </c>
      <c r="D64" s="44" t="str">
        <f t="shared" si="8"/>
        <v>vis</v>
      </c>
      <c r="E64" s="151">
        <f>VLOOKUP(C64,'Active 1'!C$21:E$970,3,FALSE)</f>
        <v>-7323.0225537720071</v>
      </c>
      <c r="F64" s="4" t="s">
        <v>121</v>
      </c>
      <c r="G64" s="44" t="str">
        <f t="shared" si="9"/>
        <v>47558.512</v>
      </c>
      <c r="H64" s="9">
        <f t="shared" si="10"/>
        <v>-14344</v>
      </c>
      <c r="I64" s="152" t="s">
        <v>262</v>
      </c>
      <c r="J64" s="153" t="s">
        <v>263</v>
      </c>
      <c r="K64" s="152">
        <v>-14344</v>
      </c>
      <c r="L64" s="152" t="s">
        <v>264</v>
      </c>
      <c r="M64" s="153" t="s">
        <v>196</v>
      </c>
      <c r="N64" s="153"/>
      <c r="O64" s="154" t="s">
        <v>197</v>
      </c>
      <c r="P64" s="155" t="s">
        <v>198</v>
      </c>
      <c r="Q64" s="44">
        <f>VLOOKUP(A64,'Active 1'!A$21:C$73,3,FALSE)</f>
        <v>25981.524000000001</v>
      </c>
    </row>
    <row r="65" spans="1:17" ht="12.75" customHeight="1" thickBot="1">
      <c r="A65" s="9" t="s">
        <v>198</v>
      </c>
      <c r="B65" s="4" t="str">
        <f t="shared" si="6"/>
        <v>I</v>
      </c>
      <c r="C65" s="9">
        <f t="shared" si="7"/>
        <v>47566.446000000004</v>
      </c>
      <c r="D65" s="44" t="str">
        <f t="shared" si="8"/>
        <v>vis</v>
      </c>
      <c r="E65" s="151">
        <f>VLOOKUP(C65,'Active 1'!C$21:E$970,3,FALSE)</f>
        <v>-7299.992743316574</v>
      </c>
      <c r="F65" s="4" t="s">
        <v>121</v>
      </c>
      <c r="G65" s="44" t="str">
        <f t="shared" si="9"/>
        <v>47566.446</v>
      </c>
      <c r="H65" s="9">
        <f t="shared" si="10"/>
        <v>-14321</v>
      </c>
      <c r="I65" s="152" t="s">
        <v>265</v>
      </c>
      <c r="J65" s="153" t="s">
        <v>266</v>
      </c>
      <c r="K65" s="152">
        <v>-14321</v>
      </c>
      <c r="L65" s="152" t="s">
        <v>267</v>
      </c>
      <c r="M65" s="153" t="s">
        <v>196</v>
      </c>
      <c r="N65" s="153"/>
      <c r="O65" s="154" t="s">
        <v>197</v>
      </c>
      <c r="P65" s="155" t="s">
        <v>198</v>
      </c>
      <c r="Q65" s="44">
        <f>VLOOKUP(A65,'Active 1'!A$21:C$73,3,FALSE)</f>
        <v>25981.524000000001</v>
      </c>
    </row>
    <row r="66" spans="1:17" ht="12.75" customHeight="1" thickBot="1">
      <c r="A66" s="9" t="s">
        <v>198</v>
      </c>
      <c r="B66" s="4" t="str">
        <f t="shared" si="6"/>
        <v>II</v>
      </c>
      <c r="C66" s="9">
        <f t="shared" si="7"/>
        <v>48271.49</v>
      </c>
      <c r="D66" s="44" t="str">
        <f t="shared" si="8"/>
        <v>vis</v>
      </c>
      <c r="E66" s="151">
        <f>VLOOKUP(C66,'Active 1'!C$21:E$970,3,FALSE)</f>
        <v>-5253.4803053612331</v>
      </c>
      <c r="F66" s="4" t="s">
        <v>121</v>
      </c>
      <c r="G66" s="44" t="str">
        <f t="shared" si="9"/>
        <v>48271.490</v>
      </c>
      <c r="H66" s="9">
        <f t="shared" si="10"/>
        <v>-12274.5</v>
      </c>
      <c r="I66" s="152" t="s">
        <v>268</v>
      </c>
      <c r="J66" s="153" t="s">
        <v>269</v>
      </c>
      <c r="K66" s="152">
        <v>-12274.5</v>
      </c>
      <c r="L66" s="152" t="s">
        <v>270</v>
      </c>
      <c r="M66" s="153" t="s">
        <v>196</v>
      </c>
      <c r="N66" s="153"/>
      <c r="O66" s="154" t="s">
        <v>197</v>
      </c>
      <c r="P66" s="155" t="s">
        <v>198</v>
      </c>
      <c r="Q66" s="44">
        <f>VLOOKUP(A66,'Active 1'!A$21:C$73,3,FALSE)</f>
        <v>25981.524000000001</v>
      </c>
    </row>
    <row r="67" spans="1:17" ht="12.75" customHeight="1" thickBot="1">
      <c r="A67" s="9" t="s">
        <v>198</v>
      </c>
      <c r="B67" s="4" t="str">
        <f t="shared" si="6"/>
        <v>II</v>
      </c>
      <c r="C67" s="9">
        <f t="shared" si="7"/>
        <v>48273.561999999998</v>
      </c>
      <c r="D67" s="44" t="str">
        <f t="shared" si="8"/>
        <v>vis</v>
      </c>
      <c r="E67" s="151">
        <f>VLOOKUP(C67,'Active 1'!C$21:E$970,3,FALSE)</f>
        <v>-5247.4659661548239</v>
      </c>
      <c r="F67" s="4" t="s">
        <v>121</v>
      </c>
      <c r="G67" s="44" t="str">
        <f t="shared" si="9"/>
        <v>48273.562</v>
      </c>
      <c r="H67" s="9">
        <f t="shared" si="10"/>
        <v>-12268.5</v>
      </c>
      <c r="I67" s="152" t="s">
        <v>271</v>
      </c>
      <c r="J67" s="153" t="s">
        <v>272</v>
      </c>
      <c r="K67" s="152">
        <v>-12268.5</v>
      </c>
      <c r="L67" s="152" t="s">
        <v>273</v>
      </c>
      <c r="M67" s="153" t="s">
        <v>196</v>
      </c>
      <c r="N67" s="153"/>
      <c r="O67" s="154" t="s">
        <v>197</v>
      </c>
      <c r="P67" s="155" t="s">
        <v>198</v>
      </c>
      <c r="Q67" s="44">
        <f>VLOOKUP(A67,'Active 1'!A$21:C$73,3,FALSE)</f>
        <v>25981.524000000001</v>
      </c>
    </row>
    <row r="68" spans="1:17" ht="12.75" customHeight="1" thickBot="1">
      <c r="A68" s="9" t="s">
        <v>198</v>
      </c>
      <c r="B68" s="4" t="str">
        <f t="shared" si="6"/>
        <v>II</v>
      </c>
      <c r="C68" s="9">
        <f t="shared" si="7"/>
        <v>50081.539400000001</v>
      </c>
      <c r="D68" s="44" t="str">
        <f t="shared" si="8"/>
        <v>vis</v>
      </c>
      <c r="E68" s="151" t="e">
        <f>VLOOKUP(C68,'Active 1'!C$21:E$970,3,FALSE)</f>
        <v>#N/A</v>
      </c>
      <c r="F68" s="4" t="s">
        <v>121</v>
      </c>
      <c r="G68" s="44" t="str">
        <f t="shared" si="9"/>
        <v>50081.5394</v>
      </c>
      <c r="H68" s="9">
        <f t="shared" si="10"/>
        <v>-7020.5</v>
      </c>
      <c r="I68" s="152" t="s">
        <v>281</v>
      </c>
      <c r="J68" s="153" t="s">
        <v>282</v>
      </c>
      <c r="K68" s="152">
        <v>-7020.5</v>
      </c>
      <c r="L68" s="152" t="s">
        <v>283</v>
      </c>
      <c r="M68" s="153" t="s">
        <v>277</v>
      </c>
      <c r="N68" s="153" t="s">
        <v>278</v>
      </c>
      <c r="O68" s="154" t="s">
        <v>197</v>
      </c>
      <c r="P68" s="155" t="s">
        <v>198</v>
      </c>
      <c r="Q68" s="44">
        <f>VLOOKUP(A68,'Active 1'!A$21:C$73,3,FALSE)</f>
        <v>25981.524000000001</v>
      </c>
    </row>
    <row r="69" spans="1:17" ht="12.75" customHeight="1" thickBot="1">
      <c r="A69" s="9" t="s">
        <v>198</v>
      </c>
      <c r="B69" s="4" t="str">
        <f t="shared" si="6"/>
        <v>II</v>
      </c>
      <c r="C69" s="9">
        <f t="shared" si="7"/>
        <v>50086.361599999997</v>
      </c>
      <c r="D69" s="44" t="str">
        <f t="shared" si="8"/>
        <v>vis</v>
      </c>
      <c r="E69" s="151" t="e">
        <f>VLOOKUP(C69,'Active 1'!C$21:E$970,3,FALSE)</f>
        <v>#N/A</v>
      </c>
      <c r="F69" s="4" t="s">
        <v>121</v>
      </c>
      <c r="G69" s="44" t="str">
        <f t="shared" si="9"/>
        <v>50086.3616</v>
      </c>
      <c r="H69" s="9">
        <f t="shared" si="10"/>
        <v>-7006.5</v>
      </c>
      <c r="I69" s="152" t="s">
        <v>284</v>
      </c>
      <c r="J69" s="153" t="s">
        <v>285</v>
      </c>
      <c r="K69" s="152">
        <v>-7006.5</v>
      </c>
      <c r="L69" s="152" t="s">
        <v>286</v>
      </c>
      <c r="M69" s="153" t="s">
        <v>277</v>
      </c>
      <c r="N69" s="153" t="s">
        <v>278</v>
      </c>
      <c r="O69" s="154" t="s">
        <v>197</v>
      </c>
      <c r="P69" s="155" t="s">
        <v>198</v>
      </c>
      <c r="Q69" s="44">
        <f>VLOOKUP(A69,'Active 1'!A$21:C$73,3,FALSE)</f>
        <v>25981.524000000001</v>
      </c>
    </row>
    <row r="70" spans="1:17" ht="12.75" customHeight="1" thickBot="1">
      <c r="A70" s="9" t="s">
        <v>198</v>
      </c>
      <c r="B70" s="4" t="str">
        <f t="shared" si="6"/>
        <v>I</v>
      </c>
      <c r="C70" s="9">
        <f t="shared" si="7"/>
        <v>50086.533100000001</v>
      </c>
      <c r="D70" s="44" t="str">
        <f t="shared" si="8"/>
        <v>vis</v>
      </c>
      <c r="E70" s="151" t="e">
        <f>VLOOKUP(C70,'Active 1'!C$21:E$970,3,FALSE)</f>
        <v>#N/A</v>
      </c>
      <c r="F70" s="4" t="s">
        <v>121</v>
      </c>
      <c r="G70" s="44" t="str">
        <f t="shared" si="9"/>
        <v>50086.5331</v>
      </c>
      <c r="H70" s="9">
        <f t="shared" si="10"/>
        <v>-7006</v>
      </c>
      <c r="I70" s="152" t="s">
        <v>287</v>
      </c>
      <c r="J70" s="153" t="s">
        <v>288</v>
      </c>
      <c r="K70" s="152">
        <v>-7006</v>
      </c>
      <c r="L70" s="152" t="s">
        <v>289</v>
      </c>
      <c r="M70" s="153" t="s">
        <v>277</v>
      </c>
      <c r="N70" s="153" t="s">
        <v>278</v>
      </c>
      <c r="O70" s="154" t="s">
        <v>197</v>
      </c>
      <c r="P70" s="155" t="s">
        <v>198</v>
      </c>
      <c r="Q70" s="44">
        <f>VLOOKUP(A70,'Active 1'!A$21:C$73,3,FALSE)</f>
        <v>25981.524000000001</v>
      </c>
    </row>
    <row r="71" spans="1:17" ht="12.75" customHeight="1" thickBot="1">
      <c r="A71" s="9" t="s">
        <v>198</v>
      </c>
      <c r="B71" s="4" t="str">
        <f t="shared" si="6"/>
        <v>II</v>
      </c>
      <c r="C71" s="9">
        <f t="shared" si="7"/>
        <v>50088.428699999997</v>
      </c>
      <c r="D71" s="44" t="str">
        <f t="shared" si="8"/>
        <v>vis</v>
      </c>
      <c r="E71" s="151" t="e">
        <f>VLOOKUP(C71,'Active 1'!C$21:E$970,3,FALSE)</f>
        <v>#N/A</v>
      </c>
      <c r="F71" s="4" t="s">
        <v>121</v>
      </c>
      <c r="G71" s="44" t="str">
        <f t="shared" si="9"/>
        <v>50088.4287</v>
      </c>
      <c r="H71" s="9">
        <f t="shared" si="10"/>
        <v>-7000.5</v>
      </c>
      <c r="I71" s="152" t="s">
        <v>290</v>
      </c>
      <c r="J71" s="153" t="s">
        <v>291</v>
      </c>
      <c r="K71" s="152">
        <v>-7000.5</v>
      </c>
      <c r="L71" s="152" t="s">
        <v>292</v>
      </c>
      <c r="M71" s="153" t="s">
        <v>277</v>
      </c>
      <c r="N71" s="153" t="s">
        <v>278</v>
      </c>
      <c r="O71" s="154" t="s">
        <v>197</v>
      </c>
      <c r="P71" s="155" t="s">
        <v>198</v>
      </c>
      <c r="Q71" s="44">
        <f>VLOOKUP(A71,'Active 1'!A$21:C$73,3,FALSE)</f>
        <v>25981.524000000001</v>
      </c>
    </row>
    <row r="72" spans="1:17" ht="12.75" customHeight="1" thickBot="1">
      <c r="A72" s="9" t="s">
        <v>198</v>
      </c>
      <c r="B72" s="4" t="str">
        <f t="shared" si="6"/>
        <v>I</v>
      </c>
      <c r="C72" s="9">
        <f t="shared" si="7"/>
        <v>50096.524299999997</v>
      </c>
      <c r="D72" s="44" t="str">
        <f t="shared" si="8"/>
        <v>vis</v>
      </c>
      <c r="E72" s="151" t="e">
        <f>VLOOKUP(C72,'Active 1'!C$21:E$970,3,FALSE)</f>
        <v>#N/A</v>
      </c>
      <c r="F72" s="4" t="s">
        <v>121</v>
      </c>
      <c r="G72" s="44" t="str">
        <f t="shared" si="9"/>
        <v>50096.5243</v>
      </c>
      <c r="H72" s="9">
        <f t="shared" si="10"/>
        <v>-6977</v>
      </c>
      <c r="I72" s="152" t="s">
        <v>293</v>
      </c>
      <c r="J72" s="153" t="s">
        <v>294</v>
      </c>
      <c r="K72" s="152">
        <v>-6977</v>
      </c>
      <c r="L72" s="152" t="s">
        <v>295</v>
      </c>
      <c r="M72" s="153" t="s">
        <v>277</v>
      </c>
      <c r="N72" s="153" t="s">
        <v>278</v>
      </c>
      <c r="O72" s="154" t="s">
        <v>197</v>
      </c>
      <c r="P72" s="155" t="s">
        <v>198</v>
      </c>
      <c r="Q72" s="44">
        <f>VLOOKUP(A72,'Active 1'!A$21:C$73,3,FALSE)</f>
        <v>25981.524000000001</v>
      </c>
    </row>
    <row r="73" spans="1:17" ht="12.75" customHeight="1" thickBot="1">
      <c r="A73" s="9" t="s">
        <v>198</v>
      </c>
      <c r="B73" s="4" t="str">
        <f t="shared" si="6"/>
        <v>II</v>
      </c>
      <c r="C73" s="9">
        <f t="shared" si="7"/>
        <v>50102.554199999999</v>
      </c>
      <c r="D73" s="44" t="str">
        <f t="shared" si="8"/>
        <v>vis</v>
      </c>
      <c r="E73" s="151" t="e">
        <f>VLOOKUP(C73,'Active 1'!C$21:E$970,3,FALSE)</f>
        <v>#N/A</v>
      </c>
      <c r="F73" s="4" t="s">
        <v>121</v>
      </c>
      <c r="G73" s="44" t="str">
        <f t="shared" si="9"/>
        <v>50102.5542</v>
      </c>
      <c r="H73" s="9">
        <f t="shared" si="10"/>
        <v>-6959.5</v>
      </c>
      <c r="I73" s="152" t="s">
        <v>296</v>
      </c>
      <c r="J73" s="153" t="s">
        <v>297</v>
      </c>
      <c r="K73" s="152">
        <v>-6959.5</v>
      </c>
      <c r="L73" s="152" t="s">
        <v>298</v>
      </c>
      <c r="M73" s="153" t="s">
        <v>277</v>
      </c>
      <c r="N73" s="153" t="s">
        <v>86</v>
      </c>
      <c r="O73" s="154" t="s">
        <v>299</v>
      </c>
      <c r="P73" s="155" t="s">
        <v>198</v>
      </c>
      <c r="Q73" s="44">
        <f>VLOOKUP(A73,'Active 1'!A$21:C$73,3,FALSE)</f>
        <v>25981.524000000001</v>
      </c>
    </row>
    <row r="74" spans="1:17" ht="12.75" customHeight="1" thickBot="1">
      <c r="A74" s="9" t="s">
        <v>198</v>
      </c>
      <c r="B74" s="4" t="str">
        <f t="shared" si="6"/>
        <v>I</v>
      </c>
      <c r="C74" s="9">
        <f t="shared" si="7"/>
        <v>50116.505700000002</v>
      </c>
      <c r="D74" s="44" t="str">
        <f t="shared" si="8"/>
        <v>vis</v>
      </c>
      <c r="E74" s="151" t="e">
        <f>VLOOKUP(C74,'Active 1'!C$21:E$970,3,FALSE)</f>
        <v>#N/A</v>
      </c>
      <c r="F74" s="4" t="s">
        <v>121</v>
      </c>
      <c r="G74" s="44" t="str">
        <f t="shared" si="9"/>
        <v>50116.5057</v>
      </c>
      <c r="H74" s="9">
        <f t="shared" si="10"/>
        <v>-6919</v>
      </c>
      <c r="I74" s="152" t="s">
        <v>300</v>
      </c>
      <c r="J74" s="153" t="s">
        <v>301</v>
      </c>
      <c r="K74" s="152">
        <v>-6919</v>
      </c>
      <c r="L74" s="152" t="s">
        <v>295</v>
      </c>
      <c r="M74" s="153" t="s">
        <v>277</v>
      </c>
      <c r="N74" s="153" t="s">
        <v>86</v>
      </c>
      <c r="O74" s="154" t="s">
        <v>299</v>
      </c>
      <c r="P74" s="155" t="s">
        <v>198</v>
      </c>
      <c r="Q74" s="44">
        <f>VLOOKUP(A74,'Active 1'!A$21:C$73,3,FALSE)</f>
        <v>25981.524000000001</v>
      </c>
    </row>
    <row r="75" spans="1:17" ht="12.75" customHeight="1" thickBot="1">
      <c r="A75" s="9" t="s">
        <v>198</v>
      </c>
      <c r="B75" s="4" t="str">
        <f t="shared" ref="B75:B87" si="11">IF(H75=INT(H75),"I","II")</f>
        <v>II</v>
      </c>
      <c r="C75" s="9">
        <f t="shared" ref="C75:C87" si="12">1*G75</f>
        <v>50120.470200000003</v>
      </c>
      <c r="D75" s="44" t="str">
        <f t="shared" ref="D75:D87" si="13">VLOOKUP(F75,I$1:J$5,2,FALSE)</f>
        <v>vis</v>
      </c>
      <c r="E75" s="151" t="e">
        <f>VLOOKUP(C75,'Active 1'!C$21:E$970,3,FALSE)</f>
        <v>#N/A</v>
      </c>
      <c r="F75" s="4" t="s">
        <v>121</v>
      </c>
      <c r="G75" s="44" t="str">
        <f t="shared" ref="G75:G87" si="14">MID(I75,3,LEN(I75)-3)</f>
        <v>50120.4702</v>
      </c>
      <c r="H75" s="9">
        <f t="shared" ref="H75:H87" si="15">1*K75</f>
        <v>-6907.5</v>
      </c>
      <c r="I75" s="152" t="s">
        <v>302</v>
      </c>
      <c r="J75" s="153" t="s">
        <v>303</v>
      </c>
      <c r="K75" s="152">
        <v>-6907.5</v>
      </c>
      <c r="L75" s="152" t="s">
        <v>304</v>
      </c>
      <c r="M75" s="153" t="s">
        <v>277</v>
      </c>
      <c r="N75" s="153" t="s">
        <v>86</v>
      </c>
      <c r="O75" s="154" t="s">
        <v>299</v>
      </c>
      <c r="P75" s="155" t="s">
        <v>198</v>
      </c>
      <c r="Q75" s="44">
        <f>VLOOKUP(A75,'Active 1'!A$21:C$73,3,FALSE)</f>
        <v>25981.524000000001</v>
      </c>
    </row>
    <row r="76" spans="1:17" ht="12.75" customHeight="1" thickBot="1">
      <c r="A76" s="9" t="s">
        <v>198</v>
      </c>
      <c r="B76" s="4" t="str">
        <f t="shared" si="11"/>
        <v>II</v>
      </c>
      <c r="C76" s="9">
        <f t="shared" si="12"/>
        <v>50122.5363</v>
      </c>
      <c r="D76" s="44" t="str">
        <f t="shared" si="13"/>
        <v>vis</v>
      </c>
      <c r="E76" s="151" t="e">
        <f>VLOOKUP(C76,'Active 1'!C$21:E$970,3,FALSE)</f>
        <v>#N/A</v>
      </c>
      <c r="F76" s="4" t="s">
        <v>121</v>
      </c>
      <c r="G76" s="44" t="str">
        <f t="shared" si="14"/>
        <v>50122.5363</v>
      </c>
      <c r="H76" s="9">
        <f t="shared" si="15"/>
        <v>-6901.5</v>
      </c>
      <c r="I76" s="152" t="s">
        <v>305</v>
      </c>
      <c r="J76" s="153" t="s">
        <v>306</v>
      </c>
      <c r="K76" s="152">
        <v>-6901.5</v>
      </c>
      <c r="L76" s="152" t="s">
        <v>307</v>
      </c>
      <c r="M76" s="153" t="s">
        <v>277</v>
      </c>
      <c r="N76" s="153" t="s">
        <v>86</v>
      </c>
      <c r="O76" s="154" t="s">
        <v>299</v>
      </c>
      <c r="P76" s="155" t="s">
        <v>198</v>
      </c>
    </row>
    <row r="77" spans="1:17" ht="12.75" customHeight="1" thickBot="1">
      <c r="A77" s="9" t="s">
        <v>198</v>
      </c>
      <c r="B77" s="4" t="str">
        <f t="shared" si="11"/>
        <v>I</v>
      </c>
      <c r="C77" s="9">
        <f t="shared" si="12"/>
        <v>50125.462099999997</v>
      </c>
      <c r="D77" s="44" t="str">
        <f t="shared" si="13"/>
        <v>vis</v>
      </c>
      <c r="E77" s="151" t="e">
        <f>VLOOKUP(C77,'Active 1'!C$21:E$970,3,FALSE)</f>
        <v>#N/A</v>
      </c>
      <c r="F77" s="4" t="s">
        <v>121</v>
      </c>
      <c r="G77" s="44" t="str">
        <f t="shared" si="14"/>
        <v>50125.4621</v>
      </c>
      <c r="H77" s="9">
        <f t="shared" si="15"/>
        <v>-6893</v>
      </c>
      <c r="I77" s="152" t="s">
        <v>308</v>
      </c>
      <c r="J77" s="153" t="s">
        <v>309</v>
      </c>
      <c r="K77" s="152">
        <v>-6893</v>
      </c>
      <c r="L77" s="152" t="s">
        <v>310</v>
      </c>
      <c r="M77" s="153" t="s">
        <v>277</v>
      </c>
      <c r="N77" s="153" t="s">
        <v>86</v>
      </c>
      <c r="O77" s="154" t="s">
        <v>299</v>
      </c>
      <c r="P77" s="155" t="s">
        <v>198</v>
      </c>
    </row>
    <row r="78" spans="1:17" ht="12.75" customHeight="1" thickBot="1">
      <c r="A78" s="9" t="str">
        <f t="shared" ref="A78:A87" si="16">P78</f>
        <v>IBVS 4468 </v>
      </c>
      <c r="B78" s="4" t="str">
        <f t="shared" si="11"/>
        <v>II</v>
      </c>
      <c r="C78" s="9">
        <f t="shared" si="12"/>
        <v>50129.426899999999</v>
      </c>
      <c r="D78" s="44" t="str">
        <f t="shared" si="13"/>
        <v>vis</v>
      </c>
      <c r="E78" s="151" t="e">
        <f>VLOOKUP(C78,'Active 1'!C$21:E$970,3,FALSE)</f>
        <v>#N/A</v>
      </c>
      <c r="F78" s="4" t="s">
        <v>121</v>
      </c>
      <c r="G78" s="44" t="str">
        <f t="shared" si="14"/>
        <v>50129.4269</v>
      </c>
      <c r="H78" s="9">
        <f t="shared" si="15"/>
        <v>-6881.5</v>
      </c>
      <c r="I78" s="152" t="s">
        <v>311</v>
      </c>
      <c r="J78" s="153" t="s">
        <v>312</v>
      </c>
      <c r="K78" s="152">
        <v>-6881.5</v>
      </c>
      <c r="L78" s="152" t="s">
        <v>313</v>
      </c>
      <c r="M78" s="153" t="s">
        <v>277</v>
      </c>
      <c r="N78" s="153" t="s">
        <v>58</v>
      </c>
      <c r="O78" s="154" t="s">
        <v>299</v>
      </c>
      <c r="P78" s="155" t="s">
        <v>198</v>
      </c>
    </row>
    <row r="79" spans="1:17" ht="12.75" customHeight="1" thickBot="1">
      <c r="A79" s="9" t="str">
        <f t="shared" si="16"/>
        <v>IBVS 4468 </v>
      </c>
      <c r="B79" s="4" t="str">
        <f t="shared" si="11"/>
        <v>II</v>
      </c>
      <c r="C79" s="9">
        <f t="shared" si="12"/>
        <v>50130.460500000001</v>
      </c>
      <c r="D79" s="44" t="str">
        <f t="shared" si="13"/>
        <v>vis</v>
      </c>
      <c r="E79" s="151" t="e">
        <f>VLOOKUP(C79,'Active 1'!C$21:E$970,3,FALSE)</f>
        <v>#N/A</v>
      </c>
      <c r="F79" s="4" t="s">
        <v>121</v>
      </c>
      <c r="G79" s="44" t="str">
        <f t="shared" si="14"/>
        <v>50130.4605</v>
      </c>
      <c r="H79" s="9">
        <f t="shared" si="15"/>
        <v>-6878.5</v>
      </c>
      <c r="I79" s="152" t="s">
        <v>314</v>
      </c>
      <c r="J79" s="153" t="s">
        <v>315</v>
      </c>
      <c r="K79" s="152">
        <v>-6878.5</v>
      </c>
      <c r="L79" s="152" t="s">
        <v>316</v>
      </c>
      <c r="M79" s="153" t="s">
        <v>277</v>
      </c>
      <c r="N79" s="153" t="s">
        <v>58</v>
      </c>
      <c r="O79" s="154" t="s">
        <v>299</v>
      </c>
      <c r="P79" s="155" t="s">
        <v>198</v>
      </c>
    </row>
    <row r="80" spans="1:17" ht="12.75" customHeight="1" thickBot="1">
      <c r="A80" s="9" t="str">
        <f t="shared" si="16"/>
        <v>IBVS 4468 </v>
      </c>
      <c r="B80" s="4" t="str">
        <f t="shared" si="11"/>
        <v>II</v>
      </c>
      <c r="C80" s="9">
        <f t="shared" si="12"/>
        <v>50131.4931</v>
      </c>
      <c r="D80" s="44" t="str">
        <f t="shared" si="13"/>
        <v>vis</v>
      </c>
      <c r="E80" s="151" t="e">
        <f>VLOOKUP(C80,'Active 1'!C$21:E$970,3,FALSE)</f>
        <v>#N/A</v>
      </c>
      <c r="F80" s="4" t="s">
        <v>121</v>
      </c>
      <c r="G80" s="44" t="str">
        <f t="shared" si="14"/>
        <v>50131.4931</v>
      </c>
      <c r="H80" s="9">
        <f t="shared" si="15"/>
        <v>-6875.5</v>
      </c>
      <c r="I80" s="152" t="s">
        <v>317</v>
      </c>
      <c r="J80" s="153" t="s">
        <v>318</v>
      </c>
      <c r="K80" s="152">
        <v>-6875.5</v>
      </c>
      <c r="L80" s="152" t="s">
        <v>319</v>
      </c>
      <c r="M80" s="153" t="s">
        <v>277</v>
      </c>
      <c r="N80" s="153" t="s">
        <v>58</v>
      </c>
      <c r="O80" s="154" t="s">
        <v>299</v>
      </c>
      <c r="P80" s="155" t="s">
        <v>198</v>
      </c>
    </row>
    <row r="81" spans="1:16" ht="12.75" customHeight="1" thickBot="1">
      <c r="A81" s="9" t="str">
        <f t="shared" si="16"/>
        <v>IBVS 4468 </v>
      </c>
      <c r="B81" s="4" t="str">
        <f t="shared" si="11"/>
        <v>I</v>
      </c>
      <c r="C81" s="9">
        <f t="shared" si="12"/>
        <v>50144.411999999997</v>
      </c>
      <c r="D81" s="44" t="str">
        <f t="shared" si="13"/>
        <v>vis</v>
      </c>
      <c r="E81" s="151" t="e">
        <f>VLOOKUP(C81,'Active 1'!C$21:E$970,3,FALSE)</f>
        <v>#N/A</v>
      </c>
      <c r="F81" s="4" t="s">
        <v>121</v>
      </c>
      <c r="G81" s="44" t="str">
        <f t="shared" si="14"/>
        <v>50144.4120</v>
      </c>
      <c r="H81" s="9">
        <f t="shared" si="15"/>
        <v>-6838</v>
      </c>
      <c r="I81" s="152" t="s">
        <v>320</v>
      </c>
      <c r="J81" s="153" t="s">
        <v>321</v>
      </c>
      <c r="K81" s="152">
        <v>-6838</v>
      </c>
      <c r="L81" s="152" t="s">
        <v>322</v>
      </c>
      <c r="M81" s="153" t="s">
        <v>277</v>
      </c>
      <c r="N81" s="153" t="s">
        <v>58</v>
      </c>
      <c r="O81" s="154" t="s">
        <v>299</v>
      </c>
      <c r="P81" s="155" t="s">
        <v>198</v>
      </c>
    </row>
    <row r="82" spans="1:16" ht="12.75" customHeight="1" thickBot="1">
      <c r="A82" s="9" t="str">
        <f t="shared" si="16"/>
        <v>IBVS 4468 </v>
      </c>
      <c r="B82" s="4" t="str">
        <f t="shared" si="11"/>
        <v>I</v>
      </c>
      <c r="C82" s="9">
        <f t="shared" si="12"/>
        <v>50153.367899999997</v>
      </c>
      <c r="D82" s="44" t="str">
        <f t="shared" si="13"/>
        <v>vis</v>
      </c>
      <c r="E82" s="151" t="e">
        <f>VLOOKUP(C82,'Active 1'!C$21:E$970,3,FALSE)</f>
        <v>#N/A</v>
      </c>
      <c r="F82" s="4" t="s">
        <v>121</v>
      </c>
      <c r="G82" s="44" t="str">
        <f t="shared" si="14"/>
        <v>50153.3679</v>
      </c>
      <c r="H82" s="9">
        <f t="shared" si="15"/>
        <v>-6812</v>
      </c>
      <c r="I82" s="152" t="s">
        <v>323</v>
      </c>
      <c r="J82" s="153" t="s">
        <v>324</v>
      </c>
      <c r="K82" s="152">
        <v>-6812</v>
      </c>
      <c r="L82" s="152" t="s">
        <v>295</v>
      </c>
      <c r="M82" s="153" t="s">
        <v>277</v>
      </c>
      <c r="N82" s="153" t="s">
        <v>278</v>
      </c>
      <c r="O82" s="154" t="s">
        <v>197</v>
      </c>
      <c r="P82" s="155" t="s">
        <v>198</v>
      </c>
    </row>
    <row r="83" spans="1:16" ht="12.75" customHeight="1" thickBot="1">
      <c r="A83" s="9" t="str">
        <f t="shared" si="16"/>
        <v>IBVS 4468 </v>
      </c>
      <c r="B83" s="4" t="str">
        <f t="shared" si="11"/>
        <v>I</v>
      </c>
      <c r="C83" s="9">
        <f t="shared" si="12"/>
        <v>50154.403299999998</v>
      </c>
      <c r="D83" s="44" t="str">
        <f t="shared" si="13"/>
        <v>vis</v>
      </c>
      <c r="E83" s="151" t="e">
        <f>VLOOKUP(C83,'Active 1'!C$21:E$970,3,FALSE)</f>
        <v>#N/A</v>
      </c>
      <c r="F83" s="4" t="s">
        <v>121</v>
      </c>
      <c r="G83" s="44" t="str">
        <f t="shared" si="14"/>
        <v>50154.4033</v>
      </c>
      <c r="H83" s="9">
        <f t="shared" si="15"/>
        <v>-6809</v>
      </c>
      <c r="I83" s="152" t="s">
        <v>325</v>
      </c>
      <c r="J83" s="153" t="s">
        <v>326</v>
      </c>
      <c r="K83" s="152">
        <v>-6809</v>
      </c>
      <c r="L83" s="152" t="s">
        <v>327</v>
      </c>
      <c r="M83" s="153" t="s">
        <v>277</v>
      </c>
      <c r="N83" s="153" t="s">
        <v>58</v>
      </c>
      <c r="O83" s="154" t="s">
        <v>299</v>
      </c>
      <c r="P83" s="155" t="s">
        <v>198</v>
      </c>
    </row>
    <row r="84" spans="1:16" ht="12.75" customHeight="1" thickBot="1">
      <c r="A84" s="9" t="str">
        <f t="shared" si="16"/>
        <v>IBVS 4468 </v>
      </c>
      <c r="B84" s="4" t="str">
        <f t="shared" si="11"/>
        <v>I</v>
      </c>
      <c r="C84" s="9">
        <f t="shared" si="12"/>
        <v>50155.4349</v>
      </c>
      <c r="D84" s="44" t="str">
        <f t="shared" si="13"/>
        <v>vis</v>
      </c>
      <c r="E84" s="151" t="e">
        <f>VLOOKUP(C84,'Active 1'!C$21:E$970,3,FALSE)</f>
        <v>#N/A</v>
      </c>
      <c r="F84" s="4" t="s">
        <v>121</v>
      </c>
      <c r="G84" s="44" t="str">
        <f t="shared" si="14"/>
        <v>50155.4349</v>
      </c>
      <c r="H84" s="9">
        <f t="shared" si="15"/>
        <v>-6806</v>
      </c>
      <c r="I84" s="152" t="s">
        <v>328</v>
      </c>
      <c r="J84" s="153" t="s">
        <v>329</v>
      </c>
      <c r="K84" s="152">
        <v>-6806</v>
      </c>
      <c r="L84" s="152" t="s">
        <v>330</v>
      </c>
      <c r="M84" s="153" t="s">
        <v>277</v>
      </c>
      <c r="N84" s="153" t="s">
        <v>58</v>
      </c>
      <c r="O84" s="154" t="s">
        <v>299</v>
      </c>
      <c r="P84" s="155" t="s">
        <v>198</v>
      </c>
    </row>
    <row r="85" spans="1:16" ht="12.75" customHeight="1" thickBot="1">
      <c r="A85" s="9" t="str">
        <f t="shared" si="16"/>
        <v>IBVS 4468 </v>
      </c>
      <c r="B85" s="4" t="str">
        <f t="shared" si="11"/>
        <v>II</v>
      </c>
      <c r="C85" s="9">
        <f t="shared" si="12"/>
        <v>50157.331100000003</v>
      </c>
      <c r="D85" s="44" t="str">
        <f t="shared" si="13"/>
        <v>vis</v>
      </c>
      <c r="E85" s="151" t="e">
        <f>VLOOKUP(C85,'Active 1'!C$21:E$970,3,FALSE)</f>
        <v>#N/A</v>
      </c>
      <c r="F85" s="4" t="s">
        <v>121</v>
      </c>
      <c r="G85" s="44" t="str">
        <f t="shared" si="14"/>
        <v>50157.3311</v>
      </c>
      <c r="H85" s="9">
        <f t="shared" si="15"/>
        <v>-6800.5</v>
      </c>
      <c r="I85" s="152" t="s">
        <v>331</v>
      </c>
      <c r="J85" s="153" t="s">
        <v>332</v>
      </c>
      <c r="K85" s="152">
        <v>-6800.5</v>
      </c>
      <c r="L85" s="152" t="s">
        <v>319</v>
      </c>
      <c r="M85" s="153" t="s">
        <v>277</v>
      </c>
      <c r="N85" s="153" t="s">
        <v>278</v>
      </c>
      <c r="O85" s="154" t="s">
        <v>197</v>
      </c>
      <c r="P85" s="155" t="s">
        <v>198</v>
      </c>
    </row>
    <row r="86" spans="1:16" ht="12.75" customHeight="1" thickBot="1">
      <c r="A86" s="9" t="str">
        <f t="shared" si="16"/>
        <v>IBVS 5672 </v>
      </c>
      <c r="B86" s="4" t="str">
        <f t="shared" si="11"/>
        <v>I</v>
      </c>
      <c r="C86" s="9">
        <f t="shared" si="12"/>
        <v>53703.876300000004</v>
      </c>
      <c r="D86" s="44" t="str">
        <f t="shared" si="13"/>
        <v>vis</v>
      </c>
      <c r="E86" s="151" t="e">
        <f>VLOOKUP(C86,'Active 1'!C$21:E$970,3,FALSE)</f>
        <v>#N/A</v>
      </c>
      <c r="F86" s="4" t="s">
        <v>121</v>
      </c>
      <c r="G86" s="44" t="str">
        <f t="shared" si="14"/>
        <v>53703.8763</v>
      </c>
      <c r="H86" s="9">
        <f t="shared" si="15"/>
        <v>3494</v>
      </c>
      <c r="I86" s="152" t="s">
        <v>407</v>
      </c>
      <c r="J86" s="153" t="s">
        <v>408</v>
      </c>
      <c r="K86" s="152" t="s">
        <v>409</v>
      </c>
      <c r="L86" s="152" t="s">
        <v>410</v>
      </c>
      <c r="M86" s="153" t="s">
        <v>277</v>
      </c>
      <c r="N86" s="153" t="s">
        <v>278</v>
      </c>
      <c r="O86" s="154" t="s">
        <v>411</v>
      </c>
      <c r="P86" s="155" t="s">
        <v>412</v>
      </c>
    </row>
    <row r="87" spans="1:16" ht="12.75" customHeight="1" thickBot="1">
      <c r="A87" s="9" t="str">
        <f t="shared" si="16"/>
        <v>IBVS 5980 </v>
      </c>
      <c r="B87" s="4" t="str">
        <f t="shared" si="11"/>
        <v>I</v>
      </c>
      <c r="C87" s="9">
        <f t="shared" si="12"/>
        <v>55483.595099999999</v>
      </c>
      <c r="D87" s="44" t="str">
        <f t="shared" si="13"/>
        <v>vis</v>
      </c>
      <c r="E87" s="151">
        <f>VLOOKUP(C87,'Active 1'!C$21:E$970,3,FALSE)</f>
        <v>15680.90505355433</v>
      </c>
      <c r="F87" s="4" t="s">
        <v>121</v>
      </c>
      <c r="G87" s="44" t="str">
        <f t="shared" si="14"/>
        <v>55483.5951</v>
      </c>
      <c r="H87" s="9">
        <f t="shared" si="15"/>
        <v>8660</v>
      </c>
      <c r="I87" s="152" t="s">
        <v>474</v>
      </c>
      <c r="J87" s="153" t="s">
        <v>475</v>
      </c>
      <c r="K87" s="152" t="s">
        <v>476</v>
      </c>
      <c r="L87" s="152" t="s">
        <v>477</v>
      </c>
      <c r="M87" s="153" t="s">
        <v>417</v>
      </c>
      <c r="N87" s="153" t="s">
        <v>101</v>
      </c>
      <c r="O87" s="154" t="s">
        <v>439</v>
      </c>
      <c r="P87" s="155" t="s">
        <v>478</v>
      </c>
    </row>
    <row r="88" spans="1:16">
      <c r="B88" s="4"/>
      <c r="F88" s="4"/>
    </row>
    <row r="89" spans="1:16">
      <c r="B89" s="4"/>
      <c r="F89" s="4"/>
    </row>
    <row r="90" spans="1:16">
      <c r="B90" s="4"/>
      <c r="F90" s="4"/>
    </row>
    <row r="91" spans="1:16">
      <c r="B91" s="4"/>
      <c r="F91" s="4"/>
    </row>
    <row r="92" spans="1:16">
      <c r="B92" s="4"/>
      <c r="F92" s="4"/>
    </row>
    <row r="93" spans="1:16">
      <c r="B93" s="4"/>
      <c r="F93" s="4"/>
    </row>
    <row r="94" spans="1:16">
      <c r="B94" s="4"/>
      <c r="F94" s="4"/>
    </row>
    <row r="95" spans="1:16">
      <c r="B95" s="4"/>
      <c r="F95" s="4"/>
    </row>
    <row r="96" spans="1:16">
      <c r="B96" s="4"/>
      <c r="F96" s="4"/>
    </row>
    <row r="97" spans="2:6">
      <c r="B97" s="4"/>
      <c r="F97" s="4"/>
    </row>
    <row r="98" spans="2:6">
      <c r="B98" s="4"/>
      <c r="F98" s="4"/>
    </row>
    <row r="99" spans="2:6">
      <c r="B99" s="4"/>
      <c r="F99" s="4"/>
    </row>
    <row r="100" spans="2:6">
      <c r="B100" s="4"/>
      <c r="F100" s="4"/>
    </row>
    <row r="101" spans="2:6">
      <c r="B101" s="4"/>
      <c r="F101" s="4"/>
    </row>
    <row r="102" spans="2:6">
      <c r="B102" s="4"/>
      <c r="F102" s="4"/>
    </row>
    <row r="103" spans="2:6">
      <c r="B103" s="4"/>
      <c r="F103" s="4"/>
    </row>
    <row r="104" spans="2:6">
      <c r="B104" s="4"/>
      <c r="F104" s="4"/>
    </row>
    <row r="105" spans="2:6">
      <c r="B105" s="4"/>
      <c r="F105" s="4"/>
    </row>
    <row r="106" spans="2:6">
      <c r="B106" s="4"/>
      <c r="F106" s="4"/>
    </row>
    <row r="107" spans="2:6">
      <c r="B107" s="4"/>
      <c r="F107" s="4"/>
    </row>
    <row r="108" spans="2:6">
      <c r="B108" s="4"/>
      <c r="F108" s="4"/>
    </row>
    <row r="109" spans="2:6">
      <c r="B109" s="4"/>
      <c r="F109" s="4"/>
    </row>
    <row r="110" spans="2:6">
      <c r="B110" s="4"/>
      <c r="F110" s="4"/>
    </row>
    <row r="111" spans="2:6">
      <c r="B111" s="4"/>
      <c r="F111" s="4"/>
    </row>
    <row r="112" spans="2:6">
      <c r="B112" s="4"/>
      <c r="F112" s="4"/>
    </row>
    <row r="113" spans="2:6">
      <c r="B113" s="4"/>
      <c r="F113" s="4"/>
    </row>
    <row r="114" spans="2:6">
      <c r="B114" s="4"/>
      <c r="F114" s="4"/>
    </row>
    <row r="115" spans="2:6">
      <c r="B115" s="4"/>
      <c r="F115" s="4"/>
    </row>
    <row r="116" spans="2:6">
      <c r="B116" s="4"/>
      <c r="F116" s="4"/>
    </row>
    <row r="117" spans="2:6">
      <c r="B117" s="4"/>
      <c r="F117" s="4"/>
    </row>
    <row r="118" spans="2:6">
      <c r="B118" s="4"/>
      <c r="F118" s="4"/>
    </row>
    <row r="119" spans="2:6">
      <c r="B119" s="4"/>
      <c r="F119" s="4"/>
    </row>
    <row r="120" spans="2:6">
      <c r="B120" s="4"/>
      <c r="F120" s="4"/>
    </row>
    <row r="121" spans="2:6">
      <c r="B121" s="4"/>
      <c r="F121" s="4"/>
    </row>
    <row r="122" spans="2:6">
      <c r="B122" s="4"/>
      <c r="F122" s="4"/>
    </row>
    <row r="123" spans="2:6">
      <c r="B123" s="4"/>
      <c r="F123" s="4"/>
    </row>
    <row r="124" spans="2:6">
      <c r="B124" s="4"/>
      <c r="F124" s="4"/>
    </row>
    <row r="125" spans="2:6">
      <c r="B125" s="4"/>
      <c r="F125" s="4"/>
    </row>
    <row r="126" spans="2:6">
      <c r="B126" s="4"/>
      <c r="F126" s="4"/>
    </row>
    <row r="127" spans="2:6">
      <c r="B127" s="4"/>
      <c r="F127" s="4"/>
    </row>
    <row r="128" spans="2:6">
      <c r="B128" s="4"/>
      <c r="F128" s="4"/>
    </row>
    <row r="129" spans="2:6">
      <c r="B129" s="4"/>
      <c r="F129" s="4"/>
    </row>
    <row r="130" spans="2:6">
      <c r="B130" s="4"/>
      <c r="F130" s="4"/>
    </row>
    <row r="131" spans="2:6">
      <c r="B131" s="4"/>
      <c r="F131" s="4"/>
    </row>
    <row r="132" spans="2:6">
      <c r="B132" s="4"/>
      <c r="F132" s="4"/>
    </row>
    <row r="133" spans="2:6">
      <c r="B133" s="4"/>
      <c r="F133" s="4"/>
    </row>
    <row r="134" spans="2:6">
      <c r="B134" s="4"/>
      <c r="F134" s="4"/>
    </row>
    <row r="135" spans="2:6">
      <c r="B135" s="4"/>
      <c r="F135" s="4"/>
    </row>
    <row r="136" spans="2:6">
      <c r="B136" s="4"/>
      <c r="F136" s="4"/>
    </row>
    <row r="137" spans="2:6">
      <c r="B137" s="4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</sheetData>
  <phoneticPr fontId="7" type="noConversion"/>
  <hyperlinks>
    <hyperlink ref="A3" r:id="rId1"/>
    <hyperlink ref="P42" r:id="rId2" display="http://www.konkoly.hu/cgi-bin/IBVS?4468"/>
    <hyperlink ref="P43" r:id="rId3" display="http://www.konkoly.hu/cgi-bin/IBVS?4468"/>
    <hyperlink ref="P44" r:id="rId4" display="http://www.konkoly.hu/cgi-bin/IBVS?4468"/>
    <hyperlink ref="P45" r:id="rId5" display="http://www.konkoly.hu/cgi-bin/IBVS?4468"/>
    <hyperlink ref="P46" r:id="rId6" display="http://www.konkoly.hu/cgi-bin/IBVS?4468"/>
    <hyperlink ref="P47" r:id="rId7" display="http://www.konkoly.hu/cgi-bin/IBVS?4468"/>
    <hyperlink ref="P48" r:id="rId8" display="http://www.konkoly.hu/cgi-bin/IBVS?4468"/>
    <hyperlink ref="P49" r:id="rId9" display="http://www.konkoly.hu/cgi-bin/IBVS?4468"/>
    <hyperlink ref="P50" r:id="rId10" display="http://www.konkoly.hu/cgi-bin/IBVS?4468"/>
    <hyperlink ref="P51" r:id="rId11" display="http://www.konkoly.hu/cgi-bin/IBVS?4468"/>
    <hyperlink ref="P52" r:id="rId12" display="http://www.konkoly.hu/cgi-bin/IBVS?4468"/>
    <hyperlink ref="P53" r:id="rId13" display="http://www.konkoly.hu/cgi-bin/IBVS?4468"/>
    <hyperlink ref="P54" r:id="rId14" display="http://www.konkoly.hu/cgi-bin/IBVS?4468"/>
    <hyperlink ref="P55" r:id="rId15" display="http://www.konkoly.hu/cgi-bin/IBVS?4468"/>
    <hyperlink ref="P56" r:id="rId16" display="http://www.konkoly.hu/cgi-bin/IBVS?4468"/>
    <hyperlink ref="P57" r:id="rId17" display="http://www.konkoly.hu/cgi-bin/IBVS?4468"/>
    <hyperlink ref="P58" r:id="rId18" display="http://www.konkoly.hu/cgi-bin/IBVS?4468"/>
    <hyperlink ref="P59" r:id="rId19" display="http://www.konkoly.hu/cgi-bin/IBVS?4468"/>
    <hyperlink ref="P60" r:id="rId20" display="http://www.konkoly.hu/cgi-bin/IBVS?4468"/>
    <hyperlink ref="P61" r:id="rId21" display="http://www.konkoly.hu/cgi-bin/IBVS?4468"/>
    <hyperlink ref="P62" r:id="rId22" display="http://www.konkoly.hu/cgi-bin/IBVS?4468"/>
    <hyperlink ref="P63" r:id="rId23" display="http://www.konkoly.hu/cgi-bin/IBVS?4468"/>
    <hyperlink ref="P64" r:id="rId24" display="http://www.konkoly.hu/cgi-bin/IBVS?4468"/>
    <hyperlink ref="P65" r:id="rId25" display="http://www.konkoly.hu/cgi-bin/IBVS?4468"/>
    <hyperlink ref="P66" r:id="rId26" display="http://www.konkoly.hu/cgi-bin/IBVS?4468"/>
    <hyperlink ref="P67" r:id="rId27" display="http://www.konkoly.hu/cgi-bin/IBVS?4468"/>
    <hyperlink ref="P11" r:id="rId28" display="http://www.konkoly.hu/cgi-bin/IBVS?4246"/>
    <hyperlink ref="P68" r:id="rId29" display="http://www.konkoly.hu/cgi-bin/IBVS?4468"/>
    <hyperlink ref="P69" r:id="rId30" display="http://www.konkoly.hu/cgi-bin/IBVS?4468"/>
    <hyperlink ref="P70" r:id="rId31" display="http://www.konkoly.hu/cgi-bin/IBVS?4468"/>
    <hyperlink ref="P71" r:id="rId32" display="http://www.konkoly.hu/cgi-bin/IBVS?4468"/>
    <hyperlink ref="P72" r:id="rId33" display="http://www.konkoly.hu/cgi-bin/IBVS?4468"/>
    <hyperlink ref="P73" r:id="rId34" display="http://www.konkoly.hu/cgi-bin/IBVS?4468"/>
    <hyperlink ref="P74" r:id="rId35" display="http://www.konkoly.hu/cgi-bin/IBVS?4468"/>
    <hyperlink ref="P75" r:id="rId36" display="http://www.konkoly.hu/cgi-bin/IBVS?4468"/>
    <hyperlink ref="P76" r:id="rId37" display="http://www.konkoly.hu/cgi-bin/IBVS?4468"/>
    <hyperlink ref="P77" r:id="rId38" display="http://www.konkoly.hu/cgi-bin/IBVS?4468"/>
    <hyperlink ref="P78" r:id="rId39" display="http://www.konkoly.hu/cgi-bin/IBVS?4468"/>
    <hyperlink ref="P79" r:id="rId40" display="http://www.konkoly.hu/cgi-bin/IBVS?4468"/>
    <hyperlink ref="P80" r:id="rId41" display="http://www.konkoly.hu/cgi-bin/IBVS?4468"/>
    <hyperlink ref="P81" r:id="rId42" display="http://www.konkoly.hu/cgi-bin/IBVS?4468"/>
    <hyperlink ref="P82" r:id="rId43" display="http://www.konkoly.hu/cgi-bin/IBVS?4468"/>
    <hyperlink ref="P83" r:id="rId44" display="http://www.konkoly.hu/cgi-bin/IBVS?4468"/>
    <hyperlink ref="P84" r:id="rId45" display="http://www.konkoly.hu/cgi-bin/IBVS?4468"/>
    <hyperlink ref="P85" r:id="rId46" display="http://www.konkoly.hu/cgi-bin/IBVS?4468"/>
    <hyperlink ref="P12" r:id="rId47" display="http://www.bav-astro.de/sfs/BAVM_link.php?BAVMnr=102"/>
    <hyperlink ref="P13" r:id="rId48" display="http://www.bav-astro.de/sfs/BAVM_link.php?BAVMnr=102"/>
    <hyperlink ref="P14" r:id="rId49" display="http://www.bav-astro.de/sfs/BAVM_link.php?BAVMnr=102"/>
    <hyperlink ref="P16" r:id="rId50" display="http://www.bav-astro.de/sfs/BAVM_link.php?BAVMnr=133"/>
    <hyperlink ref="P17" r:id="rId51" display="http://www.bav-astro.de/sfs/BAVM_link.php?BAVMnr=133"/>
    <hyperlink ref="P18" r:id="rId52" display="http://www.bav-astro.de/sfs/BAVM_link.php?BAVMnr=152"/>
    <hyperlink ref="P19" r:id="rId53" display="http://www.bav-astro.de/sfs/BAVM_link.php?BAVMnr=152"/>
    <hyperlink ref="P21" r:id="rId54" display="http://www.bav-astro.de/sfs/BAVM_link.php?BAVMnr=158"/>
    <hyperlink ref="P22" r:id="rId55" display="http://www.konkoly.hu/cgi-bin/IBVS?5341"/>
    <hyperlink ref="P24" r:id="rId56" display="http://www.konkoly.hu/cgi-bin/IBVS?5341"/>
    <hyperlink ref="P27" r:id="rId57" display="http://www.bav-astro.de/sfs/BAVM_link.php?BAVMnr=158"/>
    <hyperlink ref="P86" r:id="rId58" display="http://www.konkoly.hu/cgi-bin/IBVS?5672"/>
    <hyperlink ref="P28" r:id="rId59" display="http://www.konkoly.hu/cgi-bin/IBVS?5814"/>
    <hyperlink ref="P29" r:id="rId60" display="http://www.bav-astro.de/sfs/BAVM_link.php?BAVMnr=186"/>
    <hyperlink ref="P30" r:id="rId61" display="http://www.konkoly.hu/cgi-bin/IBVS?5820"/>
    <hyperlink ref="P31" r:id="rId62" display="http://www.bav-astro.de/sfs/BAVM_link.php?BAVMnr=186"/>
    <hyperlink ref="P32" r:id="rId63" display="http://www.konkoly.hu/cgi-bin/IBVS?5898"/>
    <hyperlink ref="P33" r:id="rId64" display="http://www.konkoly.hu/cgi-bin/IBVS?5870"/>
    <hyperlink ref="P34" r:id="rId65" display="http://www.bav-astro.de/sfs/BAVM_link.php?BAVMnr=209"/>
    <hyperlink ref="P35" r:id="rId66" display="http://www.bav-astro.de/sfs/BAVM_link.php?BAVMnr=209"/>
    <hyperlink ref="P36" r:id="rId67" display="http://www.bav-astro.de/sfs/BAVM_link.php?BAVMnr=209"/>
    <hyperlink ref="P37" r:id="rId68" display="http://www.konkoly.hu/cgi-bin/IBVS?5938"/>
    <hyperlink ref="P38" r:id="rId69" display="http://vsolj.cetus-net.org/vsoljno50.pdf"/>
    <hyperlink ref="P39" r:id="rId70" display="http://www.konkoly.hu/cgi-bin/IBVS?5894"/>
    <hyperlink ref="P87" r:id="rId71" display="http://www.konkoly.hu/cgi-bin/IBVS?5980"/>
    <hyperlink ref="P40" r:id="rId72" display="http://www.konkoly.hu/cgi-bin/IBVS?5960"/>
    <hyperlink ref="P41" r:id="rId73" display="http://www.konkoly.hu/cgi-bin/IBVS?6011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8"/>
  <sheetViews>
    <sheetView workbookViewId="0">
      <selection sqref="A1:IV65536"/>
    </sheetView>
  </sheetViews>
  <sheetFormatPr defaultRowHeight="12.75"/>
  <cols>
    <col min="1" max="1" width="18.140625" style="9" customWidth="1"/>
    <col min="2" max="2" width="4.28515625" style="44" customWidth="1"/>
    <col min="3" max="3" width="10.7109375" style="44" customWidth="1"/>
    <col min="4" max="4" width="5" style="44" customWidth="1"/>
    <col min="5" max="5" width="17.28515625" style="44" customWidth="1"/>
    <col min="6" max="6" width="4" style="157" customWidth="1"/>
    <col min="7" max="11" width="9.140625" style="44"/>
    <col min="12" max="12" width="14" style="44" customWidth="1"/>
    <col min="13" max="13" width="12" style="44" customWidth="1"/>
    <col min="14" max="14" width="14.28515625" style="44" customWidth="1"/>
    <col min="15" max="16384" width="9.140625" style="44"/>
  </cols>
  <sheetData>
    <row r="1" spans="1:15" ht="18">
      <c r="A1" s="156" t="s">
        <v>187</v>
      </c>
      <c r="F1" s="44"/>
    </row>
    <row r="2" spans="1:15">
      <c r="F2" s="44"/>
    </row>
    <row r="3" spans="1:15">
      <c r="A3" s="148" t="s">
        <v>188</v>
      </c>
      <c r="F3" s="44"/>
    </row>
    <row r="4" spans="1:15">
      <c r="F4" s="44"/>
    </row>
    <row r="5" spans="1:15">
      <c r="F5" s="44"/>
    </row>
    <row r="6" spans="1:15">
      <c r="F6" s="44"/>
    </row>
    <row r="7" spans="1:15">
      <c r="F7" s="44"/>
    </row>
    <row r="8" spans="1:15">
      <c r="F8" s="44"/>
    </row>
    <row r="9" spans="1:15">
      <c r="F9" s="44"/>
    </row>
    <row r="10" spans="1:15" ht="13.5" thickBot="1">
      <c r="F10" s="63"/>
      <c r="G10" s="63"/>
      <c r="H10" s="63"/>
      <c r="I10" s="63"/>
      <c r="J10" s="63"/>
      <c r="K10" s="63"/>
      <c r="L10" s="63"/>
      <c r="M10" s="63"/>
      <c r="N10" s="63"/>
    </row>
    <row r="11" spans="1:15">
      <c r="A11" s="9" t="str">
        <f t="shared" ref="A11:A74" si="0">L11</f>
        <v>Koch</v>
      </c>
      <c r="B11" s="4" t="str">
        <f t="shared" ref="B11:B74" si="1">IF(J11="s","II","I")</f>
        <v>I</v>
      </c>
      <c r="C11" s="9">
        <f t="shared" ref="C11:C74" si="2">I11</f>
        <v>34901.919000000002</v>
      </c>
      <c r="D11" s="44" t="str">
        <f t="shared" ref="D11:D74" si="3">K11</f>
        <v>pg</v>
      </c>
      <c r="E11" s="151" t="s">
        <v>189</v>
      </c>
      <c r="G11" s="44">
        <v>-3273</v>
      </c>
      <c r="H11" s="44">
        <v>7.5999999999999998E-2</v>
      </c>
      <c r="I11" s="44">
        <v>34901.919000000002</v>
      </c>
      <c r="J11" s="44" t="s">
        <v>190</v>
      </c>
      <c r="K11" s="44" t="s">
        <v>168</v>
      </c>
      <c r="L11" s="44" t="s">
        <v>191</v>
      </c>
      <c r="O11" s="44" t="s">
        <v>192</v>
      </c>
    </row>
    <row r="12" spans="1:15">
      <c r="A12" s="9">
        <f t="shared" si="0"/>
        <v>0</v>
      </c>
      <c r="B12" s="4" t="str">
        <f t="shared" si="1"/>
        <v>I</v>
      </c>
      <c r="C12" s="9">
        <f t="shared" si="2"/>
        <v>0</v>
      </c>
      <c r="D12" s="44">
        <f t="shared" si="3"/>
        <v>0</v>
      </c>
      <c r="E12" s="151" t="s">
        <v>189</v>
      </c>
    </row>
    <row r="13" spans="1:15">
      <c r="A13" s="9">
        <f t="shared" si="0"/>
        <v>0</v>
      </c>
      <c r="B13" s="4" t="str">
        <f t="shared" si="1"/>
        <v>I</v>
      </c>
      <c r="C13" s="9">
        <f t="shared" si="2"/>
        <v>0</v>
      </c>
      <c r="D13" s="44">
        <f t="shared" si="3"/>
        <v>0</v>
      </c>
      <c r="E13" s="151" t="s">
        <v>189</v>
      </c>
    </row>
    <row r="14" spans="1:15">
      <c r="A14" s="9">
        <f t="shared" si="0"/>
        <v>0</v>
      </c>
      <c r="B14" s="4" t="str">
        <f t="shared" si="1"/>
        <v>I</v>
      </c>
      <c r="C14" s="9">
        <f t="shared" si="2"/>
        <v>0</v>
      </c>
      <c r="D14" s="44">
        <f t="shared" si="3"/>
        <v>0</v>
      </c>
      <c r="E14" s="151" t="s">
        <v>189</v>
      </c>
    </row>
    <row r="15" spans="1:15">
      <c r="A15" s="9">
        <f t="shared" si="0"/>
        <v>0</v>
      </c>
      <c r="B15" s="4" t="str">
        <f t="shared" si="1"/>
        <v>I</v>
      </c>
      <c r="C15" s="9">
        <f t="shared" si="2"/>
        <v>0</v>
      </c>
      <c r="D15" s="44">
        <f t="shared" si="3"/>
        <v>0</v>
      </c>
      <c r="E15" s="151" t="s">
        <v>189</v>
      </c>
    </row>
    <row r="16" spans="1:15">
      <c r="A16" s="9">
        <f t="shared" si="0"/>
        <v>0</v>
      </c>
      <c r="B16" s="4" t="str">
        <f t="shared" si="1"/>
        <v>I</v>
      </c>
      <c r="C16" s="9">
        <f t="shared" si="2"/>
        <v>0</v>
      </c>
      <c r="D16" s="44">
        <f t="shared" si="3"/>
        <v>0</v>
      </c>
      <c r="E16" s="151" t="s">
        <v>189</v>
      </c>
    </row>
    <row r="17" spans="1:5">
      <c r="A17" s="9">
        <f t="shared" si="0"/>
        <v>0</v>
      </c>
      <c r="B17" s="4" t="str">
        <f t="shared" si="1"/>
        <v>I</v>
      </c>
      <c r="C17" s="9">
        <f t="shared" si="2"/>
        <v>0</v>
      </c>
      <c r="D17" s="44">
        <f t="shared" si="3"/>
        <v>0</v>
      </c>
      <c r="E17" s="151" t="s">
        <v>189</v>
      </c>
    </row>
    <row r="18" spans="1:5">
      <c r="A18" s="9">
        <f t="shared" si="0"/>
        <v>0</v>
      </c>
      <c r="B18" s="4" t="str">
        <f t="shared" si="1"/>
        <v>I</v>
      </c>
      <c r="C18" s="9">
        <f t="shared" si="2"/>
        <v>0</v>
      </c>
      <c r="D18" s="44">
        <f t="shared" si="3"/>
        <v>0</v>
      </c>
      <c r="E18" s="151" t="s">
        <v>189</v>
      </c>
    </row>
    <row r="19" spans="1:5">
      <c r="A19" s="9">
        <f t="shared" si="0"/>
        <v>0</v>
      </c>
      <c r="B19" s="4" t="str">
        <f t="shared" si="1"/>
        <v>I</v>
      </c>
      <c r="C19" s="9">
        <f t="shared" si="2"/>
        <v>0</v>
      </c>
      <c r="D19" s="44">
        <f t="shared" si="3"/>
        <v>0</v>
      </c>
      <c r="E19" s="151" t="s">
        <v>189</v>
      </c>
    </row>
    <row r="20" spans="1:5">
      <c r="A20" s="9">
        <f t="shared" si="0"/>
        <v>0</v>
      </c>
      <c r="B20" s="4" t="str">
        <f t="shared" si="1"/>
        <v>I</v>
      </c>
      <c r="C20" s="9">
        <f t="shared" si="2"/>
        <v>0</v>
      </c>
      <c r="D20" s="44">
        <f t="shared" si="3"/>
        <v>0</v>
      </c>
      <c r="E20" s="151" t="s">
        <v>189</v>
      </c>
    </row>
    <row r="21" spans="1:5">
      <c r="A21" s="9">
        <f t="shared" si="0"/>
        <v>0</v>
      </c>
      <c r="B21" s="4" t="str">
        <f t="shared" si="1"/>
        <v>I</v>
      </c>
      <c r="C21" s="9">
        <f t="shared" si="2"/>
        <v>0</v>
      </c>
      <c r="D21" s="44">
        <f t="shared" si="3"/>
        <v>0</v>
      </c>
      <c r="E21" s="151" t="s">
        <v>189</v>
      </c>
    </row>
    <row r="22" spans="1:5">
      <c r="A22" s="9">
        <f t="shared" si="0"/>
        <v>0</v>
      </c>
      <c r="B22" s="4" t="str">
        <f t="shared" si="1"/>
        <v>I</v>
      </c>
      <c r="C22" s="9">
        <f t="shared" si="2"/>
        <v>0</v>
      </c>
      <c r="D22" s="44">
        <f t="shared" si="3"/>
        <v>0</v>
      </c>
      <c r="E22" s="151" t="s">
        <v>189</v>
      </c>
    </row>
    <row r="23" spans="1:5">
      <c r="A23" s="9">
        <f t="shared" si="0"/>
        <v>0</v>
      </c>
      <c r="B23" s="4" t="str">
        <f t="shared" si="1"/>
        <v>I</v>
      </c>
      <c r="C23" s="9">
        <f t="shared" si="2"/>
        <v>0</v>
      </c>
      <c r="D23" s="44">
        <f t="shared" si="3"/>
        <v>0</v>
      </c>
      <c r="E23" s="151" t="s">
        <v>189</v>
      </c>
    </row>
    <row r="24" spans="1:5">
      <c r="A24" s="9">
        <f t="shared" si="0"/>
        <v>0</v>
      </c>
      <c r="B24" s="4" t="str">
        <f t="shared" si="1"/>
        <v>I</v>
      </c>
      <c r="C24" s="9">
        <f t="shared" si="2"/>
        <v>0</v>
      </c>
      <c r="D24" s="44">
        <f t="shared" si="3"/>
        <v>0</v>
      </c>
      <c r="E24" s="151" t="s">
        <v>189</v>
      </c>
    </row>
    <row r="25" spans="1:5">
      <c r="A25" s="9">
        <f t="shared" si="0"/>
        <v>0</v>
      </c>
      <c r="B25" s="4" t="str">
        <f t="shared" si="1"/>
        <v>I</v>
      </c>
      <c r="C25" s="9">
        <f t="shared" si="2"/>
        <v>0</v>
      </c>
      <c r="D25" s="44">
        <f t="shared" si="3"/>
        <v>0</v>
      </c>
      <c r="E25" s="151" t="s">
        <v>189</v>
      </c>
    </row>
    <row r="26" spans="1:5">
      <c r="A26" s="9">
        <f t="shared" si="0"/>
        <v>0</v>
      </c>
      <c r="B26" s="4" t="str">
        <f t="shared" si="1"/>
        <v>I</v>
      </c>
      <c r="C26" s="9">
        <f t="shared" si="2"/>
        <v>0</v>
      </c>
      <c r="D26" s="44">
        <f t="shared" si="3"/>
        <v>0</v>
      </c>
      <c r="E26" s="151" t="s">
        <v>189</v>
      </c>
    </row>
    <row r="27" spans="1:5">
      <c r="A27" s="9">
        <f t="shared" si="0"/>
        <v>0</v>
      </c>
      <c r="B27" s="4" t="str">
        <f t="shared" si="1"/>
        <v>I</v>
      </c>
      <c r="C27" s="9">
        <f t="shared" si="2"/>
        <v>0</v>
      </c>
      <c r="D27" s="44">
        <f t="shared" si="3"/>
        <v>0</v>
      </c>
      <c r="E27" s="151" t="s">
        <v>189</v>
      </c>
    </row>
    <row r="28" spans="1:5">
      <c r="A28" s="9">
        <f t="shared" si="0"/>
        <v>0</v>
      </c>
      <c r="B28" s="4" t="str">
        <f t="shared" si="1"/>
        <v>I</v>
      </c>
      <c r="C28" s="9">
        <f t="shared" si="2"/>
        <v>0</v>
      </c>
      <c r="D28" s="44">
        <f t="shared" si="3"/>
        <v>0</v>
      </c>
      <c r="E28" s="151" t="s">
        <v>189</v>
      </c>
    </row>
    <row r="29" spans="1:5">
      <c r="A29" s="9">
        <f t="shared" si="0"/>
        <v>0</v>
      </c>
      <c r="B29" s="4" t="str">
        <f t="shared" si="1"/>
        <v>I</v>
      </c>
      <c r="C29" s="9">
        <f t="shared" si="2"/>
        <v>0</v>
      </c>
      <c r="D29" s="44">
        <f t="shared" si="3"/>
        <v>0</v>
      </c>
      <c r="E29" s="151" t="s">
        <v>189</v>
      </c>
    </row>
    <row r="30" spans="1:5">
      <c r="A30" s="9">
        <f t="shared" si="0"/>
        <v>0</v>
      </c>
      <c r="B30" s="4" t="str">
        <f t="shared" si="1"/>
        <v>I</v>
      </c>
      <c r="C30" s="9">
        <f t="shared" si="2"/>
        <v>0</v>
      </c>
      <c r="D30" s="44">
        <f t="shared" si="3"/>
        <v>0</v>
      </c>
      <c r="E30" s="151" t="s">
        <v>189</v>
      </c>
    </row>
    <row r="31" spans="1:5">
      <c r="A31" s="9">
        <f t="shared" si="0"/>
        <v>0</v>
      </c>
      <c r="B31" s="4" t="str">
        <f t="shared" si="1"/>
        <v>I</v>
      </c>
      <c r="C31" s="9">
        <f t="shared" si="2"/>
        <v>0</v>
      </c>
      <c r="D31" s="44">
        <f t="shared" si="3"/>
        <v>0</v>
      </c>
      <c r="E31" s="151" t="s">
        <v>189</v>
      </c>
    </row>
    <row r="32" spans="1:5">
      <c r="A32" s="9">
        <f t="shared" si="0"/>
        <v>0</v>
      </c>
      <c r="B32" s="4" t="str">
        <f t="shared" si="1"/>
        <v>I</v>
      </c>
      <c r="C32" s="9">
        <f t="shared" si="2"/>
        <v>0</v>
      </c>
      <c r="D32" s="44">
        <f t="shared" si="3"/>
        <v>0</v>
      </c>
      <c r="E32" s="151" t="s">
        <v>189</v>
      </c>
    </row>
    <row r="33" spans="1:5">
      <c r="A33" s="9">
        <f t="shared" si="0"/>
        <v>0</v>
      </c>
      <c r="B33" s="4" t="str">
        <f t="shared" si="1"/>
        <v>I</v>
      </c>
      <c r="C33" s="9">
        <f t="shared" si="2"/>
        <v>0</v>
      </c>
      <c r="D33" s="44">
        <f t="shared" si="3"/>
        <v>0</v>
      </c>
      <c r="E33" s="151" t="s">
        <v>189</v>
      </c>
    </row>
    <row r="34" spans="1:5">
      <c r="A34" s="9">
        <f t="shared" si="0"/>
        <v>0</v>
      </c>
      <c r="B34" s="4" t="str">
        <f t="shared" si="1"/>
        <v>I</v>
      </c>
      <c r="C34" s="9">
        <f t="shared" si="2"/>
        <v>0</v>
      </c>
      <c r="D34" s="44">
        <f t="shared" si="3"/>
        <v>0</v>
      </c>
      <c r="E34" s="151" t="s">
        <v>189</v>
      </c>
    </row>
    <row r="35" spans="1:5">
      <c r="A35" s="9">
        <f t="shared" si="0"/>
        <v>0</v>
      </c>
      <c r="B35" s="4" t="str">
        <f t="shared" si="1"/>
        <v>I</v>
      </c>
      <c r="C35" s="9">
        <f t="shared" si="2"/>
        <v>0</v>
      </c>
      <c r="D35" s="44">
        <f t="shared" si="3"/>
        <v>0</v>
      </c>
      <c r="E35" s="151" t="s">
        <v>189</v>
      </c>
    </row>
    <row r="36" spans="1:5">
      <c r="A36" s="9">
        <f t="shared" si="0"/>
        <v>0</v>
      </c>
      <c r="B36" s="4" t="str">
        <f t="shared" si="1"/>
        <v>I</v>
      </c>
      <c r="C36" s="9">
        <f t="shared" si="2"/>
        <v>0</v>
      </c>
      <c r="D36" s="44">
        <f t="shared" si="3"/>
        <v>0</v>
      </c>
      <c r="E36" s="151" t="s">
        <v>189</v>
      </c>
    </row>
    <row r="37" spans="1:5">
      <c r="A37" s="9">
        <f t="shared" si="0"/>
        <v>0</v>
      </c>
      <c r="B37" s="4" t="str">
        <f t="shared" si="1"/>
        <v>I</v>
      </c>
      <c r="C37" s="9">
        <f t="shared" si="2"/>
        <v>0</v>
      </c>
      <c r="D37" s="44">
        <f t="shared" si="3"/>
        <v>0</v>
      </c>
      <c r="E37" s="151" t="s">
        <v>189</v>
      </c>
    </row>
    <row r="38" spans="1:5">
      <c r="A38" s="9">
        <f t="shared" si="0"/>
        <v>0</v>
      </c>
      <c r="B38" s="4" t="str">
        <f t="shared" si="1"/>
        <v>I</v>
      </c>
      <c r="C38" s="9">
        <f t="shared" si="2"/>
        <v>0</v>
      </c>
      <c r="D38" s="44">
        <f t="shared" si="3"/>
        <v>0</v>
      </c>
      <c r="E38" s="151" t="s">
        <v>189</v>
      </c>
    </row>
    <row r="39" spans="1:5">
      <c r="A39" s="9">
        <f t="shared" si="0"/>
        <v>0</v>
      </c>
      <c r="B39" s="4" t="str">
        <f t="shared" si="1"/>
        <v>I</v>
      </c>
      <c r="C39" s="9">
        <f t="shared" si="2"/>
        <v>0</v>
      </c>
      <c r="D39" s="44">
        <f t="shared" si="3"/>
        <v>0</v>
      </c>
      <c r="E39" s="151" t="s">
        <v>189</v>
      </c>
    </row>
    <row r="40" spans="1:5">
      <c r="A40" s="9">
        <f t="shared" si="0"/>
        <v>0</v>
      </c>
      <c r="B40" s="4" t="str">
        <f t="shared" si="1"/>
        <v>I</v>
      </c>
      <c r="C40" s="9">
        <f t="shared" si="2"/>
        <v>0</v>
      </c>
      <c r="D40" s="44">
        <f t="shared" si="3"/>
        <v>0</v>
      </c>
      <c r="E40" s="151" t="s">
        <v>189</v>
      </c>
    </row>
    <row r="41" spans="1:5">
      <c r="A41" s="9">
        <f t="shared" si="0"/>
        <v>0</v>
      </c>
      <c r="B41" s="4" t="str">
        <f t="shared" si="1"/>
        <v>I</v>
      </c>
      <c r="C41" s="9">
        <f t="shared" si="2"/>
        <v>0</v>
      </c>
      <c r="D41" s="44">
        <f t="shared" si="3"/>
        <v>0</v>
      </c>
      <c r="E41" s="151" t="s">
        <v>189</v>
      </c>
    </row>
    <row r="42" spans="1:5">
      <c r="A42" s="9">
        <f t="shared" si="0"/>
        <v>0</v>
      </c>
      <c r="B42" s="4" t="str">
        <f t="shared" si="1"/>
        <v>I</v>
      </c>
      <c r="C42" s="9">
        <f t="shared" si="2"/>
        <v>0</v>
      </c>
      <c r="D42" s="44">
        <f t="shared" si="3"/>
        <v>0</v>
      </c>
      <c r="E42" s="151" t="s">
        <v>189</v>
      </c>
    </row>
    <row r="43" spans="1:5">
      <c r="A43" s="9">
        <f t="shared" si="0"/>
        <v>0</v>
      </c>
      <c r="B43" s="4" t="str">
        <f t="shared" si="1"/>
        <v>I</v>
      </c>
      <c r="C43" s="9">
        <f t="shared" si="2"/>
        <v>0</v>
      </c>
      <c r="D43" s="44">
        <f t="shared" si="3"/>
        <v>0</v>
      </c>
      <c r="E43" s="151" t="s">
        <v>189</v>
      </c>
    </row>
    <row r="44" spans="1:5">
      <c r="A44" s="9">
        <f t="shared" si="0"/>
        <v>0</v>
      </c>
      <c r="B44" s="4" t="str">
        <f t="shared" si="1"/>
        <v>I</v>
      </c>
      <c r="C44" s="9">
        <f t="shared" si="2"/>
        <v>0</v>
      </c>
      <c r="D44" s="44">
        <f t="shared" si="3"/>
        <v>0</v>
      </c>
      <c r="E44" s="151" t="s">
        <v>189</v>
      </c>
    </row>
    <row r="45" spans="1:5">
      <c r="A45" s="9">
        <f t="shared" si="0"/>
        <v>0</v>
      </c>
      <c r="B45" s="4" t="str">
        <f t="shared" si="1"/>
        <v>I</v>
      </c>
      <c r="C45" s="9">
        <f t="shared" si="2"/>
        <v>0</v>
      </c>
      <c r="D45" s="44">
        <f t="shared" si="3"/>
        <v>0</v>
      </c>
      <c r="E45" s="151" t="s">
        <v>189</v>
      </c>
    </row>
    <row r="46" spans="1:5">
      <c r="A46" s="9">
        <f t="shared" si="0"/>
        <v>0</v>
      </c>
      <c r="B46" s="4" t="str">
        <f t="shared" si="1"/>
        <v>I</v>
      </c>
      <c r="C46" s="9">
        <f t="shared" si="2"/>
        <v>0</v>
      </c>
      <c r="D46" s="44">
        <f t="shared" si="3"/>
        <v>0</v>
      </c>
      <c r="E46" s="151" t="s">
        <v>189</v>
      </c>
    </row>
    <row r="47" spans="1:5">
      <c r="A47" s="9">
        <f t="shared" si="0"/>
        <v>0</v>
      </c>
      <c r="B47" s="4" t="str">
        <f t="shared" si="1"/>
        <v>I</v>
      </c>
      <c r="C47" s="9">
        <f t="shared" si="2"/>
        <v>0</v>
      </c>
      <c r="D47" s="44">
        <f t="shared" si="3"/>
        <v>0</v>
      </c>
      <c r="E47" s="151" t="s">
        <v>189</v>
      </c>
    </row>
    <row r="48" spans="1:5">
      <c r="A48" s="9">
        <f t="shared" si="0"/>
        <v>0</v>
      </c>
      <c r="B48" s="4" t="str">
        <f t="shared" si="1"/>
        <v>I</v>
      </c>
      <c r="C48" s="9">
        <f t="shared" si="2"/>
        <v>0</v>
      </c>
      <c r="D48" s="44">
        <f t="shared" si="3"/>
        <v>0</v>
      </c>
      <c r="E48" s="151" t="s">
        <v>189</v>
      </c>
    </row>
    <row r="49" spans="1:5">
      <c r="A49" s="9">
        <f t="shared" si="0"/>
        <v>0</v>
      </c>
      <c r="B49" s="4" t="str">
        <f t="shared" si="1"/>
        <v>I</v>
      </c>
      <c r="C49" s="9">
        <f t="shared" si="2"/>
        <v>0</v>
      </c>
      <c r="D49" s="44">
        <f t="shared" si="3"/>
        <v>0</v>
      </c>
      <c r="E49" s="151" t="s">
        <v>189</v>
      </c>
    </row>
    <row r="50" spans="1:5">
      <c r="A50" s="9">
        <f t="shared" si="0"/>
        <v>0</v>
      </c>
      <c r="B50" s="4" t="str">
        <f t="shared" si="1"/>
        <v>I</v>
      </c>
      <c r="C50" s="9">
        <f t="shared" si="2"/>
        <v>0</v>
      </c>
      <c r="D50" s="44">
        <f t="shared" si="3"/>
        <v>0</v>
      </c>
      <c r="E50" s="151" t="s">
        <v>189</v>
      </c>
    </row>
    <row r="51" spans="1:5">
      <c r="A51" s="9">
        <f t="shared" si="0"/>
        <v>0</v>
      </c>
      <c r="B51" s="4" t="str">
        <f t="shared" si="1"/>
        <v>I</v>
      </c>
      <c r="C51" s="9">
        <f t="shared" si="2"/>
        <v>0</v>
      </c>
      <c r="D51" s="44">
        <f t="shared" si="3"/>
        <v>0</v>
      </c>
      <c r="E51" s="151" t="s">
        <v>189</v>
      </c>
    </row>
    <row r="52" spans="1:5">
      <c r="A52" s="9">
        <f t="shared" si="0"/>
        <v>0</v>
      </c>
      <c r="B52" s="4" t="str">
        <f t="shared" si="1"/>
        <v>I</v>
      </c>
      <c r="C52" s="9">
        <f t="shared" si="2"/>
        <v>0</v>
      </c>
      <c r="D52" s="44">
        <f t="shared" si="3"/>
        <v>0</v>
      </c>
      <c r="E52" s="151" t="s">
        <v>189</v>
      </c>
    </row>
    <row r="53" spans="1:5">
      <c r="A53" s="9">
        <f t="shared" si="0"/>
        <v>0</v>
      </c>
      <c r="B53" s="4" t="str">
        <f t="shared" si="1"/>
        <v>I</v>
      </c>
      <c r="C53" s="9">
        <f t="shared" si="2"/>
        <v>0</v>
      </c>
      <c r="D53" s="44">
        <f t="shared" si="3"/>
        <v>0</v>
      </c>
      <c r="E53" s="151" t="s">
        <v>189</v>
      </c>
    </row>
    <row r="54" spans="1:5">
      <c r="A54" s="9">
        <f t="shared" si="0"/>
        <v>0</v>
      </c>
      <c r="B54" s="4" t="str">
        <f t="shared" si="1"/>
        <v>I</v>
      </c>
      <c r="C54" s="9">
        <f t="shared" si="2"/>
        <v>0</v>
      </c>
      <c r="D54" s="44">
        <f t="shared" si="3"/>
        <v>0</v>
      </c>
      <c r="E54" s="151" t="s">
        <v>189</v>
      </c>
    </row>
    <row r="55" spans="1:5">
      <c r="A55" s="9">
        <f t="shared" si="0"/>
        <v>0</v>
      </c>
      <c r="B55" s="4" t="str">
        <f t="shared" si="1"/>
        <v>I</v>
      </c>
      <c r="C55" s="9">
        <f t="shared" si="2"/>
        <v>0</v>
      </c>
      <c r="D55" s="44">
        <f t="shared" si="3"/>
        <v>0</v>
      </c>
      <c r="E55" s="151" t="s">
        <v>189</v>
      </c>
    </row>
    <row r="56" spans="1:5">
      <c r="A56" s="9">
        <f t="shared" si="0"/>
        <v>0</v>
      </c>
      <c r="B56" s="4" t="str">
        <f t="shared" si="1"/>
        <v>I</v>
      </c>
      <c r="C56" s="9">
        <f t="shared" si="2"/>
        <v>0</v>
      </c>
      <c r="D56" s="44">
        <f t="shared" si="3"/>
        <v>0</v>
      </c>
      <c r="E56" s="151" t="s">
        <v>189</v>
      </c>
    </row>
    <row r="57" spans="1:5">
      <c r="A57" s="9">
        <f t="shared" si="0"/>
        <v>0</v>
      </c>
      <c r="B57" s="4" t="str">
        <f t="shared" si="1"/>
        <v>I</v>
      </c>
      <c r="C57" s="9">
        <f t="shared" si="2"/>
        <v>0</v>
      </c>
      <c r="D57" s="44">
        <f t="shared" si="3"/>
        <v>0</v>
      </c>
      <c r="E57" s="151" t="s">
        <v>189</v>
      </c>
    </row>
    <row r="58" spans="1:5">
      <c r="A58" s="9">
        <f t="shared" si="0"/>
        <v>0</v>
      </c>
      <c r="B58" s="4" t="str">
        <f t="shared" si="1"/>
        <v>I</v>
      </c>
      <c r="C58" s="9">
        <f t="shared" si="2"/>
        <v>0</v>
      </c>
      <c r="D58" s="44">
        <f t="shared" si="3"/>
        <v>0</v>
      </c>
      <c r="E58" s="151" t="s">
        <v>189</v>
      </c>
    </row>
    <row r="59" spans="1:5">
      <c r="A59" s="9">
        <f t="shared" si="0"/>
        <v>0</v>
      </c>
      <c r="B59" s="4" t="str">
        <f t="shared" si="1"/>
        <v>I</v>
      </c>
      <c r="C59" s="9">
        <f t="shared" si="2"/>
        <v>0</v>
      </c>
      <c r="D59" s="44">
        <f t="shared" si="3"/>
        <v>0</v>
      </c>
      <c r="E59" s="151" t="s">
        <v>189</v>
      </c>
    </row>
    <row r="60" spans="1:5">
      <c r="A60" s="9">
        <f t="shared" si="0"/>
        <v>0</v>
      </c>
      <c r="B60" s="4" t="str">
        <f t="shared" si="1"/>
        <v>I</v>
      </c>
      <c r="C60" s="9">
        <f t="shared" si="2"/>
        <v>0</v>
      </c>
      <c r="D60" s="44">
        <f t="shared" si="3"/>
        <v>0</v>
      </c>
      <c r="E60" s="151" t="s">
        <v>189</v>
      </c>
    </row>
    <row r="61" spans="1:5">
      <c r="A61" s="9">
        <f t="shared" si="0"/>
        <v>0</v>
      </c>
      <c r="B61" s="4" t="str">
        <f t="shared" si="1"/>
        <v>I</v>
      </c>
      <c r="C61" s="9">
        <f t="shared" si="2"/>
        <v>0</v>
      </c>
      <c r="D61" s="44">
        <f t="shared" si="3"/>
        <v>0</v>
      </c>
      <c r="E61" s="151" t="s">
        <v>189</v>
      </c>
    </row>
    <row r="62" spans="1:5">
      <c r="A62" s="9">
        <f t="shared" si="0"/>
        <v>0</v>
      </c>
      <c r="B62" s="4" t="str">
        <f t="shared" si="1"/>
        <v>I</v>
      </c>
      <c r="C62" s="9">
        <f t="shared" si="2"/>
        <v>0</v>
      </c>
      <c r="D62" s="44">
        <f t="shared" si="3"/>
        <v>0</v>
      </c>
      <c r="E62" s="151" t="s">
        <v>189</v>
      </c>
    </row>
    <row r="63" spans="1:5">
      <c r="A63" s="9">
        <f t="shared" si="0"/>
        <v>0</v>
      </c>
      <c r="B63" s="4" t="str">
        <f t="shared" si="1"/>
        <v>I</v>
      </c>
      <c r="C63" s="9">
        <f t="shared" si="2"/>
        <v>0</v>
      </c>
      <c r="D63" s="44">
        <f t="shared" si="3"/>
        <v>0</v>
      </c>
      <c r="E63" s="151" t="s">
        <v>189</v>
      </c>
    </row>
    <row r="64" spans="1:5">
      <c r="A64" s="9">
        <f t="shared" si="0"/>
        <v>0</v>
      </c>
      <c r="B64" s="4" t="str">
        <f t="shared" si="1"/>
        <v>I</v>
      </c>
      <c r="C64" s="9">
        <f t="shared" si="2"/>
        <v>0</v>
      </c>
      <c r="D64" s="44">
        <f t="shared" si="3"/>
        <v>0</v>
      </c>
      <c r="E64" s="151" t="s">
        <v>189</v>
      </c>
    </row>
    <row r="65" spans="1:5">
      <c r="A65" s="9">
        <f t="shared" si="0"/>
        <v>0</v>
      </c>
      <c r="B65" s="4" t="str">
        <f t="shared" si="1"/>
        <v>I</v>
      </c>
      <c r="C65" s="9">
        <f t="shared" si="2"/>
        <v>0</v>
      </c>
      <c r="D65" s="44">
        <f t="shared" si="3"/>
        <v>0</v>
      </c>
      <c r="E65" s="151" t="s">
        <v>189</v>
      </c>
    </row>
    <row r="66" spans="1:5">
      <c r="A66" s="9">
        <f t="shared" si="0"/>
        <v>0</v>
      </c>
      <c r="B66" s="4" t="str">
        <f t="shared" si="1"/>
        <v>I</v>
      </c>
      <c r="C66" s="9">
        <f t="shared" si="2"/>
        <v>0</v>
      </c>
      <c r="D66" s="44">
        <f t="shared" si="3"/>
        <v>0</v>
      </c>
      <c r="E66" s="151" t="s">
        <v>189</v>
      </c>
    </row>
    <row r="67" spans="1:5">
      <c r="A67" s="9">
        <f t="shared" si="0"/>
        <v>0</v>
      </c>
      <c r="B67" s="4" t="str">
        <f t="shared" si="1"/>
        <v>I</v>
      </c>
      <c r="C67" s="9">
        <f t="shared" si="2"/>
        <v>0</v>
      </c>
      <c r="D67" s="44">
        <f t="shared" si="3"/>
        <v>0</v>
      </c>
      <c r="E67" s="151" t="s">
        <v>189</v>
      </c>
    </row>
    <row r="68" spans="1:5">
      <c r="A68" s="9">
        <f t="shared" si="0"/>
        <v>0</v>
      </c>
      <c r="B68" s="4" t="str">
        <f t="shared" si="1"/>
        <v>I</v>
      </c>
      <c r="C68" s="9">
        <f t="shared" si="2"/>
        <v>0</v>
      </c>
      <c r="D68" s="44">
        <f t="shared" si="3"/>
        <v>0</v>
      </c>
      <c r="E68" s="151" t="s">
        <v>189</v>
      </c>
    </row>
    <row r="69" spans="1:5">
      <c r="A69" s="9">
        <f t="shared" si="0"/>
        <v>0</v>
      </c>
      <c r="B69" s="4" t="str">
        <f t="shared" si="1"/>
        <v>I</v>
      </c>
      <c r="C69" s="9">
        <f t="shared" si="2"/>
        <v>0</v>
      </c>
      <c r="D69" s="44">
        <f t="shared" si="3"/>
        <v>0</v>
      </c>
      <c r="E69" s="151" t="s">
        <v>189</v>
      </c>
    </row>
    <row r="70" spans="1:5">
      <c r="A70" s="9">
        <f t="shared" si="0"/>
        <v>0</v>
      </c>
      <c r="B70" s="4" t="str">
        <f t="shared" si="1"/>
        <v>I</v>
      </c>
      <c r="C70" s="9">
        <f t="shared" si="2"/>
        <v>0</v>
      </c>
      <c r="D70" s="44">
        <f t="shared" si="3"/>
        <v>0</v>
      </c>
      <c r="E70" s="151" t="s">
        <v>189</v>
      </c>
    </row>
    <row r="71" spans="1:5">
      <c r="A71" s="9">
        <f t="shared" si="0"/>
        <v>0</v>
      </c>
      <c r="B71" s="4" t="str">
        <f t="shared" si="1"/>
        <v>I</v>
      </c>
      <c r="C71" s="9">
        <f t="shared" si="2"/>
        <v>0</v>
      </c>
      <c r="D71" s="44">
        <f t="shared" si="3"/>
        <v>0</v>
      </c>
      <c r="E71" s="151" t="s">
        <v>189</v>
      </c>
    </row>
    <row r="72" spans="1:5">
      <c r="A72" s="9">
        <f t="shared" si="0"/>
        <v>0</v>
      </c>
      <c r="B72" s="4" t="str">
        <f t="shared" si="1"/>
        <v>I</v>
      </c>
      <c r="C72" s="9">
        <f t="shared" si="2"/>
        <v>0</v>
      </c>
      <c r="D72" s="44">
        <f t="shared" si="3"/>
        <v>0</v>
      </c>
      <c r="E72" s="151" t="s">
        <v>189</v>
      </c>
    </row>
    <row r="73" spans="1:5">
      <c r="A73" s="9">
        <f t="shared" si="0"/>
        <v>0</v>
      </c>
      <c r="B73" s="4" t="str">
        <f t="shared" si="1"/>
        <v>I</v>
      </c>
      <c r="C73" s="9">
        <f t="shared" si="2"/>
        <v>0</v>
      </c>
      <c r="D73" s="44">
        <f t="shared" si="3"/>
        <v>0</v>
      </c>
      <c r="E73" s="151" t="s">
        <v>189</v>
      </c>
    </row>
    <row r="74" spans="1:5">
      <c r="A74" s="9">
        <f t="shared" si="0"/>
        <v>0</v>
      </c>
      <c r="B74" s="4" t="str">
        <f t="shared" si="1"/>
        <v>I</v>
      </c>
      <c r="C74" s="9">
        <f t="shared" si="2"/>
        <v>0</v>
      </c>
      <c r="D74" s="44">
        <f t="shared" si="3"/>
        <v>0</v>
      </c>
      <c r="E74" s="151" t="s">
        <v>189</v>
      </c>
    </row>
    <row r="75" spans="1:5">
      <c r="A75" s="9">
        <f t="shared" ref="A75:A138" si="4">L75</f>
        <v>0</v>
      </c>
      <c r="B75" s="4" t="str">
        <f t="shared" ref="B75:B138" si="5">IF(J75="s","II","I")</f>
        <v>I</v>
      </c>
      <c r="C75" s="9">
        <f t="shared" ref="C75:C138" si="6">I75</f>
        <v>0</v>
      </c>
      <c r="D75" s="44">
        <f t="shared" ref="D75:D138" si="7">K75</f>
        <v>0</v>
      </c>
      <c r="E75" s="151" t="s">
        <v>189</v>
      </c>
    </row>
    <row r="76" spans="1:5">
      <c r="A76" s="9">
        <f t="shared" si="4"/>
        <v>0</v>
      </c>
      <c r="B76" s="4" t="str">
        <f t="shared" si="5"/>
        <v>I</v>
      </c>
      <c r="C76" s="9">
        <f t="shared" si="6"/>
        <v>0</v>
      </c>
      <c r="D76" s="44">
        <f t="shared" si="7"/>
        <v>0</v>
      </c>
      <c r="E76" s="151" t="s">
        <v>189</v>
      </c>
    </row>
    <row r="77" spans="1:5">
      <c r="A77" s="9">
        <f t="shared" si="4"/>
        <v>0</v>
      </c>
      <c r="B77" s="4" t="str">
        <f t="shared" si="5"/>
        <v>I</v>
      </c>
      <c r="C77" s="9">
        <f t="shared" si="6"/>
        <v>0</v>
      </c>
      <c r="D77" s="44">
        <f t="shared" si="7"/>
        <v>0</v>
      </c>
      <c r="E77" s="151" t="s">
        <v>189</v>
      </c>
    </row>
    <row r="78" spans="1:5">
      <c r="A78" s="9">
        <f t="shared" si="4"/>
        <v>0</v>
      </c>
      <c r="B78" s="4" t="str">
        <f t="shared" si="5"/>
        <v>I</v>
      </c>
      <c r="C78" s="9">
        <f t="shared" si="6"/>
        <v>0</v>
      </c>
      <c r="D78" s="44">
        <f t="shared" si="7"/>
        <v>0</v>
      </c>
      <c r="E78" s="151" t="s">
        <v>189</v>
      </c>
    </row>
    <row r="79" spans="1:5">
      <c r="A79" s="9">
        <f t="shared" si="4"/>
        <v>0</v>
      </c>
      <c r="B79" s="4" t="str">
        <f t="shared" si="5"/>
        <v>I</v>
      </c>
      <c r="C79" s="9">
        <f t="shared" si="6"/>
        <v>0</v>
      </c>
      <c r="D79" s="44">
        <f t="shared" si="7"/>
        <v>0</v>
      </c>
      <c r="E79" s="151" t="s">
        <v>189</v>
      </c>
    </row>
    <row r="80" spans="1:5">
      <c r="A80" s="9">
        <f t="shared" si="4"/>
        <v>0</v>
      </c>
      <c r="B80" s="4" t="str">
        <f t="shared" si="5"/>
        <v>I</v>
      </c>
      <c r="C80" s="9">
        <f t="shared" si="6"/>
        <v>0</v>
      </c>
      <c r="D80" s="44">
        <f t="shared" si="7"/>
        <v>0</v>
      </c>
      <c r="E80" s="151" t="s">
        <v>189</v>
      </c>
    </row>
    <row r="81" spans="1:5">
      <c r="A81" s="9">
        <f t="shared" si="4"/>
        <v>0</v>
      </c>
      <c r="B81" s="4" t="str">
        <f t="shared" si="5"/>
        <v>I</v>
      </c>
      <c r="C81" s="9">
        <f t="shared" si="6"/>
        <v>0</v>
      </c>
      <c r="D81" s="44">
        <f t="shared" si="7"/>
        <v>0</v>
      </c>
      <c r="E81" s="151" t="s">
        <v>189</v>
      </c>
    </row>
    <row r="82" spans="1:5">
      <c r="A82" s="9">
        <f t="shared" si="4"/>
        <v>0</v>
      </c>
      <c r="B82" s="4" t="str">
        <f t="shared" si="5"/>
        <v>I</v>
      </c>
      <c r="C82" s="9">
        <f t="shared" si="6"/>
        <v>0</v>
      </c>
      <c r="D82" s="44">
        <f t="shared" si="7"/>
        <v>0</v>
      </c>
      <c r="E82" s="151" t="s">
        <v>189</v>
      </c>
    </row>
    <row r="83" spans="1:5">
      <c r="A83" s="9">
        <f t="shared" si="4"/>
        <v>0</v>
      </c>
      <c r="B83" s="4" t="str">
        <f t="shared" si="5"/>
        <v>I</v>
      </c>
      <c r="C83" s="9">
        <f t="shared" si="6"/>
        <v>0</v>
      </c>
      <c r="D83" s="44">
        <f t="shared" si="7"/>
        <v>0</v>
      </c>
      <c r="E83" s="151" t="s">
        <v>189</v>
      </c>
    </row>
    <row r="84" spans="1:5">
      <c r="A84" s="9">
        <f t="shared" si="4"/>
        <v>0</v>
      </c>
      <c r="B84" s="4" t="str">
        <f t="shared" si="5"/>
        <v>I</v>
      </c>
      <c r="C84" s="9">
        <f t="shared" si="6"/>
        <v>0</v>
      </c>
      <c r="D84" s="44">
        <f t="shared" si="7"/>
        <v>0</v>
      </c>
      <c r="E84" s="151" t="s">
        <v>189</v>
      </c>
    </row>
    <row r="85" spans="1:5">
      <c r="A85" s="9">
        <f t="shared" si="4"/>
        <v>0</v>
      </c>
      <c r="B85" s="4" t="str">
        <f t="shared" si="5"/>
        <v>I</v>
      </c>
      <c r="C85" s="9">
        <f t="shared" si="6"/>
        <v>0</v>
      </c>
      <c r="D85" s="44">
        <f t="shared" si="7"/>
        <v>0</v>
      </c>
      <c r="E85" s="151" t="s">
        <v>189</v>
      </c>
    </row>
    <row r="86" spans="1:5">
      <c r="A86" s="9">
        <f t="shared" si="4"/>
        <v>0</v>
      </c>
      <c r="B86" s="4" t="str">
        <f t="shared" si="5"/>
        <v>I</v>
      </c>
      <c r="C86" s="9">
        <f t="shared" si="6"/>
        <v>0</v>
      </c>
      <c r="D86" s="44">
        <f t="shared" si="7"/>
        <v>0</v>
      </c>
      <c r="E86" s="151" t="s">
        <v>189</v>
      </c>
    </row>
    <row r="87" spans="1:5">
      <c r="A87" s="9">
        <f t="shared" si="4"/>
        <v>0</v>
      </c>
      <c r="B87" s="4" t="str">
        <f t="shared" si="5"/>
        <v>I</v>
      </c>
      <c r="C87" s="9">
        <f t="shared" si="6"/>
        <v>0</v>
      </c>
      <c r="D87" s="44">
        <f t="shared" si="7"/>
        <v>0</v>
      </c>
      <c r="E87" s="151" t="s">
        <v>189</v>
      </c>
    </row>
    <row r="88" spans="1:5">
      <c r="A88" s="9">
        <f t="shared" si="4"/>
        <v>0</v>
      </c>
      <c r="B88" s="4" t="str">
        <f t="shared" si="5"/>
        <v>I</v>
      </c>
      <c r="C88" s="9">
        <f t="shared" si="6"/>
        <v>0</v>
      </c>
      <c r="D88" s="44">
        <f t="shared" si="7"/>
        <v>0</v>
      </c>
      <c r="E88" s="151" t="s">
        <v>189</v>
      </c>
    </row>
    <row r="89" spans="1:5">
      <c r="A89" s="9">
        <f t="shared" si="4"/>
        <v>0</v>
      </c>
      <c r="B89" s="4" t="str">
        <f t="shared" si="5"/>
        <v>I</v>
      </c>
      <c r="C89" s="9">
        <f t="shared" si="6"/>
        <v>0</v>
      </c>
      <c r="D89" s="44">
        <f t="shared" si="7"/>
        <v>0</v>
      </c>
      <c r="E89" s="151" t="s">
        <v>189</v>
      </c>
    </row>
    <row r="90" spans="1:5">
      <c r="A90" s="9">
        <f t="shared" si="4"/>
        <v>0</v>
      </c>
      <c r="B90" s="4" t="str">
        <f t="shared" si="5"/>
        <v>I</v>
      </c>
      <c r="C90" s="9">
        <f t="shared" si="6"/>
        <v>0</v>
      </c>
      <c r="D90" s="44">
        <f t="shared" si="7"/>
        <v>0</v>
      </c>
      <c r="E90" s="151" t="s">
        <v>189</v>
      </c>
    </row>
    <row r="91" spans="1:5">
      <c r="A91" s="9">
        <f t="shared" si="4"/>
        <v>0</v>
      </c>
      <c r="B91" s="4" t="str">
        <f t="shared" si="5"/>
        <v>I</v>
      </c>
      <c r="C91" s="9">
        <f t="shared" si="6"/>
        <v>0</v>
      </c>
      <c r="D91" s="44">
        <f t="shared" si="7"/>
        <v>0</v>
      </c>
      <c r="E91" s="151" t="s">
        <v>189</v>
      </c>
    </row>
    <row r="92" spans="1:5">
      <c r="A92" s="9">
        <f t="shared" si="4"/>
        <v>0</v>
      </c>
      <c r="B92" s="4" t="str">
        <f t="shared" si="5"/>
        <v>I</v>
      </c>
      <c r="C92" s="9">
        <f t="shared" si="6"/>
        <v>0</v>
      </c>
      <c r="D92" s="44">
        <f t="shared" si="7"/>
        <v>0</v>
      </c>
      <c r="E92" s="151" t="s">
        <v>189</v>
      </c>
    </row>
    <row r="93" spans="1:5">
      <c r="A93" s="9">
        <f t="shared" si="4"/>
        <v>0</v>
      </c>
      <c r="B93" s="4" t="str">
        <f t="shared" si="5"/>
        <v>I</v>
      </c>
      <c r="C93" s="9">
        <f t="shared" si="6"/>
        <v>0</v>
      </c>
      <c r="D93" s="44">
        <f t="shared" si="7"/>
        <v>0</v>
      </c>
      <c r="E93" s="151" t="s">
        <v>189</v>
      </c>
    </row>
    <row r="94" spans="1:5">
      <c r="A94" s="9">
        <f t="shared" si="4"/>
        <v>0</v>
      </c>
      <c r="B94" s="4" t="str">
        <f t="shared" si="5"/>
        <v>I</v>
      </c>
      <c r="C94" s="9">
        <f t="shared" si="6"/>
        <v>0</v>
      </c>
      <c r="D94" s="44">
        <f t="shared" si="7"/>
        <v>0</v>
      </c>
      <c r="E94" s="151" t="s">
        <v>189</v>
      </c>
    </row>
    <row r="95" spans="1:5">
      <c r="A95" s="9">
        <f t="shared" si="4"/>
        <v>0</v>
      </c>
      <c r="B95" s="4" t="str">
        <f t="shared" si="5"/>
        <v>I</v>
      </c>
      <c r="C95" s="9">
        <f t="shared" si="6"/>
        <v>0</v>
      </c>
      <c r="D95" s="44">
        <f t="shared" si="7"/>
        <v>0</v>
      </c>
      <c r="E95" s="151" t="s">
        <v>189</v>
      </c>
    </row>
    <row r="96" spans="1:5">
      <c r="A96" s="9">
        <f t="shared" si="4"/>
        <v>0</v>
      </c>
      <c r="B96" s="4" t="str">
        <f t="shared" si="5"/>
        <v>I</v>
      </c>
      <c r="C96" s="9">
        <f t="shared" si="6"/>
        <v>0</v>
      </c>
      <c r="D96" s="44">
        <f t="shared" si="7"/>
        <v>0</v>
      </c>
      <c r="E96" s="151" t="s">
        <v>189</v>
      </c>
    </row>
    <row r="97" spans="1:5">
      <c r="A97" s="9">
        <f t="shared" si="4"/>
        <v>0</v>
      </c>
      <c r="B97" s="4" t="str">
        <f t="shared" si="5"/>
        <v>I</v>
      </c>
      <c r="C97" s="9">
        <f t="shared" si="6"/>
        <v>0</v>
      </c>
      <c r="D97" s="44">
        <f t="shared" si="7"/>
        <v>0</v>
      </c>
      <c r="E97" s="151" t="s">
        <v>189</v>
      </c>
    </row>
    <row r="98" spans="1:5">
      <c r="A98" s="9">
        <f t="shared" si="4"/>
        <v>0</v>
      </c>
      <c r="B98" s="4" t="str">
        <f t="shared" si="5"/>
        <v>I</v>
      </c>
      <c r="C98" s="9">
        <f t="shared" si="6"/>
        <v>0</v>
      </c>
      <c r="D98" s="44">
        <f t="shared" si="7"/>
        <v>0</v>
      </c>
      <c r="E98" s="151" t="s">
        <v>189</v>
      </c>
    </row>
    <row r="99" spans="1:5">
      <c r="A99" s="9">
        <f t="shared" si="4"/>
        <v>0</v>
      </c>
      <c r="B99" s="4" t="str">
        <f t="shared" si="5"/>
        <v>I</v>
      </c>
      <c r="C99" s="9">
        <f t="shared" si="6"/>
        <v>0</v>
      </c>
      <c r="D99" s="44">
        <f t="shared" si="7"/>
        <v>0</v>
      </c>
      <c r="E99" s="151" t="s">
        <v>189</v>
      </c>
    </row>
    <row r="100" spans="1:5">
      <c r="A100" s="9">
        <f t="shared" si="4"/>
        <v>0</v>
      </c>
      <c r="B100" s="4" t="str">
        <f t="shared" si="5"/>
        <v>I</v>
      </c>
      <c r="C100" s="9">
        <f t="shared" si="6"/>
        <v>0</v>
      </c>
      <c r="D100" s="44">
        <f t="shared" si="7"/>
        <v>0</v>
      </c>
      <c r="E100" s="151" t="s">
        <v>189</v>
      </c>
    </row>
    <row r="101" spans="1:5">
      <c r="A101" s="9">
        <f t="shared" si="4"/>
        <v>0</v>
      </c>
      <c r="B101" s="4" t="str">
        <f t="shared" si="5"/>
        <v>I</v>
      </c>
      <c r="C101" s="9">
        <f t="shared" si="6"/>
        <v>0</v>
      </c>
      <c r="D101" s="44">
        <f t="shared" si="7"/>
        <v>0</v>
      </c>
      <c r="E101" s="151" t="s">
        <v>189</v>
      </c>
    </row>
    <row r="102" spans="1:5">
      <c r="A102" s="9">
        <f t="shared" si="4"/>
        <v>0</v>
      </c>
      <c r="B102" s="4" t="str">
        <f t="shared" si="5"/>
        <v>I</v>
      </c>
      <c r="C102" s="9">
        <f t="shared" si="6"/>
        <v>0</v>
      </c>
      <c r="D102" s="44">
        <f t="shared" si="7"/>
        <v>0</v>
      </c>
      <c r="E102" s="151" t="s">
        <v>189</v>
      </c>
    </row>
    <row r="103" spans="1:5">
      <c r="A103" s="9">
        <f t="shared" si="4"/>
        <v>0</v>
      </c>
      <c r="B103" s="4" t="str">
        <f t="shared" si="5"/>
        <v>I</v>
      </c>
      <c r="C103" s="9">
        <f t="shared" si="6"/>
        <v>0</v>
      </c>
      <c r="D103" s="44">
        <f t="shared" si="7"/>
        <v>0</v>
      </c>
      <c r="E103" s="151" t="s">
        <v>189</v>
      </c>
    </row>
    <row r="104" spans="1:5">
      <c r="A104" s="9">
        <f t="shared" si="4"/>
        <v>0</v>
      </c>
      <c r="B104" s="4" t="str">
        <f t="shared" si="5"/>
        <v>I</v>
      </c>
      <c r="C104" s="9">
        <f t="shared" si="6"/>
        <v>0</v>
      </c>
      <c r="D104" s="44">
        <f t="shared" si="7"/>
        <v>0</v>
      </c>
      <c r="E104" s="151" t="s">
        <v>189</v>
      </c>
    </row>
    <row r="105" spans="1:5">
      <c r="A105" s="9">
        <f t="shared" si="4"/>
        <v>0</v>
      </c>
      <c r="B105" s="4" t="str">
        <f t="shared" si="5"/>
        <v>I</v>
      </c>
      <c r="C105" s="9">
        <f t="shared" si="6"/>
        <v>0</v>
      </c>
      <c r="D105" s="44">
        <f t="shared" si="7"/>
        <v>0</v>
      </c>
      <c r="E105" s="151" t="s">
        <v>189</v>
      </c>
    </row>
    <row r="106" spans="1:5">
      <c r="A106" s="9">
        <f t="shared" si="4"/>
        <v>0</v>
      </c>
      <c r="B106" s="4" t="str">
        <f t="shared" si="5"/>
        <v>I</v>
      </c>
      <c r="C106" s="9">
        <f t="shared" si="6"/>
        <v>0</v>
      </c>
      <c r="D106" s="44">
        <f t="shared" si="7"/>
        <v>0</v>
      </c>
      <c r="E106" s="151" t="s">
        <v>189</v>
      </c>
    </row>
    <row r="107" spans="1:5">
      <c r="A107" s="9">
        <f t="shared" si="4"/>
        <v>0</v>
      </c>
      <c r="B107" s="4" t="str">
        <f t="shared" si="5"/>
        <v>I</v>
      </c>
      <c r="C107" s="9">
        <f t="shared" si="6"/>
        <v>0</v>
      </c>
      <c r="D107" s="44">
        <f t="shared" si="7"/>
        <v>0</v>
      </c>
      <c r="E107" s="151" t="s">
        <v>189</v>
      </c>
    </row>
    <row r="108" spans="1:5">
      <c r="A108" s="9">
        <f t="shared" si="4"/>
        <v>0</v>
      </c>
      <c r="B108" s="4" t="str">
        <f t="shared" si="5"/>
        <v>I</v>
      </c>
      <c r="C108" s="9">
        <f t="shared" si="6"/>
        <v>0</v>
      </c>
      <c r="D108" s="44">
        <f t="shared" si="7"/>
        <v>0</v>
      </c>
      <c r="E108" s="151" t="s">
        <v>189</v>
      </c>
    </row>
    <row r="109" spans="1:5">
      <c r="A109" s="9">
        <f t="shared" si="4"/>
        <v>0</v>
      </c>
      <c r="B109" s="4" t="str">
        <f t="shared" si="5"/>
        <v>I</v>
      </c>
      <c r="C109" s="9">
        <f t="shared" si="6"/>
        <v>0</v>
      </c>
      <c r="D109" s="44">
        <f t="shared" si="7"/>
        <v>0</v>
      </c>
      <c r="E109" s="151" t="s">
        <v>189</v>
      </c>
    </row>
    <row r="110" spans="1:5">
      <c r="A110" s="9">
        <f t="shared" si="4"/>
        <v>0</v>
      </c>
      <c r="B110" s="4" t="str">
        <f t="shared" si="5"/>
        <v>I</v>
      </c>
      <c r="C110" s="9">
        <f t="shared" si="6"/>
        <v>0</v>
      </c>
      <c r="D110" s="44">
        <f t="shared" si="7"/>
        <v>0</v>
      </c>
      <c r="E110" s="151" t="s">
        <v>189</v>
      </c>
    </row>
    <row r="111" spans="1:5">
      <c r="A111" s="9">
        <f t="shared" si="4"/>
        <v>0</v>
      </c>
      <c r="B111" s="4" t="str">
        <f t="shared" si="5"/>
        <v>I</v>
      </c>
      <c r="C111" s="9">
        <f t="shared" si="6"/>
        <v>0</v>
      </c>
      <c r="D111" s="44">
        <f t="shared" si="7"/>
        <v>0</v>
      </c>
      <c r="E111" s="151" t="s">
        <v>189</v>
      </c>
    </row>
    <row r="112" spans="1:5">
      <c r="A112" s="9">
        <f t="shared" si="4"/>
        <v>0</v>
      </c>
      <c r="B112" s="4" t="str">
        <f t="shared" si="5"/>
        <v>I</v>
      </c>
      <c r="C112" s="9">
        <f t="shared" si="6"/>
        <v>0</v>
      </c>
      <c r="D112" s="44">
        <f t="shared" si="7"/>
        <v>0</v>
      </c>
      <c r="E112" s="151" t="s">
        <v>189</v>
      </c>
    </row>
    <row r="113" spans="1:5">
      <c r="A113" s="9">
        <f t="shared" si="4"/>
        <v>0</v>
      </c>
      <c r="B113" s="4" t="str">
        <f t="shared" si="5"/>
        <v>I</v>
      </c>
      <c r="C113" s="9">
        <f t="shared" si="6"/>
        <v>0</v>
      </c>
      <c r="D113" s="44">
        <f t="shared" si="7"/>
        <v>0</v>
      </c>
      <c r="E113" s="151" t="s">
        <v>189</v>
      </c>
    </row>
    <row r="114" spans="1:5">
      <c r="A114" s="9">
        <f t="shared" si="4"/>
        <v>0</v>
      </c>
      <c r="B114" s="4" t="str">
        <f t="shared" si="5"/>
        <v>I</v>
      </c>
      <c r="C114" s="9">
        <f t="shared" si="6"/>
        <v>0</v>
      </c>
      <c r="D114" s="44">
        <f t="shared" si="7"/>
        <v>0</v>
      </c>
      <c r="E114" s="151" t="s">
        <v>189</v>
      </c>
    </row>
    <row r="115" spans="1:5">
      <c r="A115" s="9">
        <f t="shared" si="4"/>
        <v>0</v>
      </c>
      <c r="B115" s="4" t="str">
        <f t="shared" si="5"/>
        <v>I</v>
      </c>
      <c r="C115" s="9">
        <f t="shared" si="6"/>
        <v>0</v>
      </c>
      <c r="D115" s="44">
        <f t="shared" si="7"/>
        <v>0</v>
      </c>
      <c r="E115" s="151" t="s">
        <v>189</v>
      </c>
    </row>
    <row r="116" spans="1:5">
      <c r="A116" s="9">
        <f t="shared" si="4"/>
        <v>0</v>
      </c>
      <c r="B116" s="4" t="str">
        <f t="shared" si="5"/>
        <v>I</v>
      </c>
      <c r="C116" s="9">
        <f t="shared" si="6"/>
        <v>0</v>
      </c>
      <c r="D116" s="44">
        <f t="shared" si="7"/>
        <v>0</v>
      </c>
      <c r="E116" s="151" t="s">
        <v>189</v>
      </c>
    </row>
    <row r="117" spans="1:5">
      <c r="A117" s="9">
        <f t="shared" si="4"/>
        <v>0</v>
      </c>
      <c r="B117" s="4" t="str">
        <f t="shared" si="5"/>
        <v>I</v>
      </c>
      <c r="C117" s="9">
        <f t="shared" si="6"/>
        <v>0</v>
      </c>
      <c r="D117" s="44">
        <f t="shared" si="7"/>
        <v>0</v>
      </c>
      <c r="E117" s="151" t="s">
        <v>189</v>
      </c>
    </row>
    <row r="118" spans="1:5">
      <c r="A118" s="9">
        <f t="shared" si="4"/>
        <v>0</v>
      </c>
      <c r="B118" s="4" t="str">
        <f t="shared" si="5"/>
        <v>I</v>
      </c>
      <c r="C118" s="9">
        <f t="shared" si="6"/>
        <v>0</v>
      </c>
      <c r="D118" s="44">
        <f t="shared" si="7"/>
        <v>0</v>
      </c>
      <c r="E118" s="151" t="s">
        <v>189</v>
      </c>
    </row>
    <row r="119" spans="1:5">
      <c r="A119" s="9">
        <f t="shared" si="4"/>
        <v>0</v>
      </c>
      <c r="B119" s="4" t="str">
        <f t="shared" si="5"/>
        <v>I</v>
      </c>
      <c r="C119" s="9">
        <f t="shared" si="6"/>
        <v>0</v>
      </c>
      <c r="D119" s="44">
        <f t="shared" si="7"/>
        <v>0</v>
      </c>
      <c r="E119" s="151" t="s">
        <v>189</v>
      </c>
    </row>
    <row r="120" spans="1:5">
      <c r="A120" s="9">
        <f t="shared" si="4"/>
        <v>0</v>
      </c>
      <c r="B120" s="4" t="str">
        <f t="shared" si="5"/>
        <v>I</v>
      </c>
      <c r="C120" s="9">
        <f t="shared" si="6"/>
        <v>0</v>
      </c>
      <c r="D120" s="44">
        <f t="shared" si="7"/>
        <v>0</v>
      </c>
      <c r="E120" s="151" t="s">
        <v>189</v>
      </c>
    </row>
    <row r="121" spans="1:5">
      <c r="A121" s="9">
        <f t="shared" si="4"/>
        <v>0</v>
      </c>
      <c r="B121" s="4" t="str">
        <f t="shared" si="5"/>
        <v>I</v>
      </c>
      <c r="C121" s="9">
        <f t="shared" si="6"/>
        <v>0</v>
      </c>
      <c r="D121" s="44">
        <f t="shared" si="7"/>
        <v>0</v>
      </c>
      <c r="E121" s="151" t="s">
        <v>189</v>
      </c>
    </row>
    <row r="122" spans="1:5">
      <c r="A122" s="9">
        <f t="shared" si="4"/>
        <v>0</v>
      </c>
      <c r="B122" s="4" t="str">
        <f t="shared" si="5"/>
        <v>I</v>
      </c>
      <c r="C122" s="9">
        <f t="shared" si="6"/>
        <v>0</v>
      </c>
      <c r="D122" s="44">
        <f t="shared" si="7"/>
        <v>0</v>
      </c>
      <c r="E122" s="151" t="s">
        <v>189</v>
      </c>
    </row>
    <row r="123" spans="1:5">
      <c r="A123" s="9">
        <f t="shared" si="4"/>
        <v>0</v>
      </c>
      <c r="B123" s="4" t="str">
        <f t="shared" si="5"/>
        <v>I</v>
      </c>
      <c r="C123" s="9">
        <f t="shared" si="6"/>
        <v>0</v>
      </c>
      <c r="D123" s="44">
        <f t="shared" si="7"/>
        <v>0</v>
      </c>
      <c r="E123" s="151" t="s">
        <v>189</v>
      </c>
    </row>
    <row r="124" spans="1:5">
      <c r="A124" s="9">
        <f t="shared" si="4"/>
        <v>0</v>
      </c>
      <c r="B124" s="4" t="str">
        <f t="shared" si="5"/>
        <v>I</v>
      </c>
      <c r="C124" s="9">
        <f t="shared" si="6"/>
        <v>0</v>
      </c>
      <c r="D124" s="44">
        <f t="shared" si="7"/>
        <v>0</v>
      </c>
      <c r="E124" s="151" t="s">
        <v>189</v>
      </c>
    </row>
    <row r="125" spans="1:5">
      <c r="A125" s="9">
        <f t="shared" si="4"/>
        <v>0</v>
      </c>
      <c r="B125" s="4" t="str">
        <f t="shared" si="5"/>
        <v>I</v>
      </c>
      <c r="C125" s="9">
        <f t="shared" si="6"/>
        <v>0</v>
      </c>
      <c r="D125" s="44">
        <f t="shared" si="7"/>
        <v>0</v>
      </c>
      <c r="E125" s="151" t="s">
        <v>189</v>
      </c>
    </row>
    <row r="126" spans="1:5">
      <c r="A126" s="9">
        <f t="shared" si="4"/>
        <v>0</v>
      </c>
      <c r="B126" s="4" t="str">
        <f t="shared" si="5"/>
        <v>I</v>
      </c>
      <c r="C126" s="9">
        <f t="shared" si="6"/>
        <v>0</v>
      </c>
      <c r="D126" s="44">
        <f t="shared" si="7"/>
        <v>0</v>
      </c>
      <c r="E126" s="151" t="s">
        <v>189</v>
      </c>
    </row>
    <row r="127" spans="1:5">
      <c r="A127" s="9">
        <f t="shared" si="4"/>
        <v>0</v>
      </c>
      <c r="B127" s="4" t="str">
        <f t="shared" si="5"/>
        <v>I</v>
      </c>
      <c r="C127" s="9">
        <f t="shared" si="6"/>
        <v>0</v>
      </c>
      <c r="D127" s="44">
        <f t="shared" si="7"/>
        <v>0</v>
      </c>
      <c r="E127" s="151" t="s">
        <v>189</v>
      </c>
    </row>
    <row r="128" spans="1:5">
      <c r="A128" s="9">
        <f t="shared" si="4"/>
        <v>0</v>
      </c>
      <c r="B128" s="4" t="str">
        <f t="shared" si="5"/>
        <v>I</v>
      </c>
      <c r="C128" s="9">
        <f t="shared" si="6"/>
        <v>0</v>
      </c>
      <c r="D128" s="44">
        <f t="shared" si="7"/>
        <v>0</v>
      </c>
      <c r="E128" s="151" t="s">
        <v>189</v>
      </c>
    </row>
    <row r="129" spans="1:5">
      <c r="A129" s="9">
        <f t="shared" si="4"/>
        <v>0</v>
      </c>
      <c r="B129" s="4" t="str">
        <f t="shared" si="5"/>
        <v>I</v>
      </c>
      <c r="C129" s="9">
        <f t="shared" si="6"/>
        <v>0</v>
      </c>
      <c r="D129" s="44">
        <f t="shared" si="7"/>
        <v>0</v>
      </c>
      <c r="E129" s="151" t="s">
        <v>189</v>
      </c>
    </row>
    <row r="130" spans="1:5">
      <c r="A130" s="9">
        <f t="shared" si="4"/>
        <v>0</v>
      </c>
      <c r="B130" s="4" t="str">
        <f t="shared" si="5"/>
        <v>I</v>
      </c>
      <c r="C130" s="9">
        <f t="shared" si="6"/>
        <v>0</v>
      </c>
      <c r="D130" s="44">
        <f t="shared" si="7"/>
        <v>0</v>
      </c>
      <c r="E130" s="151" t="s">
        <v>189</v>
      </c>
    </row>
    <row r="131" spans="1:5">
      <c r="A131" s="9">
        <f t="shared" si="4"/>
        <v>0</v>
      </c>
      <c r="B131" s="4" t="str">
        <f t="shared" si="5"/>
        <v>I</v>
      </c>
      <c r="C131" s="9">
        <f t="shared" si="6"/>
        <v>0</v>
      </c>
      <c r="D131" s="44">
        <f t="shared" si="7"/>
        <v>0</v>
      </c>
      <c r="E131" s="151" t="s">
        <v>189</v>
      </c>
    </row>
    <row r="132" spans="1:5">
      <c r="A132" s="9">
        <f t="shared" si="4"/>
        <v>0</v>
      </c>
      <c r="B132" s="4" t="str">
        <f t="shared" si="5"/>
        <v>I</v>
      </c>
      <c r="C132" s="9">
        <f t="shared" si="6"/>
        <v>0</v>
      </c>
      <c r="D132" s="44">
        <f t="shared" si="7"/>
        <v>0</v>
      </c>
      <c r="E132" s="151" t="s">
        <v>189</v>
      </c>
    </row>
    <row r="133" spans="1:5">
      <c r="A133" s="9">
        <f t="shared" si="4"/>
        <v>0</v>
      </c>
      <c r="B133" s="4" t="str">
        <f t="shared" si="5"/>
        <v>I</v>
      </c>
      <c r="C133" s="9">
        <f t="shared" si="6"/>
        <v>0</v>
      </c>
      <c r="D133" s="44">
        <f t="shared" si="7"/>
        <v>0</v>
      </c>
      <c r="E133" s="151" t="s">
        <v>189</v>
      </c>
    </row>
    <row r="134" spans="1:5">
      <c r="A134" s="9">
        <f t="shared" si="4"/>
        <v>0</v>
      </c>
      <c r="B134" s="4" t="str">
        <f t="shared" si="5"/>
        <v>I</v>
      </c>
      <c r="C134" s="9">
        <f t="shared" si="6"/>
        <v>0</v>
      </c>
      <c r="D134" s="44">
        <f t="shared" si="7"/>
        <v>0</v>
      </c>
      <c r="E134" s="151" t="s">
        <v>189</v>
      </c>
    </row>
    <row r="135" spans="1:5">
      <c r="A135" s="9">
        <f t="shared" si="4"/>
        <v>0</v>
      </c>
      <c r="B135" s="4" t="str">
        <f t="shared" si="5"/>
        <v>I</v>
      </c>
      <c r="C135" s="9">
        <f t="shared" si="6"/>
        <v>0</v>
      </c>
      <c r="D135" s="44">
        <f t="shared" si="7"/>
        <v>0</v>
      </c>
      <c r="E135" s="151" t="s">
        <v>189</v>
      </c>
    </row>
    <row r="136" spans="1:5">
      <c r="A136" s="9">
        <f t="shared" si="4"/>
        <v>0</v>
      </c>
      <c r="B136" s="4" t="str">
        <f t="shared" si="5"/>
        <v>I</v>
      </c>
      <c r="C136" s="9">
        <f t="shared" si="6"/>
        <v>0</v>
      </c>
      <c r="D136" s="44">
        <f t="shared" si="7"/>
        <v>0</v>
      </c>
      <c r="E136" s="151" t="s">
        <v>189</v>
      </c>
    </row>
    <row r="137" spans="1:5">
      <c r="A137" s="9">
        <f t="shared" si="4"/>
        <v>0</v>
      </c>
      <c r="B137" s="4" t="str">
        <f t="shared" si="5"/>
        <v>I</v>
      </c>
      <c r="C137" s="9">
        <f t="shared" si="6"/>
        <v>0</v>
      </c>
      <c r="D137" s="44">
        <f t="shared" si="7"/>
        <v>0</v>
      </c>
      <c r="E137" s="151" t="s">
        <v>189</v>
      </c>
    </row>
    <row r="138" spans="1:5">
      <c r="A138" s="9">
        <f t="shared" si="4"/>
        <v>0</v>
      </c>
      <c r="B138" s="4" t="str">
        <f t="shared" si="5"/>
        <v>I</v>
      </c>
      <c r="C138" s="9">
        <f t="shared" si="6"/>
        <v>0</v>
      </c>
      <c r="D138" s="44">
        <f t="shared" si="7"/>
        <v>0</v>
      </c>
      <c r="E138" s="151" t="s">
        <v>189</v>
      </c>
    </row>
    <row r="139" spans="1:5">
      <c r="A139" s="9">
        <f t="shared" ref="A139:A147" si="8">L139</f>
        <v>0</v>
      </c>
      <c r="B139" s="4" t="str">
        <f t="shared" ref="B139:B147" si="9">IF(J139="s","II","I")</f>
        <v>I</v>
      </c>
      <c r="C139" s="9">
        <f t="shared" ref="C139:C147" si="10">I139</f>
        <v>0</v>
      </c>
      <c r="D139" s="44">
        <f t="shared" ref="D139:D147" si="11">K139</f>
        <v>0</v>
      </c>
      <c r="E139" s="151" t="s">
        <v>189</v>
      </c>
    </row>
    <row r="140" spans="1:5">
      <c r="A140" s="9">
        <f t="shared" si="8"/>
        <v>0</v>
      </c>
      <c r="B140" s="4" t="str">
        <f t="shared" si="9"/>
        <v>I</v>
      </c>
      <c r="C140" s="9">
        <f t="shared" si="10"/>
        <v>0</v>
      </c>
      <c r="D140" s="44">
        <f t="shared" si="11"/>
        <v>0</v>
      </c>
      <c r="E140" s="151" t="s">
        <v>189</v>
      </c>
    </row>
    <row r="141" spans="1:5">
      <c r="A141" s="9">
        <f t="shared" si="8"/>
        <v>0</v>
      </c>
      <c r="B141" s="4" t="str">
        <f t="shared" si="9"/>
        <v>I</v>
      </c>
      <c r="C141" s="9">
        <f t="shared" si="10"/>
        <v>0</v>
      </c>
      <c r="D141" s="44">
        <f t="shared" si="11"/>
        <v>0</v>
      </c>
      <c r="E141" s="151" t="s">
        <v>189</v>
      </c>
    </row>
    <row r="142" spans="1:5">
      <c r="A142" s="9">
        <f t="shared" si="8"/>
        <v>0</v>
      </c>
      <c r="B142" s="4" t="str">
        <f t="shared" si="9"/>
        <v>I</v>
      </c>
      <c r="C142" s="9">
        <f t="shared" si="10"/>
        <v>0</v>
      </c>
      <c r="D142" s="44">
        <f t="shared" si="11"/>
        <v>0</v>
      </c>
      <c r="E142" s="151" t="s">
        <v>189</v>
      </c>
    </row>
    <row r="143" spans="1:5">
      <c r="A143" s="9">
        <f t="shared" si="8"/>
        <v>0</v>
      </c>
      <c r="B143" s="4" t="str">
        <f t="shared" si="9"/>
        <v>I</v>
      </c>
      <c r="C143" s="9">
        <f t="shared" si="10"/>
        <v>0</v>
      </c>
      <c r="D143" s="44">
        <f t="shared" si="11"/>
        <v>0</v>
      </c>
      <c r="E143" s="151" t="s">
        <v>189</v>
      </c>
    </row>
    <row r="144" spans="1:5">
      <c r="A144" s="9">
        <f t="shared" si="8"/>
        <v>0</v>
      </c>
      <c r="B144" s="4" t="str">
        <f t="shared" si="9"/>
        <v>I</v>
      </c>
      <c r="C144" s="9">
        <f t="shared" si="10"/>
        <v>0</v>
      </c>
      <c r="D144" s="44">
        <f t="shared" si="11"/>
        <v>0</v>
      </c>
      <c r="E144" s="151" t="s">
        <v>189</v>
      </c>
    </row>
    <row r="145" spans="1:5">
      <c r="A145" s="9">
        <f t="shared" si="8"/>
        <v>0</v>
      </c>
      <c r="B145" s="4" t="str">
        <f t="shared" si="9"/>
        <v>I</v>
      </c>
      <c r="C145" s="9">
        <f t="shared" si="10"/>
        <v>0</v>
      </c>
      <c r="D145" s="44">
        <f t="shared" si="11"/>
        <v>0</v>
      </c>
      <c r="E145" s="151" t="s">
        <v>189</v>
      </c>
    </row>
    <row r="146" spans="1:5">
      <c r="A146" s="9">
        <f t="shared" si="8"/>
        <v>0</v>
      </c>
      <c r="B146" s="4" t="str">
        <f t="shared" si="9"/>
        <v>I</v>
      </c>
      <c r="C146" s="9">
        <f t="shared" si="10"/>
        <v>0</v>
      </c>
      <c r="D146" s="44">
        <f t="shared" si="11"/>
        <v>0</v>
      </c>
      <c r="E146" s="151" t="s">
        <v>189</v>
      </c>
    </row>
    <row r="147" spans="1:5">
      <c r="A147" s="9">
        <f t="shared" si="8"/>
        <v>0</v>
      </c>
      <c r="B147" s="4" t="str">
        <f t="shared" si="9"/>
        <v>I</v>
      </c>
      <c r="C147" s="9">
        <f t="shared" si="10"/>
        <v>0</v>
      </c>
      <c r="D147" s="44">
        <f t="shared" si="11"/>
        <v>0</v>
      </c>
      <c r="E147" s="151" t="s">
        <v>189</v>
      </c>
    </row>
    <row r="148" spans="1:5">
      <c r="B148" s="4"/>
      <c r="C148" s="9"/>
      <c r="E148" s="151"/>
    </row>
    <row r="149" spans="1:5">
      <c r="B149" s="4"/>
      <c r="C149" s="9"/>
      <c r="E149" s="151"/>
    </row>
    <row r="150" spans="1:5">
      <c r="B150" s="4"/>
      <c r="C150" s="9"/>
      <c r="E150" s="151"/>
    </row>
    <row r="151" spans="1:5">
      <c r="B151" s="4"/>
      <c r="C151" s="9"/>
      <c r="E151" s="151"/>
    </row>
    <row r="152" spans="1:5">
      <c r="B152" s="4"/>
      <c r="C152" s="9"/>
      <c r="E152" s="151"/>
    </row>
    <row r="153" spans="1:5">
      <c r="B153" s="4"/>
      <c r="C153" s="9"/>
      <c r="E153" s="151"/>
    </row>
    <row r="154" spans="1:5">
      <c r="B154" s="4"/>
      <c r="C154" s="9"/>
      <c r="E154" s="151"/>
    </row>
    <row r="155" spans="1:5">
      <c r="B155" s="4"/>
      <c r="C155" s="9"/>
      <c r="E155" s="151"/>
    </row>
    <row r="156" spans="1:5">
      <c r="B156" s="4"/>
      <c r="C156" s="9"/>
      <c r="E156" s="151"/>
    </row>
    <row r="157" spans="1:5">
      <c r="B157" s="4"/>
      <c r="C157" s="9"/>
      <c r="E157" s="151"/>
    </row>
    <row r="158" spans="1:5">
      <c r="B158" s="4"/>
      <c r="C158" s="9"/>
      <c r="E158" s="151"/>
    </row>
    <row r="159" spans="1:5">
      <c r="B159" s="4"/>
      <c r="C159" s="9"/>
      <c r="E159" s="151"/>
    </row>
    <row r="160" spans="1:5">
      <c r="B160" s="4"/>
      <c r="C160" s="9"/>
      <c r="E160" s="151"/>
    </row>
    <row r="161" spans="2:5">
      <c r="B161" s="4"/>
      <c r="C161" s="9"/>
      <c r="E161" s="151"/>
    </row>
    <row r="162" spans="2:5">
      <c r="B162" s="4"/>
      <c r="C162" s="9"/>
      <c r="E162" s="151"/>
    </row>
    <row r="163" spans="2:5">
      <c r="B163" s="4"/>
      <c r="C163" s="9"/>
      <c r="E163" s="151"/>
    </row>
    <row r="164" spans="2:5">
      <c r="B164" s="4"/>
      <c r="C164" s="9"/>
      <c r="E164" s="151"/>
    </row>
    <row r="165" spans="2:5">
      <c r="B165" s="4"/>
      <c r="C165" s="9"/>
      <c r="E165" s="151"/>
    </row>
    <row r="166" spans="2:5">
      <c r="B166" s="4"/>
      <c r="C166" s="9"/>
      <c r="E166" s="151"/>
    </row>
    <row r="167" spans="2:5">
      <c r="B167" s="4"/>
      <c r="C167" s="9"/>
      <c r="E167" s="151"/>
    </row>
    <row r="168" spans="2:5">
      <c r="B168" s="4"/>
      <c r="C168" s="9"/>
      <c r="E168" s="151"/>
    </row>
    <row r="169" spans="2:5">
      <c r="B169" s="4"/>
      <c r="C169" s="9"/>
      <c r="E169" s="151"/>
    </row>
    <row r="170" spans="2:5">
      <c r="B170" s="4"/>
      <c r="C170" s="9"/>
      <c r="E170" s="151"/>
    </row>
    <row r="171" spans="2:5">
      <c r="B171" s="4"/>
      <c r="C171" s="9"/>
      <c r="E171" s="151"/>
    </row>
    <row r="172" spans="2:5">
      <c r="B172" s="4"/>
      <c r="C172" s="9"/>
      <c r="E172" s="151"/>
    </row>
    <row r="173" spans="2:5">
      <c r="B173" s="4"/>
      <c r="C173" s="9"/>
      <c r="E173" s="151"/>
    </row>
    <row r="174" spans="2:5">
      <c r="B174" s="4"/>
      <c r="C174" s="9"/>
      <c r="E174" s="151"/>
    </row>
    <row r="175" spans="2:5">
      <c r="B175" s="4"/>
      <c r="C175" s="9"/>
      <c r="E175" s="151"/>
    </row>
    <row r="176" spans="2:5">
      <c r="B176" s="4"/>
      <c r="C176" s="9"/>
      <c r="E176" s="151"/>
    </row>
    <row r="177" spans="2:5">
      <c r="B177" s="4"/>
      <c r="C177" s="9"/>
      <c r="E177" s="151"/>
    </row>
    <row r="178" spans="2:5">
      <c r="B178" s="4"/>
      <c r="C178" s="9"/>
      <c r="E178" s="151"/>
    </row>
    <row r="179" spans="2:5">
      <c r="B179" s="4"/>
      <c r="C179" s="9"/>
      <c r="E179" s="151"/>
    </row>
    <row r="180" spans="2:5">
      <c r="B180" s="4"/>
      <c r="C180" s="9"/>
      <c r="E180" s="151"/>
    </row>
    <row r="181" spans="2:5">
      <c r="B181" s="4"/>
      <c r="C181" s="9"/>
      <c r="E181" s="151"/>
    </row>
    <row r="182" spans="2:5">
      <c r="B182" s="4"/>
      <c r="C182" s="9"/>
      <c r="E182" s="151"/>
    </row>
    <row r="183" spans="2:5">
      <c r="B183" s="4"/>
      <c r="C183" s="9"/>
      <c r="E183" s="151"/>
    </row>
    <row r="184" spans="2:5">
      <c r="B184" s="4"/>
      <c r="C184" s="9"/>
      <c r="E184" s="151"/>
    </row>
    <row r="185" spans="2:5">
      <c r="B185" s="4"/>
      <c r="C185" s="9"/>
      <c r="E185" s="151"/>
    </row>
    <row r="186" spans="2:5">
      <c r="B186" s="4"/>
      <c r="C186" s="9"/>
      <c r="E186" s="151"/>
    </row>
    <row r="187" spans="2:5">
      <c r="B187" s="4"/>
      <c r="C187" s="9"/>
      <c r="E187" s="151"/>
    </row>
    <row r="188" spans="2:5">
      <c r="B188" s="4"/>
      <c r="C188" s="9"/>
      <c r="E188" s="151"/>
    </row>
    <row r="189" spans="2:5">
      <c r="B189" s="4"/>
      <c r="C189" s="9"/>
      <c r="E189" s="151"/>
    </row>
    <row r="190" spans="2:5">
      <c r="B190" s="4"/>
      <c r="C190" s="9"/>
      <c r="E190" s="151"/>
    </row>
    <row r="191" spans="2:5">
      <c r="B191" s="4"/>
      <c r="C191" s="9"/>
      <c r="E191" s="151"/>
    </row>
    <row r="192" spans="2:5">
      <c r="B192" s="4"/>
      <c r="C192" s="9"/>
      <c r="E192" s="151"/>
    </row>
    <row r="193" spans="2:5">
      <c r="B193" s="4"/>
      <c r="C193" s="9"/>
      <c r="E193" s="151"/>
    </row>
    <row r="194" spans="2:5">
      <c r="B194" s="4"/>
      <c r="C194" s="9"/>
      <c r="E194" s="151"/>
    </row>
    <row r="195" spans="2:5">
      <c r="B195" s="4"/>
      <c r="C195" s="9"/>
      <c r="E195" s="151"/>
    </row>
    <row r="196" spans="2:5">
      <c r="B196" s="4"/>
      <c r="C196" s="9"/>
      <c r="E196" s="151"/>
    </row>
    <row r="197" spans="2:5">
      <c r="B197" s="4"/>
      <c r="C197" s="9"/>
      <c r="E197" s="151"/>
    </row>
    <row r="198" spans="2:5">
      <c r="B198" s="4"/>
      <c r="C198" s="9"/>
      <c r="E198" s="151"/>
    </row>
    <row r="199" spans="2:5">
      <c r="B199" s="4"/>
      <c r="C199" s="9"/>
      <c r="E199" s="151"/>
    </row>
    <row r="200" spans="2:5">
      <c r="B200" s="4"/>
      <c r="C200" s="9"/>
      <c r="E200" s="151"/>
    </row>
    <row r="201" spans="2:5">
      <c r="B201" s="4"/>
      <c r="C201" s="9"/>
      <c r="E201" s="151"/>
    </row>
    <row r="202" spans="2:5">
      <c r="B202" s="4"/>
      <c r="C202" s="9"/>
      <c r="E202" s="151"/>
    </row>
    <row r="203" spans="2:5">
      <c r="B203" s="4"/>
      <c r="C203" s="9"/>
      <c r="E203" s="151"/>
    </row>
    <row r="204" spans="2:5">
      <c r="B204" s="4"/>
      <c r="C204" s="9"/>
      <c r="E204" s="151"/>
    </row>
    <row r="205" spans="2:5">
      <c r="B205" s="4"/>
      <c r="C205" s="9"/>
      <c r="E205" s="151"/>
    </row>
    <row r="206" spans="2:5">
      <c r="B206" s="4"/>
      <c r="C206" s="9"/>
      <c r="E206" s="151"/>
    </row>
    <row r="207" spans="2:5">
      <c r="B207" s="4"/>
      <c r="C207" s="9"/>
      <c r="E207" s="151"/>
    </row>
    <row r="208" spans="2:5">
      <c r="B208" s="4"/>
      <c r="C208" s="9"/>
      <c r="E208" s="151"/>
    </row>
    <row r="209" spans="2:5">
      <c r="B209" s="4"/>
      <c r="C209" s="9"/>
      <c r="E209" s="151"/>
    </row>
    <row r="210" spans="2:5">
      <c r="B210" s="4"/>
      <c r="C210" s="9"/>
      <c r="E210" s="151"/>
    </row>
    <row r="211" spans="2:5">
      <c r="B211" s="4"/>
      <c r="C211" s="9"/>
      <c r="E211" s="151"/>
    </row>
    <row r="212" spans="2:5">
      <c r="B212" s="4"/>
      <c r="C212" s="9"/>
      <c r="E212" s="151"/>
    </row>
    <row r="213" spans="2:5">
      <c r="B213" s="4"/>
      <c r="C213" s="9"/>
      <c r="E213" s="151"/>
    </row>
    <row r="214" spans="2:5">
      <c r="B214" s="4"/>
      <c r="C214" s="9"/>
      <c r="E214" s="151"/>
    </row>
    <row r="215" spans="2:5">
      <c r="B215" s="4"/>
      <c r="C215" s="9"/>
      <c r="E215" s="151"/>
    </row>
    <row r="216" spans="2:5">
      <c r="B216" s="4"/>
      <c r="C216" s="9"/>
      <c r="E216" s="151"/>
    </row>
    <row r="217" spans="2:5">
      <c r="B217" s="4"/>
      <c r="C217" s="9"/>
      <c r="E217" s="151"/>
    </row>
    <row r="218" spans="2:5">
      <c r="B218" s="4"/>
      <c r="C218" s="9"/>
      <c r="E218" s="151"/>
    </row>
    <row r="219" spans="2:5">
      <c r="B219" s="4"/>
      <c r="C219" s="9"/>
      <c r="E219" s="151"/>
    </row>
    <row r="220" spans="2:5">
      <c r="B220" s="4"/>
      <c r="C220" s="9"/>
      <c r="E220" s="151"/>
    </row>
    <row r="221" spans="2:5">
      <c r="B221" s="4"/>
      <c r="C221" s="9"/>
      <c r="E221" s="151"/>
    </row>
    <row r="222" spans="2:5">
      <c r="B222" s="4"/>
      <c r="C222" s="9"/>
      <c r="E222" s="151"/>
    </row>
    <row r="223" spans="2:5">
      <c r="B223" s="4"/>
      <c r="C223" s="9"/>
      <c r="E223" s="151"/>
    </row>
    <row r="224" spans="2:5">
      <c r="B224" s="4"/>
      <c r="C224" s="9"/>
      <c r="E224" s="151"/>
    </row>
    <row r="225" spans="2:5">
      <c r="B225" s="4"/>
      <c r="C225" s="9"/>
      <c r="E225" s="151"/>
    </row>
    <row r="226" spans="2:5">
      <c r="B226" s="4"/>
      <c r="C226" s="9"/>
      <c r="E226" s="151"/>
    </row>
    <row r="227" spans="2:5">
      <c r="B227" s="4"/>
      <c r="C227" s="9"/>
      <c r="E227" s="151"/>
    </row>
    <row r="228" spans="2:5">
      <c r="B228" s="4"/>
      <c r="C228" s="9"/>
      <c r="E228" s="151"/>
    </row>
    <row r="229" spans="2:5">
      <c r="B229" s="4"/>
      <c r="C229" s="9"/>
      <c r="E229" s="151"/>
    </row>
    <row r="230" spans="2:5">
      <c r="B230" s="4"/>
      <c r="C230" s="9"/>
      <c r="E230" s="151"/>
    </row>
    <row r="231" spans="2:5">
      <c r="B231" s="4"/>
      <c r="C231" s="9"/>
      <c r="E231" s="151"/>
    </row>
    <row r="232" spans="2:5">
      <c r="B232" s="4"/>
      <c r="C232" s="9"/>
      <c r="E232" s="151"/>
    </row>
    <row r="233" spans="2:5">
      <c r="B233" s="4"/>
      <c r="C233" s="9"/>
      <c r="E233" s="151"/>
    </row>
    <row r="234" spans="2:5">
      <c r="B234" s="4"/>
      <c r="C234" s="9"/>
      <c r="E234" s="151"/>
    </row>
    <row r="235" spans="2:5">
      <c r="B235" s="4"/>
      <c r="C235" s="9"/>
      <c r="E235" s="151"/>
    </row>
    <row r="236" spans="2:5">
      <c r="B236" s="4"/>
      <c r="C236" s="9"/>
      <c r="E236" s="151"/>
    </row>
    <row r="237" spans="2:5">
      <c r="B237" s="4"/>
      <c r="C237" s="9"/>
      <c r="E237" s="151"/>
    </row>
    <row r="238" spans="2:5">
      <c r="B238" s="4"/>
      <c r="C238" s="9"/>
      <c r="E238" s="151"/>
    </row>
    <row r="239" spans="2:5">
      <c r="B239" s="4"/>
      <c r="C239" s="9"/>
      <c r="E239" s="151"/>
    </row>
    <row r="240" spans="2:5">
      <c r="B240" s="4"/>
      <c r="C240" s="9"/>
      <c r="E240" s="151"/>
    </row>
    <row r="241" spans="2:5">
      <c r="B241" s="4"/>
      <c r="C241" s="9"/>
      <c r="E241" s="151"/>
    </row>
    <row r="242" spans="2:5">
      <c r="B242" s="4"/>
      <c r="C242" s="9"/>
      <c r="E242" s="151"/>
    </row>
    <row r="243" spans="2:5">
      <c r="B243" s="4"/>
      <c r="C243" s="9"/>
      <c r="E243" s="151"/>
    </row>
    <row r="244" spans="2:5">
      <c r="B244" s="4"/>
      <c r="C244" s="9"/>
      <c r="E244" s="151"/>
    </row>
    <row r="245" spans="2:5">
      <c r="B245" s="4"/>
      <c r="C245" s="9"/>
      <c r="E245" s="151"/>
    </row>
    <row r="246" spans="2:5">
      <c r="B246" s="4"/>
      <c r="C246" s="9"/>
      <c r="E246" s="151"/>
    </row>
    <row r="247" spans="2:5">
      <c r="B247" s="4"/>
      <c r="C247" s="9"/>
      <c r="E247" s="151"/>
    </row>
    <row r="248" spans="2:5">
      <c r="B248" s="4"/>
      <c r="C248" s="9"/>
      <c r="E248" s="151"/>
    </row>
    <row r="249" spans="2:5">
      <c r="B249" s="4"/>
      <c r="C249" s="9"/>
      <c r="E249" s="151"/>
    </row>
    <row r="250" spans="2:5">
      <c r="B250" s="4"/>
      <c r="C250" s="9"/>
      <c r="E250" s="151"/>
    </row>
    <row r="251" spans="2:5">
      <c r="B251" s="4"/>
      <c r="C251" s="9"/>
      <c r="E251" s="151"/>
    </row>
    <row r="252" spans="2:5">
      <c r="B252" s="4"/>
      <c r="C252" s="9"/>
      <c r="E252" s="151"/>
    </row>
    <row r="253" spans="2:5">
      <c r="B253" s="4"/>
      <c r="C253" s="9"/>
      <c r="E253" s="151"/>
    </row>
    <row r="254" spans="2:5">
      <c r="B254" s="4"/>
      <c r="C254" s="9"/>
      <c r="E254" s="151"/>
    </row>
    <row r="255" spans="2:5">
      <c r="B255" s="4"/>
      <c r="C255" s="9"/>
      <c r="E255" s="151"/>
    </row>
    <row r="256" spans="2:5">
      <c r="B256" s="4"/>
      <c r="C256" s="9"/>
      <c r="E256" s="151"/>
    </row>
    <row r="257" spans="2:3">
      <c r="B257" s="4"/>
      <c r="C257" s="9"/>
    </row>
    <row r="258" spans="2:3">
      <c r="B258" s="4"/>
      <c r="C258" s="9"/>
    </row>
    <row r="259" spans="2:3">
      <c r="B259" s="4"/>
      <c r="C259" s="9"/>
    </row>
    <row r="260" spans="2:3">
      <c r="B260" s="4"/>
      <c r="C260" s="9"/>
    </row>
    <row r="261" spans="2:3">
      <c r="B261" s="4"/>
      <c r="C261" s="9"/>
    </row>
    <row r="262" spans="2:3">
      <c r="B262" s="4"/>
      <c r="C262" s="9"/>
    </row>
    <row r="263" spans="2:3">
      <c r="B263" s="4"/>
      <c r="C263" s="9"/>
    </row>
    <row r="264" spans="2:3">
      <c r="B264" s="4"/>
      <c r="C264" s="9"/>
    </row>
    <row r="265" spans="2:3">
      <c r="B265" s="4"/>
      <c r="C265" s="9"/>
    </row>
    <row r="266" spans="2:3">
      <c r="B266" s="4"/>
      <c r="C266" s="9"/>
    </row>
    <row r="267" spans="2:3">
      <c r="B267" s="4"/>
      <c r="C267" s="9"/>
    </row>
    <row r="268" spans="2:3">
      <c r="B268" s="4"/>
      <c r="C268" s="9"/>
    </row>
    <row r="269" spans="2:3">
      <c r="B269" s="4"/>
      <c r="C269" s="9"/>
    </row>
    <row r="270" spans="2:3">
      <c r="B270" s="4"/>
      <c r="C270" s="9"/>
    </row>
    <row r="271" spans="2:3">
      <c r="B271" s="4"/>
      <c r="C271" s="9"/>
    </row>
    <row r="272" spans="2:3">
      <c r="B272" s="4"/>
      <c r="C272" s="9"/>
    </row>
    <row r="273" spans="2:3">
      <c r="B273" s="4"/>
      <c r="C273" s="9"/>
    </row>
    <row r="274" spans="2:3">
      <c r="B274" s="4"/>
      <c r="C274" s="9"/>
    </row>
    <row r="275" spans="2:3">
      <c r="B275" s="4"/>
      <c r="C275" s="9"/>
    </row>
    <row r="276" spans="2:3">
      <c r="B276" s="4"/>
      <c r="C276" s="9"/>
    </row>
    <row r="277" spans="2:3">
      <c r="B277" s="4"/>
      <c r="C277" s="9"/>
    </row>
    <row r="278" spans="2:3">
      <c r="B278" s="4"/>
      <c r="C278" s="9"/>
    </row>
    <row r="279" spans="2:3">
      <c r="B279" s="4"/>
      <c r="C279" s="9"/>
    </row>
    <row r="280" spans="2:3">
      <c r="B280" s="4"/>
      <c r="C280" s="9"/>
    </row>
    <row r="281" spans="2:3">
      <c r="B281" s="4"/>
      <c r="C281" s="9"/>
    </row>
    <row r="282" spans="2:3">
      <c r="B282" s="4"/>
      <c r="C282" s="9"/>
    </row>
    <row r="283" spans="2:3">
      <c r="B283" s="4"/>
      <c r="C283" s="9"/>
    </row>
    <row r="284" spans="2:3">
      <c r="B284" s="4"/>
      <c r="C284" s="9"/>
    </row>
    <row r="285" spans="2:3">
      <c r="B285" s="4"/>
      <c r="C285" s="9"/>
    </row>
    <row r="286" spans="2:3">
      <c r="B286" s="4"/>
      <c r="C286" s="9"/>
    </row>
    <row r="287" spans="2:3">
      <c r="B287" s="4"/>
      <c r="C287" s="9"/>
    </row>
    <row r="288" spans="2:3">
      <c r="B288" s="4"/>
      <c r="C288" s="9"/>
    </row>
    <row r="289" spans="2:3">
      <c r="B289" s="4"/>
      <c r="C289" s="9"/>
    </row>
    <row r="290" spans="2:3">
      <c r="B290" s="4"/>
      <c r="C290" s="9"/>
    </row>
    <row r="291" spans="2:3">
      <c r="B291" s="4"/>
      <c r="C291" s="9"/>
    </row>
    <row r="292" spans="2:3">
      <c r="B292" s="4"/>
      <c r="C292" s="9"/>
    </row>
    <row r="293" spans="2:3">
      <c r="B293" s="4"/>
      <c r="C293" s="9"/>
    </row>
    <row r="294" spans="2:3">
      <c r="B294" s="4"/>
      <c r="C294" s="9"/>
    </row>
    <row r="295" spans="2:3">
      <c r="B295" s="4"/>
      <c r="C295" s="9"/>
    </row>
    <row r="296" spans="2:3">
      <c r="B296" s="4"/>
      <c r="C296" s="9"/>
    </row>
    <row r="297" spans="2:3">
      <c r="B297" s="4"/>
      <c r="C297" s="9"/>
    </row>
    <row r="298" spans="2:3">
      <c r="B298" s="4"/>
      <c r="C298" s="9"/>
    </row>
    <row r="299" spans="2:3">
      <c r="B299" s="4"/>
      <c r="C299" s="9"/>
    </row>
    <row r="300" spans="2:3">
      <c r="B300" s="4"/>
      <c r="C300" s="9"/>
    </row>
    <row r="301" spans="2:3">
      <c r="B301" s="4"/>
      <c r="C301" s="9"/>
    </row>
    <row r="302" spans="2:3">
      <c r="B302" s="4"/>
      <c r="C302" s="9"/>
    </row>
    <row r="303" spans="2:3">
      <c r="B303" s="4"/>
      <c r="C303" s="9"/>
    </row>
    <row r="304" spans="2:3">
      <c r="B304" s="4"/>
      <c r="C304" s="9"/>
    </row>
    <row r="305" spans="2:3">
      <c r="B305" s="4"/>
      <c r="C305" s="9"/>
    </row>
    <row r="306" spans="2:3">
      <c r="B306" s="4"/>
      <c r="C306" s="9"/>
    </row>
    <row r="307" spans="2:3">
      <c r="B307" s="4"/>
      <c r="C307" s="9"/>
    </row>
    <row r="308" spans="2:3">
      <c r="B308" s="4"/>
      <c r="C308" s="9"/>
    </row>
    <row r="309" spans="2:3">
      <c r="B309" s="4"/>
      <c r="C309" s="9"/>
    </row>
    <row r="310" spans="2:3">
      <c r="B310" s="4"/>
      <c r="C310" s="9"/>
    </row>
    <row r="311" spans="2:3">
      <c r="B311" s="4"/>
      <c r="C311" s="9"/>
    </row>
    <row r="312" spans="2:3">
      <c r="B312" s="4"/>
      <c r="C312" s="9"/>
    </row>
    <row r="313" spans="2:3">
      <c r="B313" s="4"/>
      <c r="C313" s="9"/>
    </row>
    <row r="314" spans="2:3">
      <c r="B314" s="4"/>
      <c r="C314" s="9"/>
    </row>
    <row r="315" spans="2:3">
      <c r="B315" s="4"/>
      <c r="C315" s="9"/>
    </row>
    <row r="316" spans="2:3">
      <c r="B316" s="4"/>
      <c r="C316" s="9"/>
    </row>
    <row r="317" spans="2:3">
      <c r="B317" s="4"/>
      <c r="C317" s="9"/>
    </row>
    <row r="318" spans="2:3">
      <c r="B318" s="4"/>
      <c r="C318" s="9"/>
    </row>
    <row r="319" spans="2:3">
      <c r="B319" s="4"/>
      <c r="C319" s="9"/>
    </row>
    <row r="320" spans="2:3">
      <c r="B320" s="4"/>
      <c r="C320" s="9"/>
    </row>
    <row r="321" spans="2:3">
      <c r="B321" s="4"/>
      <c r="C321" s="9"/>
    </row>
    <row r="322" spans="2:3">
      <c r="B322" s="4"/>
      <c r="C322" s="9"/>
    </row>
    <row r="323" spans="2:3">
      <c r="B323" s="4"/>
      <c r="C323" s="9"/>
    </row>
    <row r="324" spans="2:3">
      <c r="B324" s="4"/>
      <c r="C324" s="9"/>
    </row>
    <row r="325" spans="2:3">
      <c r="B325" s="4"/>
      <c r="C325" s="9"/>
    </row>
    <row r="326" spans="2:3">
      <c r="B326" s="4"/>
      <c r="C326" s="9"/>
    </row>
    <row r="327" spans="2:3">
      <c r="B327" s="4"/>
      <c r="C327" s="9"/>
    </row>
    <row r="328" spans="2:3">
      <c r="B328" s="4"/>
      <c r="C328" s="9"/>
    </row>
    <row r="329" spans="2:3">
      <c r="B329" s="4"/>
      <c r="C329" s="9"/>
    </row>
    <row r="330" spans="2:3">
      <c r="B330" s="4"/>
      <c r="C330" s="9"/>
    </row>
    <row r="331" spans="2:3">
      <c r="B331" s="4"/>
      <c r="C331" s="9"/>
    </row>
    <row r="332" spans="2:3">
      <c r="B332" s="4"/>
      <c r="C332" s="9"/>
    </row>
    <row r="333" spans="2:3">
      <c r="B333" s="4"/>
      <c r="C333" s="9"/>
    </row>
    <row r="334" spans="2:3">
      <c r="B334" s="4"/>
      <c r="C334" s="9"/>
    </row>
    <row r="335" spans="2:3">
      <c r="B335" s="4"/>
      <c r="C335" s="9"/>
    </row>
    <row r="336" spans="2:3">
      <c r="B336" s="4"/>
      <c r="C336" s="9"/>
    </row>
    <row r="337" spans="2:3">
      <c r="B337" s="4"/>
      <c r="C337" s="9"/>
    </row>
    <row r="338" spans="2:3">
      <c r="B338" s="4"/>
      <c r="C338" s="9"/>
    </row>
    <row r="339" spans="2:3">
      <c r="B339" s="4"/>
      <c r="C339" s="9"/>
    </row>
    <row r="340" spans="2:3">
      <c r="B340" s="4"/>
      <c r="C340" s="9"/>
    </row>
    <row r="341" spans="2:3">
      <c r="B341" s="4"/>
      <c r="C341" s="9"/>
    </row>
    <row r="342" spans="2:3">
      <c r="B342" s="4"/>
      <c r="C342" s="9"/>
    </row>
    <row r="343" spans="2:3">
      <c r="B343" s="4"/>
      <c r="C343" s="9"/>
    </row>
    <row r="344" spans="2:3">
      <c r="B344" s="4"/>
      <c r="C344" s="9"/>
    </row>
    <row r="345" spans="2:3">
      <c r="B345" s="4"/>
      <c r="C345" s="9"/>
    </row>
    <row r="346" spans="2:3">
      <c r="B346" s="4"/>
      <c r="C346" s="9"/>
    </row>
    <row r="347" spans="2:3">
      <c r="B347" s="4"/>
      <c r="C347" s="9"/>
    </row>
    <row r="348" spans="2:3">
      <c r="B348" s="4"/>
      <c r="C348" s="9"/>
    </row>
    <row r="349" spans="2:3">
      <c r="B349" s="4"/>
      <c r="C349" s="9"/>
    </row>
    <row r="350" spans="2:3">
      <c r="B350" s="4"/>
      <c r="C350" s="9"/>
    </row>
    <row r="351" spans="2:3">
      <c r="B351" s="4"/>
      <c r="C351" s="9"/>
    </row>
    <row r="352" spans="2:3">
      <c r="B352" s="4"/>
      <c r="C352" s="9"/>
    </row>
    <row r="353" spans="2:3">
      <c r="B353" s="4"/>
      <c r="C353" s="9"/>
    </row>
    <row r="354" spans="2:3">
      <c r="B354" s="4"/>
      <c r="C354" s="9"/>
    </row>
    <row r="355" spans="2:3">
      <c r="B355" s="4"/>
      <c r="C355" s="9"/>
    </row>
    <row r="356" spans="2:3">
      <c r="B356" s="4"/>
      <c r="C356" s="9"/>
    </row>
    <row r="357" spans="2:3">
      <c r="B357" s="4"/>
      <c r="C357" s="9"/>
    </row>
    <row r="358" spans="2:3">
      <c r="B358" s="4"/>
      <c r="C358" s="9"/>
    </row>
    <row r="359" spans="2:3">
      <c r="B359" s="4"/>
      <c r="C359" s="9"/>
    </row>
    <row r="360" spans="2:3">
      <c r="B360" s="4"/>
      <c r="C360" s="9"/>
    </row>
    <row r="361" spans="2:3">
      <c r="B361" s="4"/>
      <c r="C361" s="9"/>
    </row>
    <row r="362" spans="2:3">
      <c r="B362" s="4"/>
      <c r="C362" s="9"/>
    </row>
    <row r="363" spans="2:3">
      <c r="B363" s="4"/>
      <c r="C363" s="9"/>
    </row>
    <row r="364" spans="2:3">
      <c r="B364" s="4"/>
      <c r="C364" s="9"/>
    </row>
    <row r="365" spans="2:3">
      <c r="B365" s="4"/>
      <c r="C365" s="9"/>
    </row>
    <row r="366" spans="2:3">
      <c r="B366" s="4"/>
      <c r="C366" s="9"/>
    </row>
    <row r="367" spans="2:3">
      <c r="B367" s="4"/>
      <c r="C367" s="9"/>
    </row>
    <row r="368" spans="2:3">
      <c r="B368" s="4"/>
      <c r="C368" s="9"/>
    </row>
    <row r="369" spans="2:3">
      <c r="B369" s="4"/>
      <c r="C369" s="9"/>
    </row>
    <row r="370" spans="2:3">
      <c r="B370" s="4"/>
      <c r="C370" s="9"/>
    </row>
    <row r="371" spans="2:3">
      <c r="B371" s="4"/>
      <c r="C371" s="9"/>
    </row>
    <row r="372" spans="2:3">
      <c r="B372" s="4"/>
      <c r="C372" s="9"/>
    </row>
    <row r="373" spans="2:3">
      <c r="B373" s="4"/>
      <c r="C373" s="9"/>
    </row>
    <row r="374" spans="2:3">
      <c r="B374" s="4"/>
      <c r="C374" s="9"/>
    </row>
    <row r="375" spans="2:3">
      <c r="B375" s="4"/>
      <c r="C375" s="9"/>
    </row>
    <row r="376" spans="2:3">
      <c r="B376" s="4"/>
      <c r="C376" s="9"/>
    </row>
    <row r="377" spans="2:3">
      <c r="B377" s="4"/>
      <c r="C377" s="9"/>
    </row>
    <row r="378" spans="2:3">
      <c r="B378" s="4"/>
      <c r="C378" s="9"/>
    </row>
    <row r="379" spans="2:3">
      <c r="B379" s="4"/>
      <c r="C379" s="9"/>
    </row>
    <row r="380" spans="2:3">
      <c r="B380" s="4"/>
      <c r="C380" s="9"/>
    </row>
    <row r="381" spans="2:3">
      <c r="B381" s="4"/>
      <c r="C381" s="9"/>
    </row>
    <row r="382" spans="2:3">
      <c r="B382" s="4"/>
      <c r="C382" s="9"/>
    </row>
    <row r="383" spans="2:3">
      <c r="B383" s="4"/>
      <c r="C383" s="9"/>
    </row>
    <row r="384" spans="2:3">
      <c r="B384" s="4"/>
      <c r="C384" s="9"/>
    </row>
    <row r="385" spans="2:3">
      <c r="B385" s="4"/>
      <c r="C385" s="9"/>
    </row>
    <row r="386" spans="2:3">
      <c r="B386" s="4"/>
      <c r="C386" s="9"/>
    </row>
    <row r="387" spans="2:3">
      <c r="B387" s="4"/>
      <c r="C387" s="9"/>
    </row>
    <row r="388" spans="2:3">
      <c r="B388" s="4"/>
      <c r="C388" s="9"/>
    </row>
    <row r="389" spans="2:3">
      <c r="B389" s="4"/>
      <c r="C389" s="9"/>
    </row>
    <row r="390" spans="2:3">
      <c r="B390" s="4"/>
      <c r="C390" s="9"/>
    </row>
    <row r="391" spans="2:3">
      <c r="B391" s="4"/>
      <c r="C391" s="9"/>
    </row>
    <row r="392" spans="2:3">
      <c r="B392" s="4"/>
      <c r="C392" s="9"/>
    </row>
    <row r="393" spans="2:3">
      <c r="B393" s="4"/>
      <c r="C393" s="9"/>
    </row>
    <row r="394" spans="2:3">
      <c r="B394" s="4"/>
      <c r="C394" s="9"/>
    </row>
    <row r="395" spans="2:3">
      <c r="B395" s="4"/>
      <c r="C395" s="9"/>
    </row>
    <row r="396" spans="2:3">
      <c r="B396" s="4"/>
      <c r="C396" s="9"/>
    </row>
    <row r="397" spans="2:3">
      <c r="B397" s="4"/>
      <c r="C397" s="9"/>
    </row>
    <row r="398" spans="2:3">
      <c r="B398" s="4"/>
      <c r="C398" s="9"/>
    </row>
    <row r="399" spans="2:3">
      <c r="B399" s="4"/>
      <c r="C399" s="9"/>
    </row>
    <row r="400" spans="2:3">
      <c r="B400" s="4"/>
      <c r="C400" s="9"/>
    </row>
    <row r="401" spans="2:3">
      <c r="B401" s="4"/>
      <c r="C401" s="9"/>
    </row>
    <row r="402" spans="2:3">
      <c r="B402" s="4"/>
      <c r="C402" s="9"/>
    </row>
    <row r="403" spans="2:3">
      <c r="B403" s="4"/>
      <c r="C403" s="9"/>
    </row>
    <row r="404" spans="2:3">
      <c r="B404" s="4"/>
      <c r="C404" s="9"/>
    </row>
    <row r="405" spans="2:3">
      <c r="B405" s="4"/>
      <c r="C405" s="9"/>
    </row>
    <row r="406" spans="2:3">
      <c r="B406" s="4"/>
      <c r="C406" s="9"/>
    </row>
    <row r="407" spans="2:3">
      <c r="B407" s="4"/>
      <c r="C407" s="9"/>
    </row>
    <row r="408" spans="2:3">
      <c r="B408" s="4"/>
      <c r="C408" s="9"/>
    </row>
    <row r="409" spans="2:3">
      <c r="B409" s="4"/>
      <c r="C409" s="9"/>
    </row>
    <row r="410" spans="2:3">
      <c r="B410" s="4"/>
      <c r="C410" s="9"/>
    </row>
    <row r="411" spans="2:3">
      <c r="B411" s="4"/>
      <c r="C411" s="9"/>
    </row>
    <row r="412" spans="2:3">
      <c r="B412" s="4"/>
      <c r="C412" s="9"/>
    </row>
    <row r="413" spans="2:3">
      <c r="B413" s="4"/>
      <c r="C413" s="9"/>
    </row>
    <row r="414" spans="2:3">
      <c r="B414" s="4"/>
      <c r="C414" s="9"/>
    </row>
    <row r="415" spans="2:3">
      <c r="B415" s="4"/>
      <c r="C415" s="9"/>
    </row>
    <row r="416" spans="2:3">
      <c r="B416" s="4"/>
      <c r="C416" s="9"/>
    </row>
    <row r="417" spans="2:3">
      <c r="B417" s="4"/>
      <c r="C417" s="9"/>
    </row>
    <row r="418" spans="2:3">
      <c r="B418" s="4"/>
      <c r="C418" s="9"/>
    </row>
    <row r="419" spans="2:3">
      <c r="B419" s="4"/>
      <c r="C419" s="9"/>
    </row>
    <row r="420" spans="2:3">
      <c r="B420" s="4"/>
      <c r="C420" s="9"/>
    </row>
    <row r="421" spans="2:3">
      <c r="B421" s="4"/>
      <c r="C421" s="9"/>
    </row>
    <row r="422" spans="2:3">
      <c r="B422" s="4"/>
      <c r="C422" s="9"/>
    </row>
    <row r="423" spans="2:3">
      <c r="B423" s="4"/>
      <c r="C423" s="9"/>
    </row>
    <row r="424" spans="2:3">
      <c r="B424" s="4"/>
      <c r="C424" s="9"/>
    </row>
    <row r="425" spans="2:3">
      <c r="B425" s="4"/>
      <c r="C425" s="9"/>
    </row>
    <row r="426" spans="2:3">
      <c r="B426" s="4"/>
      <c r="C426" s="9"/>
    </row>
    <row r="427" spans="2:3">
      <c r="B427" s="4"/>
      <c r="C427" s="9"/>
    </row>
    <row r="428" spans="2:3">
      <c r="B428" s="4"/>
      <c r="C428" s="9"/>
    </row>
    <row r="429" spans="2:3">
      <c r="B429" s="4"/>
      <c r="C429" s="9"/>
    </row>
    <row r="430" spans="2:3">
      <c r="B430" s="4"/>
      <c r="C430" s="9"/>
    </row>
    <row r="431" spans="2:3">
      <c r="B431" s="4"/>
      <c r="C431" s="9"/>
    </row>
    <row r="432" spans="2:3">
      <c r="B432" s="4"/>
      <c r="C432" s="9"/>
    </row>
    <row r="433" spans="2:3">
      <c r="B433" s="4"/>
      <c r="C433" s="9"/>
    </row>
    <row r="434" spans="2:3">
      <c r="B434" s="4"/>
      <c r="C434" s="9"/>
    </row>
    <row r="435" spans="2:3">
      <c r="B435" s="4"/>
      <c r="C435" s="9"/>
    </row>
    <row r="436" spans="2:3">
      <c r="B436" s="4"/>
      <c r="C436" s="9"/>
    </row>
    <row r="437" spans="2:3">
      <c r="B437" s="4"/>
      <c r="C437" s="9"/>
    </row>
    <row r="438" spans="2:3">
      <c r="B438" s="4"/>
      <c r="C438" s="9"/>
    </row>
    <row r="439" spans="2:3">
      <c r="B439" s="4"/>
      <c r="C439" s="9"/>
    </row>
    <row r="440" spans="2:3">
      <c r="B440" s="4"/>
      <c r="C440" s="9"/>
    </row>
    <row r="441" spans="2:3">
      <c r="B441" s="4"/>
      <c r="C441" s="9"/>
    </row>
    <row r="442" spans="2:3">
      <c r="B442" s="4"/>
      <c r="C442" s="9"/>
    </row>
    <row r="443" spans="2:3">
      <c r="B443" s="4"/>
      <c r="C443" s="9"/>
    </row>
    <row r="444" spans="2:3">
      <c r="B444" s="4"/>
      <c r="C444" s="9"/>
    </row>
    <row r="445" spans="2:3">
      <c r="B445" s="4"/>
      <c r="C445" s="9"/>
    </row>
    <row r="446" spans="2:3">
      <c r="B446" s="4"/>
      <c r="C446" s="9"/>
    </row>
    <row r="447" spans="2:3">
      <c r="B447" s="4"/>
      <c r="C447" s="9"/>
    </row>
    <row r="448" spans="2:3">
      <c r="B448" s="4"/>
      <c r="C448" s="9"/>
    </row>
    <row r="449" spans="2:3">
      <c r="B449" s="4"/>
      <c r="C449" s="9"/>
    </row>
    <row r="450" spans="2:3">
      <c r="B450" s="4"/>
      <c r="C450" s="9"/>
    </row>
    <row r="451" spans="2:3">
      <c r="B451" s="4"/>
      <c r="C451" s="9"/>
    </row>
    <row r="452" spans="2:3">
      <c r="B452" s="4"/>
      <c r="C452" s="9"/>
    </row>
    <row r="453" spans="2:3">
      <c r="B453" s="4"/>
      <c r="C453" s="9"/>
    </row>
    <row r="454" spans="2:3">
      <c r="B454" s="4"/>
      <c r="C454" s="9"/>
    </row>
    <row r="455" spans="2:3">
      <c r="B455" s="4"/>
      <c r="C455" s="9"/>
    </row>
    <row r="456" spans="2:3">
      <c r="B456" s="4"/>
      <c r="C456" s="9"/>
    </row>
    <row r="457" spans="2:3">
      <c r="B457" s="4"/>
      <c r="C457" s="9"/>
    </row>
    <row r="458" spans="2:3">
      <c r="B458" s="4"/>
      <c r="C458" s="9"/>
    </row>
    <row r="459" spans="2:3">
      <c r="B459" s="4"/>
      <c r="C459" s="9"/>
    </row>
    <row r="460" spans="2:3">
      <c r="B460" s="4"/>
      <c r="C460" s="9"/>
    </row>
    <row r="461" spans="2:3">
      <c r="B461" s="4"/>
      <c r="C461" s="9"/>
    </row>
    <row r="462" spans="2:3">
      <c r="B462" s="4"/>
      <c r="C462" s="9"/>
    </row>
    <row r="463" spans="2:3">
      <c r="B463" s="4"/>
      <c r="C463" s="9"/>
    </row>
    <row r="464" spans="2:3">
      <c r="B464" s="4"/>
      <c r="C464" s="9"/>
    </row>
    <row r="465" spans="2:3">
      <c r="B465" s="4"/>
      <c r="C465" s="9"/>
    </row>
    <row r="466" spans="2:3">
      <c r="B466" s="4"/>
      <c r="C466" s="9"/>
    </row>
    <row r="467" spans="2:3">
      <c r="B467" s="4"/>
      <c r="C467" s="9"/>
    </row>
    <row r="468" spans="2:3">
      <c r="B468" s="4"/>
      <c r="C468" s="9"/>
    </row>
    <row r="469" spans="2:3">
      <c r="B469" s="4"/>
      <c r="C469" s="9"/>
    </row>
    <row r="470" spans="2:3">
      <c r="B470" s="4"/>
      <c r="C470" s="9"/>
    </row>
    <row r="471" spans="2:3">
      <c r="B471" s="4"/>
      <c r="C471" s="9"/>
    </row>
    <row r="472" spans="2:3">
      <c r="B472" s="4"/>
      <c r="C472" s="9"/>
    </row>
    <row r="473" spans="2:3">
      <c r="B473" s="4"/>
      <c r="C473" s="9"/>
    </row>
    <row r="474" spans="2:3">
      <c r="B474" s="4"/>
      <c r="C474" s="9"/>
    </row>
    <row r="475" spans="2:3">
      <c r="B475" s="4"/>
      <c r="C475" s="9"/>
    </row>
    <row r="476" spans="2:3">
      <c r="B476" s="4"/>
      <c r="C476" s="9"/>
    </row>
    <row r="477" spans="2:3">
      <c r="B477" s="4"/>
      <c r="C477" s="9"/>
    </row>
    <row r="478" spans="2:3">
      <c r="B478" s="4"/>
      <c r="C478" s="9"/>
    </row>
    <row r="479" spans="2:3">
      <c r="B479" s="4"/>
      <c r="C479" s="9"/>
    </row>
    <row r="480" spans="2:3">
      <c r="B480" s="4"/>
      <c r="C480" s="9"/>
    </row>
    <row r="481" spans="2:3">
      <c r="B481" s="4"/>
      <c r="C481" s="9"/>
    </row>
    <row r="482" spans="2:3">
      <c r="B482" s="4"/>
      <c r="C482" s="9"/>
    </row>
    <row r="483" spans="2:3">
      <c r="B483" s="4"/>
      <c r="C483" s="9"/>
    </row>
    <row r="484" spans="2:3">
      <c r="B484" s="4"/>
      <c r="C484" s="9"/>
    </row>
    <row r="485" spans="2:3">
      <c r="B485" s="4"/>
      <c r="C485" s="9"/>
    </row>
    <row r="486" spans="2:3">
      <c r="B486" s="4"/>
      <c r="C486" s="9"/>
    </row>
    <row r="487" spans="2:3">
      <c r="B487" s="4"/>
      <c r="C487" s="9"/>
    </row>
    <row r="488" spans="2:3">
      <c r="B488" s="4"/>
      <c r="C488" s="9"/>
    </row>
    <row r="489" spans="2:3">
      <c r="B489" s="4"/>
      <c r="C489" s="9"/>
    </row>
    <row r="490" spans="2:3">
      <c r="B490" s="4"/>
      <c r="C490" s="9"/>
    </row>
    <row r="491" spans="2:3">
      <c r="B491" s="4"/>
      <c r="C491" s="9"/>
    </row>
    <row r="492" spans="2:3">
      <c r="B492" s="4"/>
      <c r="C492" s="9"/>
    </row>
    <row r="493" spans="2:3">
      <c r="B493" s="4"/>
      <c r="C493" s="9"/>
    </row>
    <row r="494" spans="2:3">
      <c r="B494" s="4"/>
      <c r="C494" s="9"/>
    </row>
    <row r="495" spans="2:3">
      <c r="B495" s="4"/>
      <c r="C495" s="9"/>
    </row>
    <row r="496" spans="2:3">
      <c r="B496" s="4"/>
      <c r="C496" s="9"/>
    </row>
    <row r="497" spans="2:3">
      <c r="B497" s="4"/>
      <c r="C497" s="9"/>
    </row>
    <row r="498" spans="2:3">
      <c r="B498" s="4"/>
      <c r="C498" s="9"/>
    </row>
    <row r="499" spans="2:3">
      <c r="B499" s="4"/>
      <c r="C499" s="9"/>
    </row>
    <row r="500" spans="2:3">
      <c r="B500" s="4"/>
      <c r="C500" s="9"/>
    </row>
    <row r="501" spans="2:3">
      <c r="B501" s="4"/>
      <c r="C501" s="9"/>
    </row>
    <row r="502" spans="2:3">
      <c r="B502" s="4"/>
      <c r="C502" s="9"/>
    </row>
    <row r="503" spans="2:3">
      <c r="B503" s="4"/>
      <c r="C503" s="9"/>
    </row>
    <row r="504" spans="2:3">
      <c r="B504" s="4"/>
      <c r="C504" s="9"/>
    </row>
    <row r="505" spans="2:3">
      <c r="B505" s="4"/>
      <c r="C505" s="9"/>
    </row>
    <row r="506" spans="2:3">
      <c r="B506" s="4"/>
      <c r="C506" s="9"/>
    </row>
    <row r="507" spans="2:3">
      <c r="B507" s="4"/>
      <c r="C507" s="9"/>
    </row>
    <row r="508" spans="2:3">
      <c r="B508" s="4"/>
      <c r="C508" s="9"/>
    </row>
    <row r="509" spans="2:3">
      <c r="B509" s="4"/>
      <c r="C509" s="9"/>
    </row>
    <row r="510" spans="2:3">
      <c r="B510" s="4"/>
      <c r="C510" s="9"/>
    </row>
    <row r="511" spans="2:3">
      <c r="B511" s="4"/>
      <c r="C511" s="9"/>
    </row>
    <row r="512" spans="2:3">
      <c r="B512" s="4"/>
      <c r="C512" s="9"/>
    </row>
    <row r="513" spans="2:3">
      <c r="B513" s="4"/>
      <c r="C513" s="9"/>
    </row>
    <row r="514" spans="2:3">
      <c r="B514" s="4"/>
      <c r="C514" s="9"/>
    </row>
    <row r="515" spans="2:3">
      <c r="B515" s="4"/>
      <c r="C515" s="9"/>
    </row>
    <row r="516" spans="2:3">
      <c r="B516" s="4"/>
      <c r="C516" s="9"/>
    </row>
    <row r="517" spans="2:3">
      <c r="B517" s="4"/>
      <c r="C517" s="9"/>
    </row>
    <row r="518" spans="2:3">
      <c r="B518" s="4"/>
      <c r="C518" s="9"/>
    </row>
    <row r="519" spans="2:3">
      <c r="B519" s="4"/>
      <c r="C519" s="9"/>
    </row>
    <row r="520" spans="2:3">
      <c r="B520" s="4"/>
      <c r="C520" s="9"/>
    </row>
    <row r="521" spans="2:3">
      <c r="B521" s="4"/>
      <c r="C521" s="9"/>
    </row>
    <row r="522" spans="2:3">
      <c r="B522" s="4"/>
      <c r="C522" s="9"/>
    </row>
    <row r="523" spans="2:3">
      <c r="B523" s="4"/>
      <c r="C523" s="9"/>
    </row>
    <row r="524" spans="2:3">
      <c r="B524" s="4"/>
      <c r="C524" s="9"/>
    </row>
    <row r="525" spans="2:3">
      <c r="B525" s="4"/>
      <c r="C525" s="9"/>
    </row>
    <row r="526" spans="2:3">
      <c r="B526" s="4"/>
      <c r="C526" s="9"/>
    </row>
    <row r="527" spans="2:3">
      <c r="B527" s="4"/>
      <c r="C527" s="9"/>
    </row>
    <row r="528" spans="2:3">
      <c r="B528" s="4"/>
      <c r="C528" s="9"/>
    </row>
    <row r="529" spans="2:3">
      <c r="B529" s="4"/>
      <c r="C529" s="9"/>
    </row>
    <row r="530" spans="2:3">
      <c r="B530" s="4"/>
      <c r="C530" s="9"/>
    </row>
    <row r="531" spans="2:3">
      <c r="B531" s="4"/>
      <c r="C531" s="9"/>
    </row>
    <row r="532" spans="2:3">
      <c r="B532" s="4"/>
      <c r="C532" s="9"/>
    </row>
    <row r="533" spans="2:3">
      <c r="B533" s="4"/>
      <c r="C533" s="9"/>
    </row>
    <row r="534" spans="2:3">
      <c r="B534" s="4"/>
      <c r="C534" s="9"/>
    </row>
    <row r="535" spans="2:3">
      <c r="B535" s="4"/>
      <c r="C535" s="9"/>
    </row>
    <row r="536" spans="2:3">
      <c r="B536" s="4"/>
      <c r="C536" s="9"/>
    </row>
    <row r="537" spans="2:3">
      <c r="B537" s="4"/>
      <c r="C537" s="9"/>
    </row>
    <row r="538" spans="2:3">
      <c r="B538" s="4"/>
      <c r="C538" s="9"/>
    </row>
    <row r="539" spans="2:3">
      <c r="B539" s="4"/>
      <c r="C539" s="9"/>
    </row>
    <row r="540" spans="2:3">
      <c r="B540" s="4"/>
      <c r="C540" s="9"/>
    </row>
    <row r="541" spans="2:3">
      <c r="B541" s="4"/>
      <c r="C541" s="9"/>
    </row>
    <row r="542" spans="2:3">
      <c r="B542" s="4"/>
      <c r="C542" s="9"/>
    </row>
    <row r="543" spans="2:3">
      <c r="B543" s="4"/>
      <c r="C543" s="9"/>
    </row>
    <row r="544" spans="2:3">
      <c r="B544" s="4"/>
      <c r="C544" s="9"/>
    </row>
    <row r="545" spans="2:3">
      <c r="B545" s="4"/>
      <c r="C545" s="9"/>
    </row>
    <row r="546" spans="2:3">
      <c r="B546" s="4"/>
      <c r="C546" s="9"/>
    </row>
    <row r="547" spans="2:3">
      <c r="B547" s="4"/>
      <c r="C547" s="9"/>
    </row>
    <row r="548" spans="2:3">
      <c r="B548" s="4"/>
      <c r="C548" s="9"/>
    </row>
    <row r="549" spans="2:3">
      <c r="B549" s="4"/>
      <c r="C549" s="9"/>
    </row>
    <row r="550" spans="2:3">
      <c r="B550" s="4"/>
      <c r="C550" s="9"/>
    </row>
    <row r="551" spans="2:3">
      <c r="B551" s="4"/>
      <c r="C551" s="9"/>
    </row>
    <row r="552" spans="2:3">
      <c r="B552" s="4"/>
      <c r="C552" s="9"/>
    </row>
    <row r="553" spans="2:3">
      <c r="B553" s="4"/>
      <c r="C553" s="9"/>
    </row>
    <row r="554" spans="2:3">
      <c r="B554" s="4"/>
      <c r="C554" s="9"/>
    </row>
    <row r="555" spans="2:3">
      <c r="B555" s="4"/>
      <c r="C555" s="9"/>
    </row>
    <row r="556" spans="2:3">
      <c r="B556" s="4"/>
      <c r="C556" s="9"/>
    </row>
    <row r="557" spans="2:3">
      <c r="B557" s="4"/>
      <c r="C557" s="9"/>
    </row>
    <row r="558" spans="2:3">
      <c r="B558" s="4"/>
      <c r="C558" s="9"/>
    </row>
    <row r="559" spans="2:3">
      <c r="B559" s="4"/>
      <c r="C559" s="9"/>
    </row>
    <row r="560" spans="2:3">
      <c r="B560" s="4"/>
      <c r="C560" s="9"/>
    </row>
    <row r="561" spans="2:3">
      <c r="B561" s="4"/>
      <c r="C561" s="9"/>
    </row>
    <row r="562" spans="2:3">
      <c r="B562" s="4"/>
      <c r="C562" s="9"/>
    </row>
    <row r="563" spans="2:3">
      <c r="B563" s="4"/>
      <c r="C563" s="9"/>
    </row>
    <row r="564" spans="2:3">
      <c r="B564" s="4"/>
      <c r="C564" s="9"/>
    </row>
    <row r="565" spans="2:3">
      <c r="B565" s="4"/>
      <c r="C565" s="9"/>
    </row>
    <row r="566" spans="2:3">
      <c r="B566" s="4"/>
      <c r="C566" s="9"/>
    </row>
    <row r="567" spans="2:3">
      <c r="B567" s="4"/>
      <c r="C567" s="9"/>
    </row>
    <row r="568" spans="2:3">
      <c r="B568" s="4"/>
      <c r="C568" s="9"/>
    </row>
    <row r="569" spans="2:3">
      <c r="B569" s="4"/>
      <c r="C569" s="9"/>
    </row>
    <row r="570" spans="2:3">
      <c r="B570" s="4"/>
      <c r="C570" s="9"/>
    </row>
    <row r="571" spans="2:3">
      <c r="B571" s="4"/>
      <c r="C571" s="9"/>
    </row>
    <row r="572" spans="2:3">
      <c r="B572" s="4"/>
      <c r="C572" s="9"/>
    </row>
    <row r="573" spans="2:3">
      <c r="B573" s="4"/>
      <c r="C573" s="9"/>
    </row>
    <row r="574" spans="2:3">
      <c r="B574" s="4"/>
      <c r="C574" s="9"/>
    </row>
    <row r="575" spans="2:3">
      <c r="B575" s="4"/>
      <c r="C575" s="9"/>
    </row>
    <row r="576" spans="2:3">
      <c r="B576" s="4"/>
      <c r="C576" s="9"/>
    </row>
    <row r="577" spans="2:3">
      <c r="B577" s="4"/>
      <c r="C577" s="9"/>
    </row>
    <row r="578" spans="2:3">
      <c r="B578" s="4"/>
      <c r="C578" s="9"/>
    </row>
    <row r="579" spans="2:3">
      <c r="B579" s="4"/>
      <c r="C579" s="9"/>
    </row>
    <row r="580" spans="2:3">
      <c r="B580" s="4"/>
      <c r="C580" s="9"/>
    </row>
    <row r="581" spans="2:3">
      <c r="B581" s="4"/>
      <c r="C581" s="9"/>
    </row>
    <row r="582" spans="2:3">
      <c r="B582" s="4"/>
      <c r="C582" s="9"/>
    </row>
    <row r="583" spans="2:3">
      <c r="B583" s="4"/>
      <c r="C583" s="9"/>
    </row>
    <row r="584" spans="2:3">
      <c r="B584" s="4"/>
      <c r="C584" s="9"/>
    </row>
    <row r="585" spans="2:3">
      <c r="B585" s="4"/>
      <c r="C585" s="9"/>
    </row>
    <row r="586" spans="2:3">
      <c r="B586" s="4"/>
      <c r="C586" s="9"/>
    </row>
    <row r="587" spans="2:3">
      <c r="B587" s="4"/>
      <c r="C587" s="9"/>
    </row>
    <row r="588" spans="2:3">
      <c r="B588" s="4"/>
      <c r="C588" s="9"/>
    </row>
    <row r="589" spans="2:3">
      <c r="B589" s="4"/>
      <c r="C589" s="9"/>
    </row>
    <row r="590" spans="2:3">
      <c r="B590" s="4"/>
      <c r="C590" s="9"/>
    </row>
    <row r="591" spans="2:3">
      <c r="B591" s="4"/>
      <c r="C591" s="9"/>
    </row>
    <row r="592" spans="2:3">
      <c r="B592" s="4"/>
      <c r="C592" s="9"/>
    </row>
    <row r="593" spans="2:3">
      <c r="B593" s="4"/>
      <c r="C593" s="9"/>
    </row>
    <row r="594" spans="2:3">
      <c r="B594" s="4"/>
      <c r="C594" s="9"/>
    </row>
    <row r="595" spans="2:3">
      <c r="B595" s="4"/>
      <c r="C595" s="9"/>
    </row>
    <row r="596" spans="2:3">
      <c r="B596" s="4"/>
      <c r="C596" s="9"/>
    </row>
    <row r="597" spans="2:3">
      <c r="B597" s="4"/>
      <c r="C597" s="9"/>
    </row>
    <row r="598" spans="2:3">
      <c r="B598" s="4"/>
      <c r="C598" s="9"/>
    </row>
    <row r="599" spans="2:3">
      <c r="B599" s="4"/>
      <c r="C599" s="9"/>
    </row>
    <row r="600" spans="2:3">
      <c r="B600" s="4"/>
      <c r="C600" s="9"/>
    </row>
    <row r="601" spans="2:3">
      <c r="B601" s="4"/>
      <c r="C601" s="9"/>
    </row>
    <row r="602" spans="2:3">
      <c r="B602" s="4"/>
      <c r="C602" s="9"/>
    </row>
    <row r="603" spans="2:3">
      <c r="B603" s="4"/>
      <c r="C603" s="9"/>
    </row>
    <row r="604" spans="2:3">
      <c r="B604" s="4"/>
      <c r="C604" s="9"/>
    </row>
    <row r="605" spans="2:3">
      <c r="B605" s="4"/>
      <c r="C605" s="9"/>
    </row>
    <row r="606" spans="2:3">
      <c r="B606" s="4"/>
      <c r="C606" s="9"/>
    </row>
    <row r="607" spans="2:3">
      <c r="B607" s="4"/>
      <c r="C607" s="9"/>
    </row>
    <row r="608" spans="2:3">
      <c r="B608" s="4"/>
      <c r="C608" s="9"/>
    </row>
    <row r="609" spans="2:3">
      <c r="B609" s="4"/>
      <c r="C609" s="9"/>
    </row>
    <row r="610" spans="2:3">
      <c r="B610" s="4"/>
      <c r="C610" s="9"/>
    </row>
    <row r="611" spans="2:3">
      <c r="B611" s="4"/>
      <c r="C611" s="9"/>
    </row>
    <row r="612" spans="2:3">
      <c r="B612" s="4"/>
      <c r="C612" s="9"/>
    </row>
    <row r="613" spans="2:3">
      <c r="B613" s="4"/>
      <c r="C613" s="9"/>
    </row>
    <row r="614" spans="2:3">
      <c r="B614" s="4"/>
      <c r="C614" s="9"/>
    </row>
    <row r="615" spans="2:3">
      <c r="B615" s="4"/>
      <c r="C615" s="9"/>
    </row>
    <row r="616" spans="2:3">
      <c r="B616" s="4"/>
      <c r="C616" s="9"/>
    </row>
    <row r="617" spans="2:3">
      <c r="B617" s="4"/>
      <c r="C617" s="9"/>
    </row>
    <row r="618" spans="2:3">
      <c r="B618" s="4"/>
      <c r="C618" s="9"/>
    </row>
    <row r="619" spans="2:3">
      <c r="B619" s="4"/>
      <c r="C619" s="9"/>
    </row>
    <row r="620" spans="2:3">
      <c r="B620" s="4"/>
      <c r="C620" s="9"/>
    </row>
    <row r="621" spans="2:3">
      <c r="B621" s="4"/>
      <c r="C621" s="9"/>
    </row>
    <row r="622" spans="2:3">
      <c r="B622" s="4"/>
      <c r="C622" s="9"/>
    </row>
    <row r="623" spans="2:3">
      <c r="B623" s="4"/>
      <c r="C623" s="9"/>
    </row>
    <row r="624" spans="2:3">
      <c r="B624" s="4"/>
      <c r="C624" s="9"/>
    </row>
    <row r="625" spans="2:3">
      <c r="B625" s="4"/>
      <c r="C625" s="9"/>
    </row>
    <row r="626" spans="2:3">
      <c r="B626" s="4"/>
      <c r="C626" s="9"/>
    </row>
    <row r="627" spans="2:3">
      <c r="B627" s="4"/>
      <c r="C627" s="9"/>
    </row>
    <row r="628" spans="2:3">
      <c r="B628" s="4"/>
      <c r="C628" s="9"/>
    </row>
    <row r="629" spans="2:3">
      <c r="B629" s="4"/>
      <c r="C629" s="9"/>
    </row>
    <row r="630" spans="2:3">
      <c r="B630" s="4"/>
      <c r="C630" s="9"/>
    </row>
    <row r="631" spans="2:3">
      <c r="B631" s="4"/>
      <c r="C631" s="9"/>
    </row>
    <row r="632" spans="2:3">
      <c r="B632" s="4"/>
      <c r="C632" s="9"/>
    </row>
    <row r="633" spans="2:3">
      <c r="B633" s="4"/>
      <c r="C633" s="9"/>
    </row>
    <row r="634" spans="2:3">
      <c r="B634" s="4"/>
      <c r="C634" s="9"/>
    </row>
    <row r="635" spans="2:3">
      <c r="B635" s="4"/>
      <c r="C635" s="9"/>
    </row>
    <row r="636" spans="2:3">
      <c r="B636" s="4"/>
      <c r="C636" s="9"/>
    </row>
    <row r="637" spans="2:3">
      <c r="B637" s="4"/>
      <c r="C637" s="9"/>
    </row>
    <row r="638" spans="2:3">
      <c r="B638" s="4"/>
      <c r="C638" s="9"/>
    </row>
    <row r="639" spans="2:3">
      <c r="B639" s="4"/>
      <c r="C639" s="9"/>
    </row>
    <row r="640" spans="2:3">
      <c r="B640" s="4"/>
      <c r="C640" s="9"/>
    </row>
    <row r="641" spans="2:3">
      <c r="B641" s="4"/>
      <c r="C641" s="9"/>
    </row>
    <row r="642" spans="2:3">
      <c r="B642" s="4"/>
      <c r="C642" s="9"/>
    </row>
    <row r="643" spans="2:3">
      <c r="B643" s="4"/>
      <c r="C643" s="9"/>
    </row>
    <row r="644" spans="2:3">
      <c r="B644" s="4"/>
      <c r="C644" s="9"/>
    </row>
    <row r="645" spans="2:3">
      <c r="B645" s="4"/>
      <c r="C645" s="9"/>
    </row>
    <row r="646" spans="2:3">
      <c r="B646" s="4"/>
      <c r="C646" s="9"/>
    </row>
    <row r="647" spans="2:3">
      <c r="B647" s="4"/>
      <c r="C647" s="9"/>
    </row>
    <row r="648" spans="2:3">
      <c r="B648" s="4"/>
      <c r="C648" s="9"/>
    </row>
    <row r="649" spans="2:3">
      <c r="B649" s="4"/>
      <c r="C649" s="9"/>
    </row>
    <row r="650" spans="2:3">
      <c r="B650" s="4"/>
      <c r="C650" s="9"/>
    </row>
    <row r="651" spans="2:3">
      <c r="B651" s="4"/>
      <c r="C651" s="9"/>
    </row>
    <row r="652" spans="2:3">
      <c r="B652" s="4"/>
      <c r="C652" s="9"/>
    </row>
    <row r="653" spans="2:3">
      <c r="B653" s="4"/>
      <c r="C653" s="9"/>
    </row>
    <row r="654" spans="2:3">
      <c r="B654" s="4"/>
      <c r="C654" s="9"/>
    </row>
    <row r="655" spans="2:3">
      <c r="B655" s="4"/>
      <c r="C655" s="9"/>
    </row>
    <row r="656" spans="2:3">
      <c r="B656" s="4"/>
      <c r="C656" s="9"/>
    </row>
    <row r="657" spans="2:3">
      <c r="B657" s="4"/>
      <c r="C657" s="9"/>
    </row>
    <row r="658" spans="2:3">
      <c r="B658" s="4"/>
      <c r="C658" s="9"/>
    </row>
    <row r="659" spans="2:3">
      <c r="B659" s="4"/>
      <c r="C659" s="9"/>
    </row>
    <row r="660" spans="2:3">
      <c r="B660" s="4"/>
      <c r="C660" s="9"/>
    </row>
    <row r="661" spans="2:3">
      <c r="B661" s="4"/>
      <c r="C661" s="9"/>
    </row>
    <row r="662" spans="2:3">
      <c r="B662" s="4"/>
      <c r="C662" s="9"/>
    </row>
    <row r="663" spans="2:3">
      <c r="B663" s="4"/>
      <c r="C663" s="9"/>
    </row>
    <row r="664" spans="2:3">
      <c r="B664" s="4"/>
      <c r="C664" s="9"/>
    </row>
    <row r="665" spans="2:3">
      <c r="B665" s="4"/>
      <c r="C665" s="9"/>
    </row>
    <row r="666" spans="2:3">
      <c r="B666" s="4"/>
      <c r="C666" s="9"/>
    </row>
    <row r="667" spans="2:3">
      <c r="B667" s="4"/>
      <c r="C667" s="9"/>
    </row>
    <row r="668" spans="2:3">
      <c r="B668" s="4"/>
      <c r="C668" s="9"/>
    </row>
    <row r="669" spans="2:3">
      <c r="B669" s="4"/>
      <c r="C669" s="9"/>
    </row>
    <row r="670" spans="2:3">
      <c r="B670" s="4"/>
      <c r="C670" s="9"/>
    </row>
    <row r="671" spans="2:3">
      <c r="B671" s="4"/>
      <c r="C671" s="9"/>
    </row>
    <row r="672" spans="2:3">
      <c r="B672" s="4"/>
      <c r="C672" s="9"/>
    </row>
    <row r="673" spans="2:3">
      <c r="B673" s="4"/>
      <c r="C673" s="9"/>
    </row>
    <row r="674" spans="2:3">
      <c r="B674" s="4"/>
      <c r="C674" s="9"/>
    </row>
    <row r="675" spans="2:3">
      <c r="B675" s="4"/>
      <c r="C675" s="9"/>
    </row>
    <row r="676" spans="2:3">
      <c r="B676" s="4"/>
      <c r="C676" s="9"/>
    </row>
    <row r="677" spans="2:3">
      <c r="B677" s="4"/>
      <c r="C677" s="9"/>
    </row>
    <row r="678" spans="2:3">
      <c r="B678" s="4"/>
      <c r="C678" s="9"/>
    </row>
    <row r="679" spans="2:3">
      <c r="B679" s="4"/>
      <c r="C679" s="9"/>
    </row>
    <row r="680" spans="2:3">
      <c r="B680" s="4"/>
      <c r="C680" s="9"/>
    </row>
    <row r="681" spans="2:3">
      <c r="B681" s="4"/>
      <c r="C681" s="9"/>
    </row>
    <row r="682" spans="2:3">
      <c r="B682" s="4"/>
      <c r="C682" s="9"/>
    </row>
    <row r="683" spans="2:3">
      <c r="B683" s="4"/>
      <c r="C683" s="9"/>
    </row>
    <row r="684" spans="2:3">
      <c r="B684" s="4"/>
      <c r="C684" s="9"/>
    </row>
    <row r="685" spans="2:3">
      <c r="B685" s="4"/>
      <c r="C685" s="9"/>
    </row>
    <row r="686" spans="2:3">
      <c r="B686" s="4"/>
      <c r="C686" s="9"/>
    </row>
    <row r="687" spans="2:3">
      <c r="B687" s="4"/>
      <c r="C687" s="9"/>
    </row>
    <row r="688" spans="2:3">
      <c r="B688" s="4"/>
      <c r="C688" s="9"/>
    </row>
    <row r="689" spans="2:3">
      <c r="B689" s="4"/>
      <c r="C689" s="9"/>
    </row>
    <row r="690" spans="2:3">
      <c r="B690" s="4"/>
      <c r="C690" s="9"/>
    </row>
    <row r="691" spans="2:3">
      <c r="B691" s="4"/>
      <c r="C691" s="9"/>
    </row>
    <row r="692" spans="2:3">
      <c r="B692" s="4"/>
      <c r="C692" s="9"/>
    </row>
    <row r="693" spans="2:3">
      <c r="B693" s="4"/>
      <c r="C693" s="9"/>
    </row>
    <row r="694" spans="2:3">
      <c r="B694" s="4"/>
      <c r="C694" s="9"/>
    </row>
    <row r="695" spans="2:3">
      <c r="B695" s="4"/>
      <c r="C695" s="9"/>
    </row>
    <row r="696" spans="2:3">
      <c r="B696" s="4"/>
      <c r="C696" s="9"/>
    </row>
    <row r="697" spans="2:3">
      <c r="B697" s="4"/>
      <c r="C697" s="9"/>
    </row>
    <row r="698" spans="2:3">
      <c r="B698" s="4"/>
      <c r="C698" s="9"/>
    </row>
    <row r="699" spans="2:3">
      <c r="B699" s="4"/>
      <c r="C699" s="9"/>
    </row>
    <row r="700" spans="2:3">
      <c r="B700" s="4"/>
      <c r="C700" s="9"/>
    </row>
    <row r="701" spans="2:3">
      <c r="B701" s="4"/>
      <c r="C701" s="9"/>
    </row>
    <row r="702" spans="2:3">
      <c r="B702" s="4"/>
      <c r="C702" s="9"/>
    </row>
    <row r="703" spans="2:3">
      <c r="B703" s="4"/>
      <c r="C703" s="9"/>
    </row>
    <row r="704" spans="2:3">
      <c r="B704" s="4"/>
      <c r="C704" s="9"/>
    </row>
    <row r="705" spans="2:3">
      <c r="B705" s="4"/>
      <c r="C705" s="9"/>
    </row>
    <row r="706" spans="2:3">
      <c r="B706" s="4"/>
      <c r="C706" s="9"/>
    </row>
    <row r="707" spans="2:3">
      <c r="B707" s="4"/>
      <c r="C707" s="9"/>
    </row>
    <row r="708" spans="2:3">
      <c r="B708" s="4"/>
      <c r="C708" s="9"/>
    </row>
    <row r="709" spans="2:3">
      <c r="B709" s="4"/>
      <c r="C709" s="9"/>
    </row>
    <row r="710" spans="2:3">
      <c r="B710" s="4"/>
      <c r="C710" s="9"/>
    </row>
    <row r="711" spans="2:3">
      <c r="B711" s="4"/>
      <c r="C711" s="9"/>
    </row>
    <row r="712" spans="2:3">
      <c r="B712" s="4"/>
      <c r="C712" s="9"/>
    </row>
    <row r="713" spans="2:3">
      <c r="B713" s="4"/>
      <c r="C713" s="9"/>
    </row>
    <row r="714" spans="2:3">
      <c r="B714" s="4"/>
      <c r="C714" s="9"/>
    </row>
    <row r="715" spans="2:3">
      <c r="B715" s="4"/>
      <c r="C715" s="9"/>
    </row>
    <row r="716" spans="2:3">
      <c r="B716" s="4"/>
      <c r="C716" s="9"/>
    </row>
    <row r="717" spans="2:3">
      <c r="B717" s="4"/>
      <c r="C717" s="9"/>
    </row>
    <row r="718" spans="2:3">
      <c r="B718" s="4"/>
      <c r="C718" s="9"/>
    </row>
    <row r="719" spans="2:3">
      <c r="B719" s="4"/>
      <c r="C719" s="9"/>
    </row>
    <row r="720" spans="2:3">
      <c r="B720" s="4"/>
      <c r="C720" s="9"/>
    </row>
    <row r="721" spans="2:3">
      <c r="B721" s="4"/>
      <c r="C721" s="9"/>
    </row>
    <row r="722" spans="2:3">
      <c r="B722" s="4"/>
      <c r="C722" s="9"/>
    </row>
    <row r="723" spans="2:3">
      <c r="B723" s="4"/>
      <c r="C723" s="9"/>
    </row>
    <row r="724" spans="2:3">
      <c r="B724" s="4"/>
      <c r="C724" s="9"/>
    </row>
    <row r="725" spans="2:3">
      <c r="B725" s="4"/>
      <c r="C725" s="9"/>
    </row>
    <row r="726" spans="2:3">
      <c r="B726" s="4"/>
      <c r="C726" s="9"/>
    </row>
    <row r="727" spans="2:3">
      <c r="B727" s="4"/>
      <c r="C727" s="9"/>
    </row>
    <row r="728" spans="2:3">
      <c r="B728" s="4"/>
      <c r="C728" s="9"/>
    </row>
    <row r="729" spans="2:3">
      <c r="B729" s="4"/>
      <c r="C729" s="9"/>
    </row>
    <row r="730" spans="2:3">
      <c r="B730" s="4"/>
      <c r="C730" s="9"/>
    </row>
    <row r="731" spans="2:3">
      <c r="B731" s="4"/>
      <c r="C731" s="9"/>
    </row>
    <row r="732" spans="2:3">
      <c r="B732" s="4"/>
      <c r="C732" s="9"/>
    </row>
    <row r="733" spans="2:3">
      <c r="B733" s="4"/>
      <c r="C733" s="9"/>
    </row>
    <row r="734" spans="2:3">
      <c r="B734" s="4"/>
      <c r="C734" s="9"/>
    </row>
    <row r="735" spans="2:3">
      <c r="B735" s="4"/>
      <c r="C735" s="9"/>
    </row>
    <row r="736" spans="2:3">
      <c r="B736" s="4"/>
      <c r="C736" s="9"/>
    </row>
    <row r="737" spans="2:3">
      <c r="B737" s="4"/>
      <c r="C737" s="9"/>
    </row>
    <row r="738" spans="2:3">
      <c r="B738" s="4"/>
      <c r="C738" s="9"/>
    </row>
    <row r="739" spans="2:3">
      <c r="B739" s="4"/>
      <c r="C739" s="9"/>
    </row>
    <row r="740" spans="2:3">
      <c r="B740" s="4"/>
      <c r="C740" s="9"/>
    </row>
    <row r="741" spans="2:3">
      <c r="B741" s="4"/>
      <c r="C741" s="9"/>
    </row>
    <row r="742" spans="2:3">
      <c r="B742" s="4"/>
      <c r="C742" s="9"/>
    </row>
    <row r="743" spans="2:3">
      <c r="B743" s="4"/>
      <c r="C743" s="9"/>
    </row>
    <row r="744" spans="2:3">
      <c r="B744" s="4"/>
      <c r="C744" s="9"/>
    </row>
    <row r="745" spans="2:3">
      <c r="B745" s="4"/>
      <c r="C745" s="9"/>
    </row>
    <row r="746" spans="2:3">
      <c r="B746" s="4"/>
      <c r="C746" s="9"/>
    </row>
    <row r="747" spans="2:3">
      <c r="B747" s="4"/>
      <c r="C747" s="9"/>
    </row>
    <row r="748" spans="2:3">
      <c r="B748" s="4"/>
      <c r="C748" s="9"/>
    </row>
    <row r="749" spans="2:3">
      <c r="B749" s="4"/>
      <c r="C749" s="9"/>
    </row>
    <row r="750" spans="2:3">
      <c r="B750" s="4"/>
      <c r="C750" s="9"/>
    </row>
    <row r="751" spans="2:3">
      <c r="B751" s="4"/>
      <c r="C751" s="9"/>
    </row>
    <row r="752" spans="2:3">
      <c r="B752" s="4"/>
      <c r="C752" s="9"/>
    </row>
    <row r="753" spans="2:3">
      <c r="B753" s="4"/>
      <c r="C753" s="9"/>
    </row>
    <row r="754" spans="2:3">
      <c r="B754" s="4"/>
      <c r="C754" s="9"/>
    </row>
    <row r="755" spans="2:3">
      <c r="B755" s="4"/>
      <c r="C755" s="9"/>
    </row>
    <row r="756" spans="2:3">
      <c r="B756" s="4"/>
      <c r="C756" s="9"/>
    </row>
    <row r="757" spans="2:3">
      <c r="B757" s="4"/>
      <c r="C757" s="9"/>
    </row>
    <row r="758" spans="2:3">
      <c r="B758" s="4"/>
      <c r="C758" s="9"/>
    </row>
    <row r="759" spans="2:3">
      <c r="B759" s="4"/>
      <c r="C759" s="9"/>
    </row>
    <row r="760" spans="2:3">
      <c r="B760" s="4"/>
      <c r="C760" s="9"/>
    </row>
    <row r="761" spans="2:3">
      <c r="B761" s="4"/>
      <c r="C761" s="9"/>
    </row>
    <row r="762" spans="2:3">
      <c r="B762" s="4"/>
      <c r="C762" s="9"/>
    </row>
    <row r="763" spans="2:3">
      <c r="B763" s="4"/>
      <c r="C763" s="9"/>
    </row>
    <row r="764" spans="2:3">
      <c r="B764" s="4"/>
      <c r="C764" s="9"/>
    </row>
    <row r="765" spans="2:3">
      <c r="B765" s="4"/>
      <c r="C765" s="9"/>
    </row>
    <row r="766" spans="2:3">
      <c r="B766" s="4"/>
      <c r="C766" s="9"/>
    </row>
    <row r="767" spans="2:3">
      <c r="B767" s="4"/>
      <c r="C767" s="9"/>
    </row>
    <row r="768" spans="2:3">
      <c r="B768" s="4"/>
      <c r="C768" s="9"/>
    </row>
    <row r="769" spans="2:3">
      <c r="B769" s="4"/>
      <c r="C769" s="9"/>
    </row>
    <row r="770" spans="2:3">
      <c r="B770" s="4"/>
      <c r="C770" s="9"/>
    </row>
    <row r="771" spans="2:3">
      <c r="B771" s="4"/>
      <c r="C771" s="9"/>
    </row>
    <row r="772" spans="2:3">
      <c r="B772" s="4"/>
      <c r="C772" s="9"/>
    </row>
    <row r="773" spans="2:3">
      <c r="B773" s="4"/>
      <c r="C773" s="9"/>
    </row>
    <row r="774" spans="2:3">
      <c r="B774" s="4"/>
      <c r="C774" s="9"/>
    </row>
    <row r="775" spans="2:3">
      <c r="B775" s="4"/>
      <c r="C775" s="9"/>
    </row>
    <row r="776" spans="2:3">
      <c r="B776" s="4"/>
      <c r="C776" s="9"/>
    </row>
    <row r="777" spans="2:3">
      <c r="B777" s="4"/>
      <c r="C777" s="9"/>
    </row>
    <row r="778" spans="2:3">
      <c r="B778" s="4"/>
      <c r="C778" s="9"/>
    </row>
    <row r="779" spans="2:3">
      <c r="B779" s="4"/>
      <c r="C779" s="9"/>
    </row>
    <row r="780" spans="2:3">
      <c r="B780" s="4"/>
      <c r="C780" s="9"/>
    </row>
    <row r="781" spans="2:3">
      <c r="B781" s="4"/>
      <c r="C781" s="9"/>
    </row>
    <row r="782" spans="2:3">
      <c r="B782" s="4"/>
      <c r="C782" s="9"/>
    </row>
    <row r="783" spans="2:3">
      <c r="B783" s="4"/>
      <c r="C783" s="9"/>
    </row>
    <row r="784" spans="2:3">
      <c r="B784" s="4"/>
      <c r="C784" s="9"/>
    </row>
    <row r="785" spans="2:3">
      <c r="B785" s="4"/>
      <c r="C785" s="9"/>
    </row>
    <row r="786" spans="2:3">
      <c r="B786" s="4"/>
      <c r="C786" s="9"/>
    </row>
    <row r="787" spans="2:3">
      <c r="B787" s="4"/>
      <c r="C787" s="9"/>
    </row>
    <row r="788" spans="2:3">
      <c r="B788" s="4"/>
      <c r="C788" s="9"/>
    </row>
    <row r="789" spans="2:3">
      <c r="B789" s="4"/>
      <c r="C789" s="9"/>
    </row>
    <row r="790" spans="2:3">
      <c r="B790" s="4"/>
      <c r="C790" s="9"/>
    </row>
    <row r="791" spans="2:3">
      <c r="B791" s="4"/>
      <c r="C791" s="9"/>
    </row>
    <row r="792" spans="2:3">
      <c r="B792" s="4"/>
      <c r="C792" s="9"/>
    </row>
    <row r="793" spans="2:3">
      <c r="B793" s="4"/>
      <c r="C793" s="9"/>
    </row>
    <row r="794" spans="2:3">
      <c r="B794" s="4"/>
      <c r="C794" s="9"/>
    </row>
    <row r="795" spans="2:3">
      <c r="B795" s="4"/>
      <c r="C795" s="9"/>
    </row>
    <row r="796" spans="2:3">
      <c r="B796" s="4"/>
      <c r="C796" s="9"/>
    </row>
    <row r="797" spans="2:3">
      <c r="B797" s="4"/>
      <c r="C797" s="9"/>
    </row>
    <row r="798" spans="2:3">
      <c r="B798" s="4"/>
      <c r="C798" s="9"/>
    </row>
    <row r="799" spans="2:3">
      <c r="B799" s="4"/>
      <c r="C799" s="9"/>
    </row>
    <row r="800" spans="2:3">
      <c r="B800" s="4"/>
      <c r="C800" s="9"/>
    </row>
    <row r="801" spans="2:3">
      <c r="B801" s="4"/>
      <c r="C801" s="9"/>
    </row>
    <row r="802" spans="2:3">
      <c r="B802" s="4"/>
      <c r="C802" s="9"/>
    </row>
    <row r="803" spans="2:3">
      <c r="B803" s="4"/>
      <c r="C803" s="9"/>
    </row>
    <row r="804" spans="2:3">
      <c r="B804" s="4"/>
      <c r="C804" s="9"/>
    </row>
    <row r="805" spans="2:3">
      <c r="B805" s="4"/>
      <c r="C805" s="9"/>
    </row>
    <row r="806" spans="2:3">
      <c r="B806" s="4"/>
      <c r="C806" s="9"/>
    </row>
    <row r="807" spans="2:3">
      <c r="B807" s="4"/>
      <c r="C807" s="9"/>
    </row>
    <row r="808" spans="2:3">
      <c r="B808" s="4"/>
      <c r="C808" s="9"/>
    </row>
    <row r="809" spans="2:3">
      <c r="B809" s="4"/>
      <c r="C809" s="9"/>
    </row>
    <row r="810" spans="2:3">
      <c r="B810" s="4"/>
      <c r="C810" s="9"/>
    </row>
    <row r="811" spans="2:3">
      <c r="B811" s="4"/>
      <c r="C811" s="9"/>
    </row>
    <row r="812" spans="2:3">
      <c r="B812" s="4"/>
      <c r="C812" s="9"/>
    </row>
    <row r="813" spans="2:3">
      <c r="B813" s="4"/>
      <c r="C813" s="9"/>
    </row>
    <row r="814" spans="2:3">
      <c r="B814" s="4"/>
      <c r="C814" s="9"/>
    </row>
    <row r="815" spans="2:3">
      <c r="B815" s="4"/>
      <c r="C815" s="9"/>
    </row>
    <row r="816" spans="2:3">
      <c r="B816" s="4"/>
      <c r="C816" s="9"/>
    </row>
    <row r="817" spans="2:3">
      <c r="B817" s="4"/>
      <c r="C817" s="9"/>
    </row>
    <row r="818" spans="2:3">
      <c r="B818" s="4"/>
      <c r="C818" s="9"/>
    </row>
    <row r="819" spans="2:3">
      <c r="B819" s="4"/>
      <c r="C819" s="9"/>
    </row>
    <row r="820" spans="2:3">
      <c r="B820" s="4"/>
      <c r="C820" s="9"/>
    </row>
    <row r="821" spans="2:3">
      <c r="B821" s="4"/>
      <c r="C821" s="9"/>
    </row>
    <row r="822" spans="2:3">
      <c r="B822" s="4"/>
      <c r="C822" s="9"/>
    </row>
    <row r="823" spans="2:3">
      <c r="B823" s="4"/>
      <c r="C823" s="9"/>
    </row>
    <row r="824" spans="2:3">
      <c r="B824" s="4"/>
      <c r="C824" s="9"/>
    </row>
    <row r="825" spans="2:3">
      <c r="B825" s="4"/>
      <c r="C825" s="9"/>
    </row>
    <row r="826" spans="2:3">
      <c r="B826" s="4"/>
      <c r="C826" s="9"/>
    </row>
    <row r="827" spans="2:3">
      <c r="B827" s="4"/>
      <c r="C827" s="9"/>
    </row>
    <row r="828" spans="2:3">
      <c r="B828" s="4"/>
      <c r="C828" s="9"/>
    </row>
    <row r="829" spans="2:3">
      <c r="B829" s="4"/>
      <c r="C829" s="9"/>
    </row>
    <row r="830" spans="2:3">
      <c r="B830" s="4"/>
      <c r="C830" s="9"/>
    </row>
    <row r="831" spans="2:3">
      <c r="B831" s="4"/>
      <c r="C831" s="9"/>
    </row>
    <row r="832" spans="2:3">
      <c r="B832" s="4"/>
      <c r="C832" s="9"/>
    </row>
    <row r="833" spans="2:3">
      <c r="B833" s="4"/>
      <c r="C833" s="9"/>
    </row>
    <row r="834" spans="2:3">
      <c r="B834" s="4"/>
      <c r="C834" s="9"/>
    </row>
    <row r="835" spans="2:3">
      <c r="B835" s="4"/>
      <c r="C835" s="9"/>
    </row>
    <row r="836" spans="2:3">
      <c r="B836" s="4"/>
      <c r="C836" s="9"/>
    </row>
    <row r="837" spans="2:3">
      <c r="B837" s="4"/>
      <c r="C837" s="9"/>
    </row>
    <row r="838" spans="2:3">
      <c r="B838" s="4"/>
      <c r="C838" s="9"/>
    </row>
    <row r="839" spans="2:3">
      <c r="B839" s="4"/>
      <c r="C839" s="9"/>
    </row>
    <row r="840" spans="2:3">
      <c r="B840" s="4"/>
      <c r="C840" s="9"/>
    </row>
    <row r="841" spans="2:3">
      <c r="B841" s="4"/>
      <c r="C841" s="9"/>
    </row>
    <row r="842" spans="2:3">
      <c r="B842" s="4"/>
      <c r="C842" s="9"/>
    </row>
    <row r="843" spans="2:3">
      <c r="B843" s="4"/>
      <c r="C843" s="9"/>
    </row>
    <row r="844" spans="2:3">
      <c r="B844" s="4"/>
      <c r="C844" s="9"/>
    </row>
    <row r="845" spans="2:3">
      <c r="B845" s="4"/>
      <c r="C845" s="9"/>
    </row>
    <row r="846" spans="2:3">
      <c r="B846" s="4"/>
      <c r="C846" s="9"/>
    </row>
    <row r="847" spans="2:3">
      <c r="B847" s="4"/>
      <c r="C847" s="9"/>
    </row>
    <row r="848" spans="2:3">
      <c r="B848" s="4"/>
      <c r="C848" s="9"/>
    </row>
    <row r="849" spans="2:3">
      <c r="B849" s="4"/>
      <c r="C849" s="9"/>
    </row>
    <row r="850" spans="2:3">
      <c r="B850" s="4"/>
      <c r="C850" s="9"/>
    </row>
    <row r="851" spans="2:3">
      <c r="B851" s="4"/>
      <c r="C851" s="9"/>
    </row>
    <row r="852" spans="2:3">
      <c r="B852" s="4"/>
      <c r="C852" s="9"/>
    </row>
    <row r="853" spans="2:3">
      <c r="B853" s="4"/>
      <c r="C853" s="9"/>
    </row>
    <row r="854" spans="2:3">
      <c r="B854" s="4"/>
      <c r="C854" s="9"/>
    </row>
    <row r="855" spans="2:3">
      <c r="B855" s="4"/>
      <c r="C855" s="9"/>
    </row>
    <row r="856" spans="2:3">
      <c r="B856" s="4"/>
      <c r="C856" s="9"/>
    </row>
    <row r="857" spans="2:3">
      <c r="B857" s="4"/>
      <c r="C857" s="9"/>
    </row>
    <row r="858" spans="2:3">
      <c r="B858" s="4"/>
      <c r="C858" s="9"/>
    </row>
    <row r="859" spans="2:3">
      <c r="B859" s="4"/>
      <c r="C859" s="9"/>
    </row>
    <row r="860" spans="2:3">
      <c r="B860" s="4"/>
      <c r="C860" s="9"/>
    </row>
    <row r="861" spans="2:3">
      <c r="B861" s="4"/>
      <c r="C861" s="9"/>
    </row>
    <row r="862" spans="2:3">
      <c r="B862" s="4"/>
      <c r="C862" s="9"/>
    </row>
    <row r="863" spans="2:3">
      <c r="B863" s="4"/>
      <c r="C863" s="9"/>
    </row>
    <row r="864" spans="2:3">
      <c r="B864" s="4"/>
      <c r="C864" s="9"/>
    </row>
    <row r="865" spans="2:3">
      <c r="B865" s="4"/>
      <c r="C865" s="9"/>
    </row>
    <row r="866" spans="2:3">
      <c r="B866" s="4"/>
      <c r="C866" s="9"/>
    </row>
    <row r="867" spans="2:3">
      <c r="B867" s="4"/>
      <c r="C867" s="9"/>
    </row>
    <row r="868" spans="2:3">
      <c r="B868" s="4"/>
      <c r="C868" s="9"/>
    </row>
    <row r="869" spans="2:3">
      <c r="B869" s="4"/>
      <c r="C869" s="9"/>
    </row>
    <row r="870" spans="2:3">
      <c r="B870" s="4"/>
      <c r="C870" s="9"/>
    </row>
    <row r="871" spans="2:3">
      <c r="B871" s="4"/>
      <c r="C871" s="9"/>
    </row>
    <row r="872" spans="2:3">
      <c r="B872" s="4"/>
      <c r="C872" s="9"/>
    </row>
    <row r="873" spans="2:3">
      <c r="B873" s="4"/>
      <c r="C873" s="9"/>
    </row>
    <row r="874" spans="2:3">
      <c r="B874" s="4"/>
      <c r="C874" s="9"/>
    </row>
    <row r="875" spans="2:3">
      <c r="B875" s="4"/>
      <c r="C875" s="9"/>
    </row>
    <row r="876" spans="2:3">
      <c r="B876" s="4"/>
      <c r="C876" s="9"/>
    </row>
    <row r="877" spans="2:3">
      <c r="B877" s="4"/>
      <c r="C877" s="9"/>
    </row>
    <row r="878" spans="2:3">
      <c r="B878" s="4"/>
      <c r="C878" s="9"/>
    </row>
    <row r="879" spans="2:3">
      <c r="B879" s="4"/>
      <c r="C879" s="9"/>
    </row>
    <row r="880" spans="2:3">
      <c r="B880" s="4"/>
      <c r="C880" s="9"/>
    </row>
    <row r="881" spans="2:3">
      <c r="B881" s="4"/>
      <c r="C881" s="9"/>
    </row>
    <row r="882" spans="2:3">
      <c r="B882" s="4"/>
      <c r="C882" s="9"/>
    </row>
    <row r="883" spans="2:3">
      <c r="B883" s="4"/>
      <c r="C883" s="9"/>
    </row>
    <row r="884" spans="2:3">
      <c r="B884" s="4"/>
      <c r="C884" s="9"/>
    </row>
    <row r="885" spans="2:3">
      <c r="B885" s="4"/>
      <c r="C885" s="9"/>
    </row>
    <row r="886" spans="2:3">
      <c r="B886" s="4"/>
      <c r="C886" s="9"/>
    </row>
    <row r="887" spans="2:3">
      <c r="B887" s="4"/>
      <c r="C887" s="9"/>
    </row>
    <row r="888" spans="2:3">
      <c r="B888" s="4"/>
      <c r="C888" s="9"/>
    </row>
    <row r="889" spans="2:3">
      <c r="B889" s="4"/>
      <c r="C889" s="9"/>
    </row>
    <row r="890" spans="2:3">
      <c r="B890" s="4"/>
      <c r="C890" s="9"/>
    </row>
    <row r="891" spans="2:3">
      <c r="B891" s="4"/>
      <c r="C891" s="9"/>
    </row>
    <row r="892" spans="2:3">
      <c r="B892" s="4"/>
      <c r="C892" s="9"/>
    </row>
    <row r="893" spans="2:3">
      <c r="B893" s="4"/>
      <c r="C893" s="9"/>
    </row>
    <row r="894" spans="2:3">
      <c r="B894" s="4"/>
      <c r="C894" s="9"/>
    </row>
    <row r="895" spans="2:3">
      <c r="B895" s="4"/>
      <c r="C895" s="9"/>
    </row>
    <row r="896" spans="2:3">
      <c r="B896" s="4"/>
      <c r="C896" s="9"/>
    </row>
    <row r="897" spans="2:3">
      <c r="B897" s="4"/>
      <c r="C897" s="9"/>
    </row>
    <row r="898" spans="2:3">
      <c r="B898" s="4"/>
      <c r="C898" s="9"/>
    </row>
    <row r="899" spans="2:3">
      <c r="B899" s="4"/>
      <c r="C899" s="9"/>
    </row>
    <row r="900" spans="2:3">
      <c r="B900" s="4"/>
      <c r="C900" s="9"/>
    </row>
    <row r="901" spans="2:3">
      <c r="B901" s="4"/>
      <c r="C901" s="9"/>
    </row>
    <row r="902" spans="2:3">
      <c r="B902" s="4"/>
      <c r="C902" s="9"/>
    </row>
    <row r="903" spans="2:3">
      <c r="B903" s="4"/>
      <c r="C903" s="9"/>
    </row>
    <row r="904" spans="2:3">
      <c r="B904" s="4"/>
      <c r="C904" s="9"/>
    </row>
    <row r="905" spans="2:3">
      <c r="B905" s="4"/>
      <c r="C905" s="9"/>
    </row>
    <row r="906" spans="2:3">
      <c r="B906" s="4"/>
      <c r="C906" s="9"/>
    </row>
    <row r="907" spans="2:3">
      <c r="B907" s="4"/>
      <c r="C907" s="9"/>
    </row>
    <row r="908" spans="2:3">
      <c r="B908" s="4"/>
      <c r="C908" s="9"/>
    </row>
    <row r="909" spans="2:3">
      <c r="B909" s="4"/>
      <c r="C909" s="9"/>
    </row>
    <row r="910" spans="2:3">
      <c r="B910" s="4"/>
      <c r="C910" s="9"/>
    </row>
    <row r="911" spans="2:3">
      <c r="B911" s="4"/>
      <c r="C911" s="9"/>
    </row>
    <row r="912" spans="2:3">
      <c r="B912" s="4"/>
      <c r="C912" s="9"/>
    </row>
    <row r="913" spans="2:3">
      <c r="B913" s="4"/>
      <c r="C913" s="9"/>
    </row>
    <row r="914" spans="2:3">
      <c r="B914" s="4"/>
      <c r="C914" s="9"/>
    </row>
    <row r="915" spans="2:3">
      <c r="B915" s="4"/>
      <c r="C915" s="9"/>
    </row>
    <row r="916" spans="2:3">
      <c r="B916" s="4"/>
      <c r="C916" s="9"/>
    </row>
    <row r="917" spans="2:3">
      <c r="B917" s="4"/>
      <c r="C917" s="9"/>
    </row>
    <row r="918" spans="2:3">
      <c r="B918" s="4"/>
      <c r="C918" s="9"/>
    </row>
    <row r="919" spans="2:3">
      <c r="B919" s="4"/>
      <c r="C919" s="9"/>
    </row>
    <row r="920" spans="2:3">
      <c r="B920" s="4"/>
      <c r="C920" s="9"/>
    </row>
    <row r="921" spans="2:3">
      <c r="B921" s="4"/>
      <c r="C921" s="9"/>
    </row>
    <row r="922" spans="2:3">
      <c r="B922" s="4"/>
      <c r="C922" s="9"/>
    </row>
    <row r="923" spans="2:3">
      <c r="B923" s="4"/>
      <c r="C923" s="9"/>
    </row>
    <row r="924" spans="2:3">
      <c r="B924" s="4"/>
      <c r="C924" s="9"/>
    </row>
    <row r="925" spans="2:3">
      <c r="B925" s="4"/>
      <c r="C925" s="9"/>
    </row>
    <row r="926" spans="2:3">
      <c r="B926" s="4"/>
      <c r="C926" s="9"/>
    </row>
    <row r="927" spans="2:3">
      <c r="B927" s="4"/>
      <c r="C927" s="9"/>
    </row>
    <row r="928" spans="2:3">
      <c r="B928" s="4"/>
      <c r="C928" s="9"/>
    </row>
    <row r="929" spans="2:3">
      <c r="B929" s="4"/>
      <c r="C929" s="9"/>
    </row>
    <row r="930" spans="2:3">
      <c r="B930" s="4"/>
      <c r="C930" s="9"/>
    </row>
    <row r="931" spans="2:3">
      <c r="B931" s="4"/>
      <c r="C931" s="9"/>
    </row>
    <row r="932" spans="2:3">
      <c r="B932" s="4"/>
      <c r="C932" s="9"/>
    </row>
    <row r="933" spans="2:3">
      <c r="B933" s="4"/>
      <c r="C933" s="9"/>
    </row>
    <row r="934" spans="2:3">
      <c r="B934" s="4"/>
      <c r="C934" s="9"/>
    </row>
    <row r="935" spans="2:3">
      <c r="B935" s="4"/>
      <c r="C935" s="9"/>
    </row>
    <row r="936" spans="2:3">
      <c r="B936" s="4"/>
      <c r="C936" s="9"/>
    </row>
    <row r="937" spans="2:3">
      <c r="B937" s="4"/>
      <c r="C937" s="9"/>
    </row>
    <row r="938" spans="2:3">
      <c r="B938" s="4"/>
      <c r="C938" s="9"/>
    </row>
    <row r="939" spans="2:3">
      <c r="B939" s="4"/>
      <c r="C939" s="9"/>
    </row>
    <row r="940" spans="2:3">
      <c r="B940" s="4"/>
      <c r="C940" s="9"/>
    </row>
    <row r="941" spans="2:3">
      <c r="B941" s="4"/>
      <c r="C941" s="9"/>
    </row>
    <row r="942" spans="2:3">
      <c r="B942" s="4"/>
      <c r="C942" s="9"/>
    </row>
    <row r="943" spans="2:3">
      <c r="B943" s="4"/>
      <c r="C943" s="9"/>
    </row>
    <row r="944" spans="2:3">
      <c r="B944" s="4"/>
      <c r="C944" s="9"/>
    </row>
    <row r="945" spans="2:3">
      <c r="B945" s="4"/>
      <c r="C945" s="9"/>
    </row>
    <row r="946" spans="2:3">
      <c r="B946" s="4"/>
      <c r="C946" s="9"/>
    </row>
    <row r="947" spans="2:3">
      <c r="B947" s="4"/>
      <c r="C947" s="9"/>
    </row>
    <row r="948" spans="2:3">
      <c r="B948" s="4"/>
      <c r="C948" s="9"/>
    </row>
    <row r="949" spans="2:3">
      <c r="B949" s="4"/>
      <c r="C949" s="9"/>
    </row>
    <row r="950" spans="2:3">
      <c r="B950" s="4"/>
      <c r="C950" s="9"/>
    </row>
    <row r="951" spans="2:3">
      <c r="B951" s="4"/>
      <c r="C951" s="9"/>
    </row>
    <row r="952" spans="2:3">
      <c r="B952" s="4"/>
      <c r="C952" s="9"/>
    </row>
    <row r="953" spans="2:3">
      <c r="B953" s="4"/>
      <c r="C953" s="9"/>
    </row>
    <row r="954" spans="2:3">
      <c r="B954" s="4"/>
      <c r="C954" s="9"/>
    </row>
    <row r="955" spans="2:3">
      <c r="B955" s="4"/>
      <c r="C955" s="9"/>
    </row>
    <row r="956" spans="2:3">
      <c r="B956" s="4"/>
      <c r="C956" s="9"/>
    </row>
    <row r="957" spans="2:3">
      <c r="B957" s="4"/>
      <c r="C957" s="9"/>
    </row>
    <row r="958" spans="2:3">
      <c r="B958" s="4"/>
      <c r="C958" s="9"/>
    </row>
    <row r="959" spans="2:3">
      <c r="B959" s="4"/>
      <c r="C959" s="9"/>
    </row>
    <row r="960" spans="2:3">
      <c r="B960" s="4"/>
      <c r="C960" s="9"/>
    </row>
    <row r="961" spans="2:3">
      <c r="B961" s="4"/>
      <c r="C961" s="9"/>
    </row>
    <row r="962" spans="2:3">
      <c r="B962" s="4"/>
      <c r="C962" s="9"/>
    </row>
    <row r="963" spans="2:3">
      <c r="B963" s="4"/>
      <c r="C963" s="9"/>
    </row>
    <row r="964" spans="2:3">
      <c r="B964" s="4"/>
      <c r="C964" s="9"/>
    </row>
    <row r="965" spans="2:3">
      <c r="B965" s="4"/>
      <c r="C965" s="9"/>
    </row>
    <row r="966" spans="2:3">
      <c r="B966" s="4"/>
      <c r="C966" s="9"/>
    </row>
    <row r="967" spans="2:3">
      <c r="B967" s="4"/>
      <c r="C967" s="9"/>
    </row>
    <row r="968" spans="2:3">
      <c r="B968" s="4"/>
      <c r="C968" s="9"/>
    </row>
    <row r="969" spans="2:3">
      <c r="B969" s="4"/>
      <c r="C969" s="9"/>
    </row>
    <row r="970" spans="2:3">
      <c r="B970" s="4"/>
      <c r="C970" s="9"/>
    </row>
    <row r="971" spans="2:3">
      <c r="B971" s="4"/>
      <c r="C971" s="9"/>
    </row>
    <row r="972" spans="2:3">
      <c r="B972" s="4"/>
      <c r="C972" s="9"/>
    </row>
    <row r="973" spans="2:3">
      <c r="B973" s="4"/>
      <c r="C973" s="9"/>
    </row>
    <row r="974" spans="2:3">
      <c r="B974" s="4"/>
      <c r="C974" s="9"/>
    </row>
    <row r="975" spans="2:3">
      <c r="B975" s="4"/>
      <c r="C975" s="9"/>
    </row>
    <row r="976" spans="2:3">
      <c r="B976" s="4"/>
      <c r="C976" s="9"/>
    </row>
    <row r="977" spans="2:3">
      <c r="B977" s="4"/>
      <c r="C977" s="9"/>
    </row>
    <row r="978" spans="2:3">
      <c r="B978" s="4"/>
      <c r="C978" s="9"/>
    </row>
    <row r="979" spans="2:3">
      <c r="B979" s="4"/>
      <c r="C979" s="9"/>
    </row>
    <row r="980" spans="2:3">
      <c r="B980" s="4"/>
      <c r="C980" s="9"/>
    </row>
    <row r="981" spans="2:3">
      <c r="B981" s="4"/>
      <c r="C981" s="9"/>
    </row>
    <row r="982" spans="2:3">
      <c r="B982" s="4"/>
      <c r="C982" s="9"/>
    </row>
    <row r="983" spans="2:3">
      <c r="B983" s="4"/>
      <c r="C983" s="9"/>
    </row>
    <row r="984" spans="2:3">
      <c r="B984" s="4"/>
      <c r="C984" s="9"/>
    </row>
    <row r="985" spans="2:3">
      <c r="B985" s="4"/>
      <c r="C985" s="9"/>
    </row>
    <row r="986" spans="2:3">
      <c r="B986" s="4"/>
      <c r="C986" s="9"/>
    </row>
    <row r="987" spans="2:3">
      <c r="B987" s="4"/>
      <c r="C987" s="9"/>
    </row>
    <row r="988" spans="2:3">
      <c r="B988" s="4"/>
      <c r="C988" s="9"/>
    </row>
    <row r="989" spans="2:3">
      <c r="B989" s="4"/>
      <c r="C989" s="9"/>
    </row>
    <row r="990" spans="2:3">
      <c r="B990" s="4"/>
      <c r="C990" s="9"/>
    </row>
    <row r="991" spans="2:3">
      <c r="B991" s="4"/>
      <c r="C991" s="9"/>
    </row>
    <row r="992" spans="2:3">
      <c r="B992" s="4"/>
      <c r="C992" s="9"/>
    </row>
    <row r="993" spans="2:3">
      <c r="B993" s="4"/>
      <c r="C993" s="9"/>
    </row>
    <row r="994" spans="2:3">
      <c r="B994" s="4"/>
      <c r="C994" s="9"/>
    </row>
    <row r="995" spans="2:3">
      <c r="B995" s="4"/>
      <c r="C995" s="9"/>
    </row>
    <row r="996" spans="2:3">
      <c r="B996" s="4"/>
      <c r="C996" s="9"/>
    </row>
    <row r="997" spans="2:3">
      <c r="B997" s="4"/>
      <c r="C997" s="9"/>
    </row>
    <row r="998" spans="2:3">
      <c r="B998" s="4"/>
      <c r="C998" s="9"/>
    </row>
    <row r="999" spans="2:3">
      <c r="B999" s="4"/>
      <c r="C999" s="9"/>
    </row>
    <row r="1000" spans="2:3">
      <c r="B1000" s="4"/>
      <c r="C1000" s="9"/>
    </row>
    <row r="1001" spans="2:3">
      <c r="B1001" s="4"/>
      <c r="C1001" s="9"/>
    </row>
    <row r="1002" spans="2:3">
      <c r="B1002" s="4"/>
      <c r="C1002" s="9"/>
    </row>
    <row r="1003" spans="2:3">
      <c r="B1003" s="4"/>
      <c r="C1003" s="9"/>
    </row>
    <row r="1004" spans="2:3">
      <c r="B1004" s="4"/>
      <c r="C1004" s="9"/>
    </row>
    <row r="1005" spans="2:3">
      <c r="B1005" s="4"/>
      <c r="C1005" s="9"/>
    </row>
    <row r="1006" spans="2:3">
      <c r="B1006" s="4"/>
      <c r="C1006" s="9"/>
    </row>
    <row r="1007" spans="2:3">
      <c r="B1007" s="4"/>
      <c r="C1007" s="9"/>
    </row>
    <row r="1008" spans="2:3">
      <c r="B1008" s="4"/>
      <c r="C1008" s="9"/>
    </row>
    <row r="1009" spans="2:3">
      <c r="B1009" s="4"/>
      <c r="C1009" s="9"/>
    </row>
    <row r="1010" spans="2:3">
      <c r="B1010" s="4"/>
      <c r="C1010" s="9"/>
    </row>
    <row r="1011" spans="2:3">
      <c r="B1011" s="4"/>
      <c r="C1011" s="9"/>
    </row>
    <row r="1012" spans="2:3">
      <c r="B1012" s="4"/>
      <c r="C1012" s="9"/>
    </row>
    <row r="1013" spans="2:3">
      <c r="B1013" s="4"/>
      <c r="C1013" s="9"/>
    </row>
    <row r="1014" spans="2:3">
      <c r="B1014" s="4"/>
      <c r="C1014" s="9"/>
    </row>
    <row r="1015" spans="2:3">
      <c r="B1015" s="4"/>
      <c r="C1015" s="9"/>
    </row>
    <row r="1016" spans="2:3">
      <c r="B1016" s="4"/>
      <c r="C1016" s="9"/>
    </row>
    <row r="1017" spans="2:3">
      <c r="B1017" s="4"/>
      <c r="C1017" s="9"/>
    </row>
    <row r="1018" spans="2:3">
      <c r="B1018" s="4"/>
      <c r="C1018" s="9"/>
    </row>
    <row r="1019" spans="2:3">
      <c r="B1019" s="4"/>
      <c r="C1019" s="9"/>
    </row>
    <row r="1020" spans="2:3">
      <c r="B1020" s="4"/>
      <c r="C1020" s="9"/>
    </row>
    <row r="1021" spans="2:3">
      <c r="B1021" s="4"/>
      <c r="C1021" s="9"/>
    </row>
    <row r="1022" spans="2:3">
      <c r="B1022" s="4"/>
      <c r="C1022" s="9"/>
    </row>
    <row r="1023" spans="2:3">
      <c r="B1023" s="4"/>
      <c r="C1023" s="9"/>
    </row>
    <row r="1024" spans="2:3">
      <c r="B1024" s="4"/>
      <c r="C1024" s="9"/>
    </row>
    <row r="1025" spans="2:3">
      <c r="B1025" s="4"/>
      <c r="C1025" s="9"/>
    </row>
    <row r="1026" spans="2:3">
      <c r="B1026" s="4"/>
      <c r="C1026" s="9"/>
    </row>
    <row r="1027" spans="2:3">
      <c r="B1027" s="4"/>
      <c r="C1027" s="9"/>
    </row>
    <row r="1028" spans="2:3">
      <c r="B1028" s="4"/>
      <c r="C1028" s="9"/>
    </row>
    <row r="1029" spans="2:3">
      <c r="B1029" s="4"/>
      <c r="C1029" s="9"/>
    </row>
    <row r="1030" spans="2:3">
      <c r="B1030" s="4"/>
      <c r="C1030" s="9"/>
    </row>
    <row r="1031" spans="2:3">
      <c r="B1031" s="4"/>
      <c r="C1031" s="9"/>
    </row>
    <row r="1032" spans="2:3">
      <c r="B1032" s="4"/>
      <c r="C1032" s="9"/>
    </row>
    <row r="1033" spans="2:3">
      <c r="B1033" s="4"/>
      <c r="C1033" s="9"/>
    </row>
    <row r="1034" spans="2:3">
      <c r="B1034" s="4"/>
      <c r="C1034" s="9"/>
    </row>
    <row r="1035" spans="2:3">
      <c r="B1035" s="4"/>
      <c r="C1035" s="9"/>
    </row>
    <row r="1036" spans="2:3">
      <c r="B1036" s="4"/>
      <c r="C1036" s="9"/>
    </row>
    <row r="1037" spans="2:3">
      <c r="B1037" s="4"/>
      <c r="C1037" s="9"/>
    </row>
    <row r="1038" spans="2:3">
      <c r="B1038" s="4"/>
      <c r="C1038" s="9"/>
    </row>
    <row r="1039" spans="2:3">
      <c r="B1039" s="4"/>
      <c r="C1039" s="9"/>
    </row>
    <row r="1040" spans="2:3">
      <c r="B1040" s="4"/>
      <c r="C1040" s="9"/>
    </row>
    <row r="1041" spans="2:3">
      <c r="B1041" s="4"/>
      <c r="C1041" s="9"/>
    </row>
    <row r="1042" spans="2:3">
      <c r="B1042" s="4"/>
      <c r="C1042" s="9"/>
    </row>
    <row r="1043" spans="2:3">
      <c r="B1043" s="4"/>
      <c r="C1043" s="9"/>
    </row>
    <row r="1044" spans="2:3">
      <c r="B1044" s="4"/>
      <c r="C1044" s="9"/>
    </row>
    <row r="1045" spans="2:3">
      <c r="B1045" s="4"/>
      <c r="C1045" s="9"/>
    </row>
    <row r="1046" spans="2:3">
      <c r="B1046" s="4"/>
      <c r="C1046" s="9"/>
    </row>
    <row r="1047" spans="2:3">
      <c r="B1047" s="4"/>
      <c r="C1047" s="9"/>
    </row>
    <row r="1048" spans="2:3">
      <c r="B1048" s="4"/>
      <c r="C1048" s="9"/>
    </row>
    <row r="1049" spans="2:3">
      <c r="B1049" s="4"/>
      <c r="C1049" s="9"/>
    </row>
    <row r="1050" spans="2:3">
      <c r="B1050" s="4"/>
      <c r="C1050" s="9"/>
    </row>
    <row r="1051" spans="2:3">
      <c r="B1051" s="4"/>
      <c r="C1051" s="9"/>
    </row>
    <row r="1052" spans="2:3">
      <c r="B1052" s="4"/>
      <c r="C1052" s="9"/>
    </row>
    <row r="1053" spans="2:3">
      <c r="B1053" s="4"/>
      <c r="C1053" s="9"/>
    </row>
    <row r="1054" spans="2:3">
      <c r="B1054" s="4"/>
      <c r="C1054" s="9"/>
    </row>
    <row r="1055" spans="2:3">
      <c r="B1055" s="4"/>
      <c r="C1055" s="9"/>
    </row>
    <row r="1056" spans="2:3">
      <c r="B1056" s="4"/>
      <c r="C1056" s="9"/>
    </row>
    <row r="1057" spans="2:3">
      <c r="B1057" s="4"/>
      <c r="C1057" s="9"/>
    </row>
    <row r="1058" spans="2:3">
      <c r="B1058" s="4"/>
      <c r="C1058" s="9"/>
    </row>
    <row r="1059" spans="2:3">
      <c r="B1059" s="4"/>
      <c r="C1059" s="9"/>
    </row>
    <row r="1060" spans="2:3">
      <c r="B1060" s="4"/>
      <c r="C1060" s="9"/>
    </row>
    <row r="1061" spans="2:3">
      <c r="B1061" s="4"/>
      <c r="C1061" s="9"/>
    </row>
    <row r="1062" spans="2:3">
      <c r="B1062" s="4"/>
      <c r="C1062" s="9"/>
    </row>
    <row r="1063" spans="2:3">
      <c r="B1063" s="4"/>
      <c r="C1063" s="9"/>
    </row>
    <row r="1064" spans="2:3">
      <c r="B1064" s="4"/>
      <c r="C1064" s="9"/>
    </row>
    <row r="1065" spans="2:3">
      <c r="B1065" s="4"/>
      <c r="C1065" s="9"/>
    </row>
    <row r="1066" spans="2:3">
      <c r="B1066" s="4"/>
      <c r="C1066" s="9"/>
    </row>
    <row r="1067" spans="2:3">
      <c r="B1067" s="4"/>
      <c r="C1067" s="9"/>
    </row>
    <row r="1068" spans="2:3">
      <c r="B1068" s="4"/>
      <c r="C1068" s="9"/>
    </row>
    <row r="1069" spans="2:3">
      <c r="B1069" s="4"/>
      <c r="C1069" s="9"/>
    </row>
    <row r="1070" spans="2:3">
      <c r="B1070" s="4"/>
      <c r="C1070" s="9"/>
    </row>
    <row r="1071" spans="2:3">
      <c r="B1071" s="4"/>
      <c r="C1071" s="9"/>
    </row>
    <row r="1072" spans="2:3">
      <c r="B1072" s="4"/>
      <c r="C1072" s="9"/>
    </row>
    <row r="1073" spans="2:3">
      <c r="B1073" s="4"/>
      <c r="C1073" s="9"/>
    </row>
    <row r="1074" spans="2:3">
      <c r="B1074" s="4"/>
      <c r="C1074" s="9"/>
    </row>
    <row r="1075" spans="2:3">
      <c r="B1075" s="4"/>
      <c r="C1075" s="9"/>
    </row>
    <row r="1076" spans="2:3">
      <c r="B1076" s="4"/>
      <c r="C1076" s="9"/>
    </row>
    <row r="1077" spans="2:3">
      <c r="B1077" s="4"/>
      <c r="C1077" s="9"/>
    </row>
    <row r="1078" spans="2:3">
      <c r="B1078" s="4"/>
      <c r="C1078" s="9"/>
    </row>
    <row r="1079" spans="2:3">
      <c r="B1079" s="4"/>
      <c r="C1079" s="9"/>
    </row>
    <row r="1080" spans="2:3">
      <c r="B1080" s="4"/>
      <c r="C1080" s="9"/>
    </row>
    <row r="1081" spans="2:3">
      <c r="B1081" s="4"/>
      <c r="C1081" s="9"/>
    </row>
    <row r="1082" spans="2:3">
      <c r="B1082" s="4"/>
      <c r="C1082" s="9"/>
    </row>
    <row r="1083" spans="2:3">
      <c r="B1083" s="4"/>
      <c r="C1083" s="9"/>
    </row>
    <row r="1084" spans="2:3">
      <c r="B1084" s="4"/>
      <c r="C1084" s="9"/>
    </row>
    <row r="1085" spans="2:3">
      <c r="B1085" s="4"/>
      <c r="C1085" s="9"/>
    </row>
    <row r="1086" spans="2:3">
      <c r="B1086" s="4"/>
      <c r="C1086" s="9"/>
    </row>
    <row r="1087" spans="2:3">
      <c r="B1087" s="4"/>
      <c r="C1087" s="9"/>
    </row>
    <row r="1088" spans="2:3">
      <c r="B1088" s="4"/>
      <c r="C1088" s="9"/>
    </row>
    <row r="1089" spans="2:3">
      <c r="B1089" s="4"/>
      <c r="C1089" s="9"/>
    </row>
    <row r="1090" spans="2:3">
      <c r="B1090" s="4"/>
      <c r="C1090" s="9"/>
    </row>
    <row r="1091" spans="2:3">
      <c r="B1091" s="4"/>
      <c r="C1091" s="9"/>
    </row>
    <row r="1092" spans="2:3">
      <c r="B1092" s="4"/>
      <c r="C1092" s="9"/>
    </row>
    <row r="1093" spans="2:3">
      <c r="B1093" s="4"/>
      <c r="C1093" s="9"/>
    </row>
    <row r="1094" spans="2:3">
      <c r="B1094" s="4"/>
      <c r="C1094" s="9"/>
    </row>
    <row r="1095" spans="2:3">
      <c r="B1095" s="4"/>
      <c r="C1095" s="9"/>
    </row>
    <row r="1096" spans="2:3">
      <c r="B1096" s="4"/>
      <c r="C1096" s="9"/>
    </row>
    <row r="1097" spans="2:3">
      <c r="B1097" s="4"/>
      <c r="C1097" s="9"/>
    </row>
    <row r="1098" spans="2:3">
      <c r="B1098" s="4"/>
      <c r="C1098" s="9"/>
    </row>
    <row r="1099" spans="2:3">
      <c r="B1099" s="4"/>
      <c r="C1099" s="9"/>
    </row>
    <row r="1100" spans="2:3">
      <c r="B1100" s="4"/>
      <c r="C1100" s="9"/>
    </row>
    <row r="1101" spans="2:3">
      <c r="B1101" s="4"/>
      <c r="C1101" s="9"/>
    </row>
    <row r="1102" spans="2:3">
      <c r="B1102" s="4"/>
      <c r="C1102" s="9"/>
    </row>
    <row r="1103" spans="2:3">
      <c r="B1103" s="4"/>
      <c r="C1103" s="9"/>
    </row>
    <row r="1104" spans="2:3">
      <c r="B1104" s="4"/>
      <c r="C1104" s="9"/>
    </row>
    <row r="1105" spans="2:3">
      <c r="B1105" s="4"/>
      <c r="C1105" s="9"/>
    </row>
    <row r="1106" spans="2:3">
      <c r="B1106" s="4"/>
      <c r="C1106" s="9"/>
    </row>
    <row r="1107" spans="2:3">
      <c r="B1107" s="4"/>
      <c r="C1107" s="9"/>
    </row>
    <row r="1108" spans="2:3">
      <c r="B1108" s="4"/>
      <c r="C1108" s="9"/>
    </row>
    <row r="1109" spans="2:3">
      <c r="B1109" s="4"/>
      <c r="C1109" s="9"/>
    </row>
    <row r="1110" spans="2:3">
      <c r="B1110" s="4"/>
      <c r="C1110" s="9"/>
    </row>
    <row r="1111" spans="2:3">
      <c r="B1111" s="4"/>
      <c r="C1111" s="9"/>
    </row>
    <row r="1112" spans="2:3">
      <c r="B1112" s="4"/>
      <c r="C1112" s="9"/>
    </row>
    <row r="1113" spans="2:3">
      <c r="B1113" s="4"/>
      <c r="C1113" s="9"/>
    </row>
    <row r="1114" spans="2:3">
      <c r="B1114" s="4"/>
      <c r="C1114" s="9"/>
    </row>
    <row r="1115" spans="2:3">
      <c r="B1115" s="4"/>
      <c r="C1115" s="9"/>
    </row>
    <row r="1116" spans="2:3">
      <c r="B1116" s="4"/>
      <c r="C1116" s="9"/>
    </row>
    <row r="1117" spans="2:3">
      <c r="B1117" s="4"/>
      <c r="C1117" s="9"/>
    </row>
    <row r="1118" spans="2:3">
      <c r="B1118" s="4"/>
      <c r="C1118" s="9"/>
    </row>
    <row r="1119" spans="2:3">
      <c r="B1119" s="4"/>
      <c r="C1119" s="9"/>
    </row>
    <row r="1120" spans="2:3">
      <c r="B1120" s="4"/>
      <c r="C1120" s="9"/>
    </row>
    <row r="1121" spans="2:3">
      <c r="B1121" s="4"/>
      <c r="C1121" s="9"/>
    </row>
    <row r="1122" spans="2:3">
      <c r="B1122" s="4"/>
      <c r="C1122" s="9"/>
    </row>
    <row r="1123" spans="2:3">
      <c r="B1123" s="4"/>
      <c r="C1123" s="9"/>
    </row>
    <row r="1124" spans="2:3">
      <c r="B1124" s="4"/>
      <c r="C1124" s="9"/>
    </row>
    <row r="1125" spans="2:3">
      <c r="B1125" s="4"/>
      <c r="C1125" s="9"/>
    </row>
    <row r="1126" spans="2:3">
      <c r="B1126" s="4"/>
      <c r="C1126" s="9"/>
    </row>
    <row r="1127" spans="2:3">
      <c r="B1127" s="4"/>
      <c r="C1127" s="9"/>
    </row>
    <row r="1128" spans="2:3">
      <c r="B1128" s="4"/>
      <c r="C1128" s="9"/>
    </row>
    <row r="1129" spans="2:3">
      <c r="B1129" s="4"/>
      <c r="C1129" s="9"/>
    </row>
    <row r="1130" spans="2:3">
      <c r="B1130" s="4"/>
      <c r="C1130" s="9"/>
    </row>
    <row r="1131" spans="2:3">
      <c r="B1131" s="4"/>
      <c r="C1131" s="9"/>
    </row>
    <row r="1132" spans="2:3">
      <c r="B1132" s="4"/>
      <c r="C1132" s="9"/>
    </row>
    <row r="1133" spans="2:3">
      <c r="B1133" s="4"/>
      <c r="C1133" s="9"/>
    </row>
    <row r="1134" spans="2:3">
      <c r="B1134" s="4"/>
      <c r="C1134" s="9"/>
    </row>
    <row r="1135" spans="2:3">
      <c r="B1135" s="4"/>
      <c r="C1135" s="9"/>
    </row>
    <row r="1136" spans="2:3">
      <c r="B1136" s="4"/>
      <c r="C1136" s="9"/>
    </row>
    <row r="1137" spans="2:3">
      <c r="B1137" s="4"/>
      <c r="C1137" s="9"/>
    </row>
    <row r="1138" spans="2:3">
      <c r="B1138" s="4"/>
      <c r="C1138" s="9"/>
    </row>
    <row r="1139" spans="2:3">
      <c r="B1139" s="4"/>
      <c r="C1139" s="9"/>
    </row>
    <row r="1140" spans="2:3">
      <c r="B1140" s="4"/>
      <c r="C1140" s="9"/>
    </row>
    <row r="1141" spans="2:3">
      <c r="B1141" s="4"/>
      <c r="C1141" s="9"/>
    </row>
    <row r="1142" spans="2:3">
      <c r="B1142" s="4"/>
      <c r="C1142" s="9"/>
    </row>
    <row r="1143" spans="2:3">
      <c r="B1143" s="4"/>
      <c r="C1143" s="9"/>
    </row>
    <row r="1144" spans="2:3">
      <c r="B1144" s="4"/>
      <c r="C1144" s="9"/>
    </row>
    <row r="1145" spans="2:3">
      <c r="B1145" s="4"/>
      <c r="C1145" s="9"/>
    </row>
    <row r="1146" spans="2:3">
      <c r="B1146" s="4"/>
      <c r="C1146" s="9"/>
    </row>
    <row r="1147" spans="2:3">
      <c r="B1147" s="4"/>
      <c r="C1147" s="9"/>
    </row>
    <row r="1148" spans="2:3">
      <c r="B1148" s="4"/>
      <c r="C1148" s="9"/>
    </row>
    <row r="1149" spans="2:3">
      <c r="B1149" s="4"/>
      <c r="C1149" s="9"/>
    </row>
    <row r="1150" spans="2:3">
      <c r="B1150" s="4"/>
      <c r="C1150" s="9"/>
    </row>
    <row r="1151" spans="2:3">
      <c r="B1151" s="4"/>
      <c r="C1151" s="9"/>
    </row>
    <row r="1152" spans="2:3">
      <c r="B1152" s="4"/>
      <c r="C1152" s="9"/>
    </row>
    <row r="1153" spans="2:3">
      <c r="B1153" s="4"/>
      <c r="C1153" s="9"/>
    </row>
    <row r="1154" spans="2:3">
      <c r="B1154" s="4"/>
      <c r="C1154" s="9"/>
    </row>
    <row r="1155" spans="2:3">
      <c r="B1155" s="4"/>
      <c r="C1155" s="9"/>
    </row>
    <row r="1156" spans="2:3">
      <c r="B1156" s="4"/>
      <c r="C1156" s="9"/>
    </row>
    <row r="1157" spans="2:3">
      <c r="B1157" s="4"/>
      <c r="C1157" s="9"/>
    </row>
    <row r="1158" spans="2:3">
      <c r="B1158" s="4"/>
      <c r="C1158" s="9"/>
    </row>
    <row r="1159" spans="2:3">
      <c r="B1159" s="4"/>
      <c r="C1159" s="9"/>
    </row>
    <row r="1160" spans="2:3">
      <c r="B1160" s="4"/>
      <c r="C1160" s="9"/>
    </row>
    <row r="1161" spans="2:3">
      <c r="B1161" s="4"/>
      <c r="C1161" s="9"/>
    </row>
    <row r="1162" spans="2:3">
      <c r="B1162" s="4"/>
      <c r="C1162" s="9"/>
    </row>
    <row r="1163" spans="2:3">
      <c r="B1163" s="4"/>
      <c r="C1163" s="9"/>
    </row>
    <row r="1164" spans="2:3">
      <c r="B1164" s="4"/>
      <c r="C1164" s="9"/>
    </row>
    <row r="1165" spans="2:3">
      <c r="B1165" s="4"/>
      <c r="C1165" s="9"/>
    </row>
    <row r="1166" spans="2:3">
      <c r="B1166" s="4"/>
      <c r="C1166" s="9"/>
    </row>
    <row r="1167" spans="2:3">
      <c r="B1167" s="4"/>
      <c r="C1167" s="9"/>
    </row>
    <row r="1168" spans="2:3">
      <c r="B1168" s="4"/>
      <c r="C1168" s="9"/>
    </row>
    <row r="1169" spans="2:3">
      <c r="B1169" s="4"/>
      <c r="C1169" s="9"/>
    </row>
    <row r="1170" spans="2:3">
      <c r="B1170" s="4"/>
      <c r="C1170" s="9"/>
    </row>
    <row r="1171" spans="2:3">
      <c r="B1171" s="4"/>
      <c r="C1171" s="9"/>
    </row>
    <row r="1172" spans="2:3">
      <c r="B1172" s="4"/>
      <c r="C1172" s="9"/>
    </row>
    <row r="1173" spans="2:3">
      <c r="B1173" s="4"/>
      <c r="C1173" s="9"/>
    </row>
    <row r="1174" spans="2:3">
      <c r="B1174" s="4"/>
      <c r="C1174" s="9"/>
    </row>
    <row r="1175" spans="2:3">
      <c r="B1175" s="4"/>
      <c r="C1175" s="9"/>
    </row>
    <row r="1176" spans="2:3">
      <c r="B1176" s="4"/>
      <c r="C1176" s="9"/>
    </row>
    <row r="1177" spans="2:3">
      <c r="B1177" s="4"/>
      <c r="C1177" s="9"/>
    </row>
    <row r="1178" spans="2:3">
      <c r="B1178" s="4"/>
      <c r="C1178" s="9"/>
    </row>
    <row r="1179" spans="2:3">
      <c r="B1179" s="4"/>
      <c r="C1179" s="9"/>
    </row>
    <row r="1180" spans="2:3">
      <c r="B1180" s="4"/>
      <c r="C1180" s="9"/>
    </row>
    <row r="1181" spans="2:3">
      <c r="B1181" s="4"/>
      <c r="C1181" s="9"/>
    </row>
    <row r="1182" spans="2:3">
      <c r="B1182" s="4"/>
      <c r="C1182" s="9"/>
    </row>
    <row r="1183" spans="2:3">
      <c r="B1183" s="4"/>
      <c r="C1183" s="9"/>
    </row>
    <row r="1184" spans="2:3">
      <c r="B1184" s="4"/>
      <c r="C1184" s="9"/>
    </row>
    <row r="1185" spans="2:3">
      <c r="B1185" s="4"/>
      <c r="C1185" s="9"/>
    </row>
    <row r="1186" spans="2:3">
      <c r="B1186" s="4"/>
      <c r="C1186" s="9"/>
    </row>
    <row r="1187" spans="2:3">
      <c r="B1187" s="4"/>
      <c r="C1187" s="9"/>
    </row>
    <row r="1188" spans="2:3">
      <c r="B1188" s="4"/>
      <c r="C1188" s="9"/>
    </row>
    <row r="1189" spans="2:3">
      <c r="B1189" s="4"/>
      <c r="C1189" s="9"/>
    </row>
    <row r="1190" spans="2:3">
      <c r="B1190" s="4"/>
      <c r="C1190" s="9"/>
    </row>
    <row r="1191" spans="2:3">
      <c r="B1191" s="4"/>
      <c r="C1191" s="9"/>
    </row>
    <row r="1192" spans="2:3">
      <c r="B1192" s="4"/>
      <c r="C1192" s="9"/>
    </row>
    <row r="1193" spans="2:3">
      <c r="B1193" s="4"/>
      <c r="C1193" s="9"/>
    </row>
    <row r="1194" spans="2:3">
      <c r="B1194" s="4"/>
      <c r="C1194" s="9"/>
    </row>
    <row r="1195" spans="2:3">
      <c r="B1195" s="4"/>
      <c r="C1195" s="9"/>
    </row>
    <row r="1196" spans="2:3">
      <c r="B1196" s="4"/>
      <c r="C1196" s="9"/>
    </row>
    <row r="1197" spans="2:3">
      <c r="B1197" s="4"/>
      <c r="C1197" s="9"/>
    </row>
    <row r="1198" spans="2:3">
      <c r="B1198" s="4"/>
      <c r="C1198" s="9"/>
    </row>
    <row r="1199" spans="2:3">
      <c r="B1199" s="4"/>
      <c r="C1199" s="9"/>
    </row>
    <row r="1200" spans="2:3">
      <c r="B1200" s="4"/>
      <c r="C1200" s="9"/>
    </row>
    <row r="1201" spans="2:3">
      <c r="B1201" s="4"/>
      <c r="C1201" s="9"/>
    </row>
    <row r="1202" spans="2:3">
      <c r="B1202" s="4"/>
      <c r="C1202" s="9"/>
    </row>
    <row r="1203" spans="2:3">
      <c r="B1203" s="4"/>
      <c r="C1203" s="9"/>
    </row>
    <row r="1204" spans="2:3">
      <c r="B1204" s="4"/>
      <c r="C1204" s="9"/>
    </row>
    <row r="1205" spans="2:3">
      <c r="B1205" s="4"/>
      <c r="C1205" s="9"/>
    </row>
    <row r="1206" spans="2:3">
      <c r="B1206" s="4"/>
      <c r="C1206" s="9"/>
    </row>
    <row r="1207" spans="2:3">
      <c r="B1207" s="4"/>
      <c r="C1207" s="9"/>
    </row>
    <row r="1208" spans="2:3">
      <c r="B1208" s="4"/>
      <c r="C1208" s="9"/>
    </row>
    <row r="1209" spans="2:3">
      <c r="B1209" s="4"/>
      <c r="C1209" s="9"/>
    </row>
    <row r="1210" spans="2:3">
      <c r="B1210" s="4"/>
      <c r="C1210" s="9"/>
    </row>
    <row r="1211" spans="2:3">
      <c r="B1211" s="4"/>
      <c r="C1211" s="9"/>
    </row>
    <row r="1212" spans="2:3">
      <c r="B1212" s="4"/>
      <c r="C1212" s="9"/>
    </row>
    <row r="1213" spans="2:3">
      <c r="B1213" s="4"/>
      <c r="C1213" s="9"/>
    </row>
    <row r="1214" spans="2:3">
      <c r="B1214" s="4"/>
      <c r="C1214" s="9"/>
    </row>
    <row r="1215" spans="2:3">
      <c r="B1215" s="4"/>
      <c r="C1215" s="9"/>
    </row>
    <row r="1216" spans="2:3">
      <c r="B1216" s="4"/>
      <c r="C1216" s="9"/>
    </row>
    <row r="1217" spans="2:3">
      <c r="B1217" s="4"/>
      <c r="C1217" s="9"/>
    </row>
    <row r="1218" spans="2:3">
      <c r="B1218" s="4"/>
      <c r="C1218" s="9"/>
    </row>
    <row r="1219" spans="2:3">
      <c r="B1219" s="4"/>
      <c r="C1219" s="9"/>
    </row>
    <row r="1220" spans="2:3">
      <c r="B1220" s="4"/>
      <c r="C1220" s="9"/>
    </row>
    <row r="1221" spans="2:3">
      <c r="B1221" s="4"/>
      <c r="C1221" s="9"/>
    </row>
    <row r="1222" spans="2:3">
      <c r="B1222" s="4"/>
      <c r="C1222" s="9"/>
    </row>
    <row r="1223" spans="2:3">
      <c r="B1223" s="4"/>
      <c r="C1223" s="9"/>
    </row>
    <row r="1224" spans="2:3">
      <c r="B1224" s="4"/>
      <c r="C1224" s="9"/>
    </row>
    <row r="1225" spans="2:3">
      <c r="B1225" s="4"/>
      <c r="C1225" s="9"/>
    </row>
    <row r="1226" spans="2:3">
      <c r="B1226" s="4"/>
      <c r="C1226" s="9"/>
    </row>
    <row r="1227" spans="2:3">
      <c r="B1227" s="4"/>
      <c r="C1227" s="9"/>
    </row>
    <row r="1228" spans="2:3">
      <c r="B1228" s="4"/>
      <c r="C1228" s="9"/>
    </row>
    <row r="1229" spans="2:3">
      <c r="B1229" s="4"/>
      <c r="C1229" s="9"/>
    </row>
    <row r="1230" spans="2:3">
      <c r="B1230" s="4"/>
      <c r="C1230" s="9"/>
    </row>
    <row r="1231" spans="2:3">
      <c r="B1231" s="4"/>
      <c r="C1231" s="9"/>
    </row>
    <row r="1232" spans="2:3">
      <c r="B1232" s="4"/>
      <c r="C1232" s="9"/>
    </row>
    <row r="1233" spans="2:3">
      <c r="B1233" s="4"/>
      <c r="C1233" s="9"/>
    </row>
    <row r="1234" spans="2:3">
      <c r="B1234" s="4"/>
      <c r="C1234" s="9"/>
    </row>
    <row r="1235" spans="2:3">
      <c r="B1235" s="4"/>
      <c r="C1235" s="9"/>
    </row>
    <row r="1236" spans="2:3">
      <c r="B1236" s="4"/>
      <c r="C1236" s="9"/>
    </row>
    <row r="1237" spans="2:3">
      <c r="B1237" s="4"/>
      <c r="C1237" s="9"/>
    </row>
    <row r="1238" spans="2:3">
      <c r="B1238" s="4"/>
      <c r="C1238" s="9"/>
    </row>
    <row r="1239" spans="2:3">
      <c r="B1239" s="4"/>
      <c r="C1239" s="9"/>
    </row>
    <row r="1240" spans="2:3">
      <c r="B1240" s="4"/>
      <c r="C1240" s="9"/>
    </row>
    <row r="1241" spans="2:3">
      <c r="B1241" s="4"/>
      <c r="C1241" s="9"/>
    </row>
    <row r="1242" spans="2:3">
      <c r="B1242" s="4"/>
      <c r="C1242" s="9"/>
    </row>
    <row r="1243" spans="2:3">
      <c r="B1243" s="4"/>
      <c r="C1243" s="9"/>
    </row>
    <row r="1244" spans="2:3">
      <c r="B1244" s="4"/>
      <c r="C1244" s="9"/>
    </row>
    <row r="1245" spans="2:3">
      <c r="B1245" s="4"/>
      <c r="C1245" s="9"/>
    </row>
    <row r="1246" spans="2:3">
      <c r="B1246" s="4"/>
      <c r="C1246" s="9"/>
    </row>
    <row r="1247" spans="2:3">
      <c r="B1247" s="4"/>
      <c r="C1247" s="9"/>
    </row>
    <row r="1248" spans="2:3">
      <c r="B1248" s="4"/>
      <c r="C1248" s="9"/>
    </row>
    <row r="1249" spans="2:3">
      <c r="B1249" s="4"/>
      <c r="C1249" s="9"/>
    </row>
    <row r="1250" spans="2:3">
      <c r="B1250" s="4"/>
      <c r="C1250" s="9"/>
    </row>
    <row r="1251" spans="2:3">
      <c r="B1251" s="4"/>
      <c r="C1251" s="9"/>
    </row>
    <row r="1252" spans="2:3">
      <c r="B1252" s="4"/>
      <c r="C1252" s="9"/>
    </row>
    <row r="1253" spans="2:3">
      <c r="B1253" s="4"/>
      <c r="C1253" s="9"/>
    </row>
    <row r="1254" spans="2:3">
      <c r="B1254" s="4"/>
      <c r="C1254" s="9"/>
    </row>
    <row r="1255" spans="2:3">
      <c r="B1255" s="4"/>
      <c r="C1255" s="9"/>
    </row>
    <row r="1256" spans="2:3">
      <c r="B1256" s="4"/>
      <c r="C1256" s="9"/>
    </row>
    <row r="1257" spans="2:3">
      <c r="B1257" s="4"/>
      <c r="C1257" s="9"/>
    </row>
    <row r="1258" spans="2:3">
      <c r="B1258" s="4"/>
      <c r="C1258" s="9"/>
    </row>
    <row r="1259" spans="2:3">
      <c r="B1259" s="4"/>
      <c r="C1259" s="9"/>
    </row>
    <row r="1260" spans="2:3">
      <c r="B1260" s="4"/>
      <c r="C1260" s="9"/>
    </row>
    <row r="1261" spans="2:3">
      <c r="B1261" s="4"/>
      <c r="C1261" s="9"/>
    </row>
    <row r="1262" spans="2:3">
      <c r="B1262" s="4"/>
      <c r="C1262" s="9"/>
    </row>
    <row r="1263" spans="2:3">
      <c r="B1263" s="4"/>
      <c r="C1263" s="9"/>
    </row>
    <row r="1264" spans="2:3">
      <c r="B1264" s="4"/>
      <c r="C1264" s="9"/>
    </row>
    <row r="1265" spans="2:3">
      <c r="B1265" s="4"/>
      <c r="C1265" s="9"/>
    </row>
    <row r="1266" spans="2:3">
      <c r="B1266" s="4"/>
      <c r="C1266" s="9"/>
    </row>
    <row r="1267" spans="2:3">
      <c r="B1267" s="4"/>
      <c r="C1267" s="9"/>
    </row>
    <row r="1268" spans="2:3">
      <c r="B1268" s="4"/>
      <c r="C1268" s="9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Active 1</vt:lpstr>
      <vt:lpstr>Graphs 1</vt:lpstr>
      <vt:lpstr>Active 2</vt:lpstr>
      <vt:lpstr>Graphs 2</vt:lpstr>
      <vt:lpstr>Active 3</vt:lpstr>
      <vt:lpstr>Graphs 3</vt:lpstr>
      <vt:lpstr>Q_fit</vt:lpstr>
      <vt:lpstr>Q_fit (2)</vt:lpstr>
      <vt:lpstr>A (4)</vt:lpstr>
      <vt:lpstr>Q_fit (4)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2024-02-25T04:26:44Z</dcterms:modified>
</cp:coreProperties>
</file>