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B90170-48E8-4982-A863-226412672F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D9" i="1"/>
  <c r="C9" i="1"/>
  <c r="Q24" i="1"/>
  <c r="Q25" i="1"/>
  <c r="Q26" i="1"/>
  <c r="Q27" i="1"/>
  <c r="Q22" i="1"/>
  <c r="Q23" i="1"/>
  <c r="F16" i="1"/>
  <c r="F17" i="1" s="1"/>
  <c r="C17" i="1"/>
  <c r="C21" i="1"/>
  <c r="A21" i="1"/>
  <c r="C7" i="1"/>
  <c r="E28" i="1"/>
  <c r="F28" i="1"/>
  <c r="C8" i="1"/>
  <c r="E21" i="1"/>
  <c r="F21" i="1"/>
  <c r="G21" i="1"/>
  <c r="K21" i="1"/>
  <c r="E30" i="1"/>
  <c r="F30" i="1"/>
  <c r="E22" i="1"/>
  <c r="F22" i="1"/>
  <c r="G22" i="1"/>
  <c r="E26" i="1"/>
  <c r="F26" i="1"/>
  <c r="Q21" i="1"/>
  <c r="E23" i="1"/>
  <c r="F23" i="1"/>
  <c r="G23" i="1"/>
  <c r="K23" i="1"/>
  <c r="E32" i="1"/>
  <c r="F32" i="1"/>
  <c r="G32" i="1"/>
  <c r="K32" i="1"/>
  <c r="E29" i="1"/>
  <c r="F29" i="1"/>
  <c r="G29" i="1"/>
  <c r="K29" i="1"/>
  <c r="G27" i="1"/>
  <c r="K27" i="1"/>
  <c r="E25" i="1"/>
  <c r="F25" i="1"/>
  <c r="G25" i="1"/>
  <c r="K25" i="1"/>
  <c r="G33" i="1"/>
  <c r="K33" i="1"/>
  <c r="E31" i="1"/>
  <c r="F31" i="1"/>
  <c r="G31" i="1"/>
  <c r="K31" i="1"/>
  <c r="G28" i="1"/>
  <c r="K28" i="1"/>
  <c r="E27" i="1"/>
  <c r="F27" i="1"/>
  <c r="G30" i="1"/>
  <c r="K30" i="1"/>
  <c r="G26" i="1"/>
  <c r="K26" i="1"/>
  <c r="E24" i="1"/>
  <c r="F24" i="1"/>
  <c r="G24" i="1"/>
  <c r="K24" i="1"/>
  <c r="E33" i="1"/>
  <c r="F33" i="1"/>
  <c r="K22" i="1"/>
  <c r="C11" i="1"/>
  <c r="C12" i="1"/>
  <c r="C16" i="1" l="1"/>
  <c r="D18" i="1" s="1"/>
  <c r="C15" i="1"/>
  <c r="O22" i="1"/>
  <c r="O30" i="1"/>
  <c r="O24" i="1"/>
  <c r="O28" i="1"/>
  <c r="O23" i="1"/>
  <c r="O31" i="1"/>
  <c r="O21" i="1"/>
  <c r="O26" i="1"/>
  <c r="O27" i="1"/>
  <c r="O29" i="1"/>
  <c r="O33" i="1"/>
  <c r="O32" i="1"/>
  <c r="O25" i="1"/>
  <c r="C18" i="1" l="1"/>
  <c r="F18" i="1"/>
  <c r="F19" i="1" s="1"/>
</calcChain>
</file>

<file path=xl/sharedStrings.xml><?xml version="1.0" encoding="utf-8"?>
<sst xmlns="http://schemas.openxmlformats.org/spreadsheetml/2006/main" count="81" uniqueCount="52">
  <si>
    <t>VSB-66</t>
  </si>
  <si>
    <t>V</t>
  </si>
  <si>
    <t>VSB-64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</si>
  <si>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</si>
  <si>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</si>
  <si>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</si>
  <si>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</si>
  <si>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</si>
  <si>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</si>
  <si>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</si>
  <si>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</si>
  <si>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</si>
  <si>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</si>
  <si>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</si>
  <si>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</si>
  <si>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</si>
  <si>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</si>
  <si>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</si>
  <si>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</si>
  <si>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</si>
  <si>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</si>
  <si>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</si>
  <si>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</si>
  <si>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</si>
  <si>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</si>
  <si>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</si>
  <si>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</si>
  <si>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</si>
  <si>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</si>
  <si>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</si>
  <si>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</si>
  <si>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</si>
  <si>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</si>
  <si>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</si>
  <si>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</si>
  <si>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</si>
  <si>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</si>
  <si>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</si>
  <si>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</si>
  <si>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</si>
  <si>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IBVS 5495 Eph.</t>
  </si>
  <si>
    <t>IBVS 5495</t>
  </si>
  <si>
    <t>Mon</t>
  </si>
  <si>
    <t>V0877 Mon / GSC 5382-0062  / NSV 03180</t>
  </si>
  <si>
    <t>Add cycle</t>
  </si>
  <si>
    <t>Old Cycle</t>
  </si>
  <si>
    <t>IBVS 5960</t>
  </si>
  <si>
    <t>II</t>
  </si>
  <si>
    <t>IBVS 6011</t>
  </si>
  <si>
    <t>I</t>
  </si>
  <si>
    <t>vis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</si>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</sst>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41" applyFont="1"/>
    <xf numFmtId="0" fontId="30" fillId="0" borderId="0" xfId="41" applyFont="1" applyBorder="1" applyAlignment="1">
      <alignment horizontal="center"/>
    </xf>
    <xf numFmtId="172" fontId="30" fillId="0" borderId="0" xfId="41" applyNumberFormat="1" applyFont="1" applyFill="1" applyBorder="1" applyAlignment="1" applyProtection="1">
      <alignment horizontal="left" vertical="top"/>
    </xf>
    <xf numFmtId="0" fontId="30" fillId="0" borderId="0" xfId="41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V0877 Mon - O-C Diagr.</a:t>
            </a:r>
          </a:p>
        </c:rich>
      </c:tx>
      <c:layout>
        <c:manualLayout>
          <c:xMode val="edge"/>
          <c:yMode val="edge"/>
          <c:x val="0.3810848400556328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9-4389-A06C-C5FB3A48EA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9-4389-A06C-C5FB3A48EA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9-4389-A06C-C5FB3A48EA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-1.5010000002803281E-2</c:v>
                </c:pt>
                <c:pt idx="2">
                  <c:v>-1.3539999999920838E-2</c:v>
                </c:pt>
                <c:pt idx="3">
                  <c:v>-1.9460000003164168E-2</c:v>
                </c:pt>
                <c:pt idx="4">
                  <c:v>-1.8960000001243316E-2</c:v>
                </c:pt>
                <c:pt idx="5">
                  <c:v>-2.0920000002661254E-2</c:v>
                </c:pt>
                <c:pt idx="6">
                  <c:v>-1.9520000001648441E-2</c:v>
                </c:pt>
                <c:pt idx="7">
                  <c:v>-1.9080000070971437E-2</c:v>
                </c:pt>
                <c:pt idx="8">
                  <c:v>-1.857999998901505E-2</c:v>
                </c:pt>
                <c:pt idx="9">
                  <c:v>-1.9939999983762391E-2</c:v>
                </c:pt>
                <c:pt idx="10">
                  <c:v>-1.9239999775891192E-2</c:v>
                </c:pt>
                <c:pt idx="11">
                  <c:v>-2.0310000094468705E-2</c:v>
                </c:pt>
                <c:pt idx="12">
                  <c:v>-1.7209999772603624E-2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9-4389-A06C-C5FB3A48EA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9-4389-A06C-C5FB3A48EA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39-4389-A06C-C5FB3A48EA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39-4389-A06C-C5FB3A48EA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1123.5</c:v>
                </c:pt>
                <c:pt idx="2">
                  <c:v>1244</c:v>
                </c:pt>
                <c:pt idx="3">
                  <c:v>1981</c:v>
                </c:pt>
                <c:pt idx="4">
                  <c:v>1981</c:v>
                </c:pt>
                <c:pt idx="5">
                  <c:v>1982</c:v>
                </c:pt>
                <c:pt idx="6">
                  <c:v>1982</c:v>
                </c:pt>
                <c:pt idx="7">
                  <c:v>2003</c:v>
                </c:pt>
                <c:pt idx="8">
                  <c:v>2003</c:v>
                </c:pt>
                <c:pt idx="9">
                  <c:v>2004</c:v>
                </c:pt>
                <c:pt idx="10">
                  <c:v>2004</c:v>
                </c:pt>
                <c:pt idx="11">
                  <c:v>2013.5</c:v>
                </c:pt>
                <c:pt idx="12">
                  <c:v>2013.5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-7.241255480437879E-3</c:v>
                </c:pt>
                <c:pt idx="1">
                  <c:v>-1.4025915458212721E-2</c:v>
                </c:pt>
                <c:pt idx="2">
                  <c:v>-1.4753598170559733E-2</c:v>
                </c:pt>
                <c:pt idx="3">
                  <c:v>-1.9204238494209096E-2</c:v>
                </c:pt>
                <c:pt idx="4">
                  <c:v>-1.9204238494209096E-2</c:v>
                </c:pt>
                <c:pt idx="5">
                  <c:v>-1.9210277354892474E-2</c:v>
                </c:pt>
                <c:pt idx="6">
                  <c:v>-1.9210277354892474E-2</c:v>
                </c:pt>
                <c:pt idx="7">
                  <c:v>-1.9337093429243404E-2</c:v>
                </c:pt>
                <c:pt idx="8">
                  <c:v>-1.9337093429243404E-2</c:v>
                </c:pt>
                <c:pt idx="9">
                  <c:v>-1.9343132289926783E-2</c:v>
                </c:pt>
                <c:pt idx="10">
                  <c:v>-1.9343132289926783E-2</c:v>
                </c:pt>
                <c:pt idx="11">
                  <c:v>-1.9400501466418869E-2</c:v>
                </c:pt>
                <c:pt idx="12">
                  <c:v>-1.9400501466418869E-2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39-4389-A06C-C5FB3A48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916256"/>
        <c:axId val="1"/>
      </c:scatterChart>
      <c:valAx>
        <c:axId val="80291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91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9986091794156"/>
          <c:y val="0.92397937099967764"/>
          <c:w val="0.564673157162726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B6B1AA-D8D5-D31E-AC73-883FECEC8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0"/>
      <c r="G1" s="31" t="s">
        <v>39</v>
      </c>
      <c r="H1" s="10" t="s">
        <v>40</v>
      </c>
      <c r="I1" s="32">
        <v>52229.79</v>
      </c>
      <c r="J1" s="32">
        <v>2.9462600000000001</v>
      </c>
      <c r="K1" s="33" t="s">
        <v>41</v>
      </c>
      <c r="L1" s="29" t="s">
        <v>42</v>
      </c>
    </row>
    <row r="2" spans="1:12" x14ac:dyDescent="0.2">
      <c r="A2" t="s">
        <v>31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8" t="s">
        <v>40</v>
      </c>
      <c r="C4" s="7">
        <v>52229.79</v>
      </c>
      <c r="D4" s="8">
        <v>2.9462600000000001</v>
      </c>
    </row>
    <row r="5" spans="1:12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12" x14ac:dyDescent="0.2">
      <c r="A6" s="4" t="s">
        <v>9</v>
      </c>
    </row>
    <row r="7" spans="1:12" x14ac:dyDescent="0.2">
      <c r="A7" t="s">
        <v>10</v>
      </c>
      <c r="C7">
        <f>+C4</f>
        <v>52229.79</v>
      </c>
    </row>
    <row r="8" spans="1:12" x14ac:dyDescent="0.2">
      <c r="A8" t="s">
        <v>11</v>
      </c>
      <c r="C8">
        <f>+D4</f>
        <v>2.9462600000000001</v>
      </c>
    </row>
    <row r="9" spans="1:12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27</v>
      </c>
      <c r="D10" s="3" t="s">
        <v>28</v>
      </c>
      <c r="E10" s="11"/>
    </row>
    <row r="11" spans="1:12" x14ac:dyDescent="0.2">
      <c r="A11" s="11" t="s">
        <v>23</v>
      </c>
      <c r="B11" s="11"/>
      <c r="C11" s="23">
        <f ca="1">INTERCEPT(INDIRECT($D$9):G992,INDIRECT($C$9):F992)</f>
        <v>-7.241255480437879E-3</v>
      </c>
      <c r="D11" s="13"/>
      <c r="E11" s="11"/>
    </row>
    <row r="12" spans="1:12" x14ac:dyDescent="0.2">
      <c r="A12" s="11" t="s">
        <v>24</v>
      </c>
      <c r="B12" s="11"/>
      <c r="C12" s="23">
        <f ca="1">SLOPE(INDIRECT($D$9):G992,INDIRECT($C$9):F992)</f>
        <v>-6.0388606833776959E-6</v>
      </c>
      <c r="D12" s="13"/>
      <c r="E12" s="11"/>
    </row>
    <row r="13" spans="1:12" x14ac:dyDescent="0.2">
      <c r="A13" s="11" t="s">
        <v>26</v>
      </c>
      <c r="B13" s="11"/>
      <c r="C13" s="13" t="s">
        <v>21</v>
      </c>
    </row>
    <row r="14" spans="1:12" x14ac:dyDescent="0.2">
      <c r="A14" s="11"/>
      <c r="B14" s="11"/>
      <c r="C14" s="11"/>
    </row>
    <row r="15" spans="1:12" x14ac:dyDescent="0.2">
      <c r="A15" s="14" t="s">
        <v>25</v>
      </c>
      <c r="B15" s="11"/>
      <c r="C15" s="15">
        <f ca="1">(C7+C11)+(C8+C12)*INT(MAX(F21:F3533))</f>
        <v>58160.591982517966</v>
      </c>
      <c r="E15" s="16" t="s">
        <v>44</v>
      </c>
      <c r="F15" s="12">
        <v>1</v>
      </c>
    </row>
    <row r="16" spans="1:12" x14ac:dyDescent="0.2">
      <c r="A16" s="18" t="s">
        <v>12</v>
      </c>
      <c r="B16" s="11"/>
      <c r="C16" s="19">
        <f ca="1">+C8+C12</f>
        <v>2.9462539611393166</v>
      </c>
      <c r="E16" s="16" t="s">
        <v>35</v>
      </c>
      <c r="F16" s="17">
        <f ca="1">NOW()+15018.5+$C$5/24</f>
        <v>60365.738503587963</v>
      </c>
    </row>
    <row r="17" spans="1:17" ht="13.5" thickBot="1" x14ac:dyDescent="0.25">
      <c r="A17" s="16" t="s">
        <v>32</v>
      </c>
      <c r="B17" s="11"/>
      <c r="C17" s="11">
        <f>COUNT(C21:C2191)</f>
        <v>13</v>
      </c>
      <c r="E17" s="16" t="s">
        <v>45</v>
      </c>
      <c r="F17" s="17">
        <f ca="1">ROUND(2*(F16-$C$7)/$C$8,0)/2+F15</f>
        <v>2762.5</v>
      </c>
    </row>
    <row r="18" spans="1:17" ht="14.25" thickTop="1" thickBot="1" x14ac:dyDescent="0.25">
      <c r="A18" s="18" t="s">
        <v>13</v>
      </c>
      <c r="B18" s="11"/>
      <c r="C18" s="21">
        <f ca="1">+C15</f>
        <v>58160.591982517966</v>
      </c>
      <c r="D18" s="22">
        <f ca="1">+C16</f>
        <v>2.9462539611393166</v>
      </c>
      <c r="E18" s="16" t="s">
        <v>36</v>
      </c>
      <c r="F18" s="25">
        <f ca="1">ROUND(2*(F16-$C$15)/$C$16,0)/2+F15</f>
        <v>749.5</v>
      </c>
    </row>
    <row r="19" spans="1:17" ht="13.5" thickTop="1" x14ac:dyDescent="0.2">
      <c r="E19" s="16" t="s">
        <v>37</v>
      </c>
      <c r="F19" s="20">
        <f ca="1">+$C$15+$C$16*F18-15018.5-$C$5/24</f>
        <v>45350.705159725221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8</v>
      </c>
      <c r="I20" s="6" t="s">
        <v>50</v>
      </c>
      <c r="J20" s="6" t="s">
        <v>6</v>
      </c>
      <c r="K20" s="6" t="s">
        <v>7</v>
      </c>
      <c r="L20" s="6" t="s">
        <v>3</v>
      </c>
      <c r="M20" s="6" t="s">
        <v>4</v>
      </c>
      <c r="N20" s="6" t="s">
        <v>5</v>
      </c>
      <c r="O20" s="6" t="s">
        <v>30</v>
      </c>
      <c r="P20" s="5" t="s">
        <v>29</v>
      </c>
      <c r="Q20" s="3" t="s">
        <v>22</v>
      </c>
    </row>
    <row r="21" spans="1:17" x14ac:dyDescent="0.2">
      <c r="A21" t="str">
        <f>$K$1</f>
        <v>IBVS 5495</v>
      </c>
      <c r="C21" s="9">
        <f>+$C$4</f>
        <v>52229.79</v>
      </c>
      <c r="D21" s="9" t="s">
        <v>21</v>
      </c>
      <c r="E21">
        <f t="shared" ref="E21:E33" si="0">+(C21-C$7)/C$8</f>
        <v>0</v>
      </c>
      <c r="F21">
        <f t="shared" ref="F21:F33" si="1">ROUND(2*E21,0)/2</f>
        <v>0</v>
      </c>
      <c r="G21">
        <f t="shared" ref="G21:G33" si="2">+C21-(C$7+F21*C$8)</f>
        <v>0</v>
      </c>
      <c r="K21">
        <f t="shared" ref="K21:K33" si="3">+G21</f>
        <v>0</v>
      </c>
      <c r="O21">
        <f t="shared" ref="O21:O33" ca="1" si="4">+C$11+C$12*$F21</f>
        <v>-7.241255480437879E-3</v>
      </c>
      <c r="Q21" s="2">
        <f t="shared" ref="Q21:Q33" si="5">+C21-15018.5</f>
        <v>37211.29</v>
      </c>
    </row>
    <row r="22" spans="1:17" x14ac:dyDescent="0.2">
      <c r="A22" s="38" t="s">
        <v>46</v>
      </c>
      <c r="B22" s="39" t="s">
        <v>47</v>
      </c>
      <c r="C22" s="38">
        <v>55539.898099999999</v>
      </c>
      <c r="D22" s="38">
        <v>4.0000000000000002E-4</v>
      </c>
      <c r="E22">
        <f t="shared" si="0"/>
        <v>1123.4949054054964</v>
      </c>
      <c r="F22">
        <f t="shared" si="1"/>
        <v>1123.5</v>
      </c>
      <c r="G22">
        <f t="shared" si="2"/>
        <v>-1.5010000002803281E-2</v>
      </c>
      <c r="K22">
        <f t="shared" si="3"/>
        <v>-1.5010000002803281E-2</v>
      </c>
      <c r="O22">
        <f t="shared" ca="1" si="4"/>
        <v>-1.4025915458212721E-2</v>
      </c>
      <c r="Q22" s="2">
        <f t="shared" si="5"/>
        <v>40521.398099999999</v>
      </c>
    </row>
    <row r="23" spans="1:17" x14ac:dyDescent="0.2">
      <c r="A23" s="38" t="s">
        <v>48</v>
      </c>
      <c r="B23" s="39" t="s">
        <v>49</v>
      </c>
      <c r="C23" s="38">
        <v>55894.923900000002</v>
      </c>
      <c r="D23" s="38">
        <v>8.0000000000000004E-4</v>
      </c>
      <c r="E23">
        <f t="shared" si="0"/>
        <v>1243.9954043431335</v>
      </c>
      <c r="F23">
        <f t="shared" si="1"/>
        <v>1244</v>
      </c>
      <c r="G23">
        <f t="shared" si="2"/>
        <v>-1.3539999999920838E-2</v>
      </c>
      <c r="K23">
        <f t="shared" si="3"/>
        <v>-1.3539999999920838E-2</v>
      </c>
      <c r="O23">
        <f t="shared" ca="1" si="4"/>
        <v>-1.4753598170559733E-2</v>
      </c>
      <c r="Q23" s="2">
        <f t="shared" si="5"/>
        <v>40876.423900000002</v>
      </c>
    </row>
    <row r="24" spans="1:17" x14ac:dyDescent="0.2">
      <c r="A24" s="34" t="s">
        <v>2</v>
      </c>
      <c r="B24" s="35" t="s">
        <v>49</v>
      </c>
      <c r="C24" s="36">
        <v>58066.311600000001</v>
      </c>
      <c r="D24" s="37" t="s">
        <v>51</v>
      </c>
      <c r="E24">
        <f t="shared" si="0"/>
        <v>1980.9933950160541</v>
      </c>
      <c r="F24">
        <f t="shared" si="1"/>
        <v>1981</v>
      </c>
      <c r="G24">
        <f t="shared" si="2"/>
        <v>-1.9460000003164168E-2</v>
      </c>
      <c r="K24">
        <f t="shared" si="3"/>
        <v>-1.9460000003164168E-2</v>
      </c>
      <c r="O24">
        <f t="shared" ca="1" si="4"/>
        <v>-1.9204238494209096E-2</v>
      </c>
      <c r="Q24" s="2">
        <f t="shared" si="5"/>
        <v>43047.811600000001</v>
      </c>
    </row>
    <row r="25" spans="1:17" x14ac:dyDescent="0.2">
      <c r="A25" s="34" t="s">
        <v>2</v>
      </c>
      <c r="B25" s="35" t="s">
        <v>49</v>
      </c>
      <c r="C25" s="36">
        <v>58066.312100000003</v>
      </c>
      <c r="D25" s="37" t="s">
        <v>1</v>
      </c>
      <c r="E25">
        <f t="shared" si="0"/>
        <v>1980.9935647227339</v>
      </c>
      <c r="F25">
        <f t="shared" si="1"/>
        <v>1981</v>
      </c>
      <c r="G25">
        <f t="shared" si="2"/>
        <v>-1.8960000001243316E-2</v>
      </c>
      <c r="K25">
        <f t="shared" si="3"/>
        <v>-1.8960000001243316E-2</v>
      </c>
      <c r="O25">
        <f t="shared" ca="1" si="4"/>
        <v>-1.9204238494209096E-2</v>
      </c>
      <c r="Q25" s="2">
        <f t="shared" si="5"/>
        <v>43047.812100000003</v>
      </c>
    </row>
    <row r="26" spans="1:17" x14ac:dyDescent="0.2">
      <c r="A26" s="34" t="s">
        <v>2</v>
      </c>
      <c r="B26" s="35" t="s">
        <v>49</v>
      </c>
      <c r="C26" s="36">
        <v>58069.256399999998</v>
      </c>
      <c r="D26" s="37" t="s">
        <v>51</v>
      </c>
      <c r="E26">
        <f t="shared" si="0"/>
        <v>1981.9928994725508</v>
      </c>
      <c r="F26">
        <f t="shared" si="1"/>
        <v>1982</v>
      </c>
      <c r="G26">
        <f t="shared" si="2"/>
        <v>-2.0920000002661254E-2</v>
      </c>
      <c r="K26">
        <f t="shared" si="3"/>
        <v>-2.0920000002661254E-2</v>
      </c>
      <c r="O26">
        <f t="shared" ca="1" si="4"/>
        <v>-1.9210277354892474E-2</v>
      </c>
      <c r="Q26" s="2">
        <f t="shared" si="5"/>
        <v>43050.756399999998</v>
      </c>
    </row>
    <row r="27" spans="1:17" x14ac:dyDescent="0.2">
      <c r="A27" s="34" t="s">
        <v>2</v>
      </c>
      <c r="B27" s="35" t="s">
        <v>49</v>
      </c>
      <c r="C27" s="36">
        <v>58069.257799999999</v>
      </c>
      <c r="D27" s="37" t="s">
        <v>1</v>
      </c>
      <c r="E27">
        <f t="shared" si="0"/>
        <v>1981.9933746512522</v>
      </c>
      <c r="F27">
        <f t="shared" si="1"/>
        <v>1982</v>
      </c>
      <c r="G27">
        <f t="shared" si="2"/>
        <v>-1.9520000001648441E-2</v>
      </c>
      <c r="K27">
        <f t="shared" si="3"/>
        <v>-1.9520000001648441E-2</v>
      </c>
      <c r="O27">
        <f t="shared" ca="1" si="4"/>
        <v>-1.9210277354892474E-2</v>
      </c>
      <c r="Q27" s="2">
        <f t="shared" si="5"/>
        <v>43050.757799999999</v>
      </c>
    </row>
    <row r="28" spans="1:17" x14ac:dyDescent="0.2">
      <c r="A28" s="40" t="s">
        <v>0</v>
      </c>
      <c r="B28" s="41" t="s">
        <v>49</v>
      </c>
      <c r="C28" s="40">
        <v>58131.129699999932</v>
      </c>
      <c r="D28" s="40" t="s">
        <v>21</v>
      </c>
      <c r="E28">
        <f t="shared" si="0"/>
        <v>2002.9935239931069</v>
      </c>
      <c r="F28">
        <f t="shared" si="1"/>
        <v>2003</v>
      </c>
      <c r="G28">
        <f t="shared" si="2"/>
        <v>-1.9080000070971437E-2</v>
      </c>
      <c r="K28">
        <f t="shared" si="3"/>
        <v>-1.9080000070971437E-2</v>
      </c>
      <c r="O28">
        <f t="shared" ca="1" si="4"/>
        <v>-1.9337093429243404E-2</v>
      </c>
      <c r="Q28" s="2">
        <f t="shared" si="5"/>
        <v>43112.629699999932</v>
      </c>
    </row>
    <row r="29" spans="1:17" x14ac:dyDescent="0.2">
      <c r="A29" s="40" t="s">
        <v>0</v>
      </c>
      <c r="B29" s="41" t="s">
        <v>49</v>
      </c>
      <c r="C29" s="40">
        <v>58131.130200000014</v>
      </c>
      <c r="D29" s="40" t="s">
        <v>21</v>
      </c>
      <c r="E29">
        <f t="shared" si="0"/>
        <v>2002.9936936998138</v>
      </c>
      <c r="F29">
        <f t="shared" si="1"/>
        <v>2003</v>
      </c>
      <c r="G29">
        <f t="shared" si="2"/>
        <v>-1.857999998901505E-2</v>
      </c>
      <c r="K29">
        <f t="shared" si="3"/>
        <v>-1.857999998901505E-2</v>
      </c>
      <c r="O29">
        <f t="shared" ca="1" si="4"/>
        <v>-1.9337093429243404E-2</v>
      </c>
      <c r="Q29" s="2">
        <f t="shared" si="5"/>
        <v>43112.630200000014</v>
      </c>
    </row>
    <row r="30" spans="1:17" x14ac:dyDescent="0.2">
      <c r="A30" s="40" t="s">
        <v>0</v>
      </c>
      <c r="B30" s="41" t="s">
        <v>49</v>
      </c>
      <c r="C30" s="40">
        <v>58134.075100000016</v>
      </c>
      <c r="D30" s="40" t="s">
        <v>21</v>
      </c>
      <c r="E30">
        <f t="shared" si="0"/>
        <v>2003.9932320976477</v>
      </c>
      <c r="F30">
        <f t="shared" si="1"/>
        <v>2004</v>
      </c>
      <c r="G30">
        <f t="shared" si="2"/>
        <v>-1.9939999983762391E-2</v>
      </c>
      <c r="K30">
        <f t="shared" si="3"/>
        <v>-1.9939999983762391E-2</v>
      </c>
      <c r="O30">
        <f t="shared" ca="1" si="4"/>
        <v>-1.9343132289926783E-2</v>
      </c>
      <c r="Q30" s="2">
        <f t="shared" si="5"/>
        <v>43115.575100000016</v>
      </c>
    </row>
    <row r="31" spans="1:17" x14ac:dyDescent="0.2">
      <c r="A31" s="40" t="s">
        <v>0</v>
      </c>
      <c r="B31" s="41" t="s">
        <v>49</v>
      </c>
      <c r="C31" s="40">
        <v>58134.075800000224</v>
      </c>
      <c r="D31" s="40" t="s">
        <v>21</v>
      </c>
      <c r="E31">
        <f t="shared" si="0"/>
        <v>2003.9934696870687</v>
      </c>
      <c r="F31">
        <f t="shared" si="1"/>
        <v>2004</v>
      </c>
      <c r="G31">
        <f t="shared" si="2"/>
        <v>-1.9239999775891192E-2</v>
      </c>
      <c r="K31">
        <f t="shared" si="3"/>
        <v>-1.9239999775891192E-2</v>
      </c>
      <c r="O31">
        <f t="shared" ca="1" si="4"/>
        <v>-1.9343132289926783E-2</v>
      </c>
      <c r="Q31" s="2">
        <f t="shared" si="5"/>
        <v>43115.575800000224</v>
      </c>
    </row>
    <row r="32" spans="1:17" x14ac:dyDescent="0.2">
      <c r="A32" s="40" t="s">
        <v>0</v>
      </c>
      <c r="B32" s="41" t="s">
        <v>47</v>
      </c>
      <c r="C32" s="40">
        <v>58162.064199999906</v>
      </c>
      <c r="D32" s="40" t="s">
        <v>21</v>
      </c>
      <c r="E32">
        <f t="shared" si="0"/>
        <v>2013.4931065146677</v>
      </c>
      <c r="F32">
        <f t="shared" si="1"/>
        <v>2013.5</v>
      </c>
      <c r="G32">
        <f t="shared" si="2"/>
        <v>-2.0310000094468705E-2</v>
      </c>
      <c r="K32">
        <f t="shared" si="3"/>
        <v>-2.0310000094468705E-2</v>
      </c>
      <c r="O32">
        <f t="shared" ca="1" si="4"/>
        <v>-1.9400501466418869E-2</v>
      </c>
      <c r="Q32" s="2">
        <f t="shared" si="5"/>
        <v>43143.564199999906</v>
      </c>
    </row>
    <row r="33" spans="1:17" x14ac:dyDescent="0.2">
      <c r="A33" s="40" t="s">
        <v>0</v>
      </c>
      <c r="B33" s="41" t="s">
        <v>47</v>
      </c>
      <c r="C33" s="40">
        <v>58162.067300000228</v>
      </c>
      <c r="D33" s="40" t="s">
        <v>21</v>
      </c>
      <c r="E33">
        <f t="shared" si="0"/>
        <v>2013.4941586961866</v>
      </c>
      <c r="F33">
        <f t="shared" si="1"/>
        <v>2013.5</v>
      </c>
      <c r="G33">
        <f t="shared" si="2"/>
        <v>-1.7209999772603624E-2</v>
      </c>
      <c r="K33">
        <f t="shared" si="3"/>
        <v>-1.7209999772603624E-2</v>
      </c>
      <c r="O33">
        <f t="shared" ca="1" si="4"/>
        <v>-1.9400501466418869E-2</v>
      </c>
      <c r="Q33" s="2">
        <f t="shared" si="5"/>
        <v>43143.567300000228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2982" r:id="rId1" display="http://vsolj.cetus-net.org/bulletin.html"/>
    <hyperlink ref="H62975" r:id="rId2" display="http://vsolj.cetus-net.org/bulletin.html"/>
    <hyperlink ref="AP472" r:id="rId3" display="http://cdsbib.u-strasbg.fr/cgi-bin/cdsbib?1990RMxAA..21..381G"/>
    <hyperlink ref="AP475" r:id="rId4" display="http://cdsbib.u-strasbg.fr/cgi-bin/cdsbib?1990RMxAA..21..381G"/>
    <hyperlink ref="AP473" r:id="rId5" display="http://cdsbib.u-strasbg.fr/cgi-bin/cdsbib?1990RMxAA..21..381G"/>
    <hyperlink ref="AP451" r:id="rId6" display="http://cdsbib.u-strasbg.fr/cgi-bin/cdsbib?1990RMxAA..21..381G"/>
    <hyperlink ref="I62982" r:id="rId7" display="http://vsolj.cetus-net.org/bulletin.html"/>
    <hyperlink ref="AQ585" r:id="rId8" display="http://cdsbib.u-strasbg.fr/cgi-bin/cdsbib?1990RMxAA..21..381G"/>
    <hyperlink ref="AQ64390" r:id="rId9" display="http://cdsbib.u-strasbg.fr/cgi-bin/cdsbib?1990RMxAA..21..381G"/>
    <hyperlink ref="AQ586" r:id="rId10" display="http://cdsbib.u-strasbg.fr/cgi-bin/cdsbib?1990RMxAA..21..381G"/>
    <hyperlink ref="H62979" r:id="rId11" display="https://www.aavso.org/ejaavso"/>
    <hyperlink ref="H63668" r:id="rId12" display="http://vsolj.cetus-net.org/bulletin.html"/>
    <hyperlink ref="H63661" r:id="rId13" display="https://www.aavso.org/ejaavso"/>
    <hyperlink ref="I63668" r:id="rId14" display="http://vsolj.cetus-net.org/bulletin.html"/>
    <hyperlink ref="AQ57319" r:id="rId15" display="http://cdsbib.u-strasbg.fr/cgi-bin/cdsbib?1990RMxAA..21..381G"/>
    <hyperlink ref="H63665" r:id="rId16" display="https://www.aavso.org/ejaavso"/>
    <hyperlink ref="AP4683" r:id="rId17" display="http://cdsbib.u-strasbg.fr/cgi-bin/cdsbib?1990RMxAA..21..381G"/>
    <hyperlink ref="AP4686" r:id="rId18" display="http://cdsbib.u-strasbg.fr/cgi-bin/cdsbib?1990RMxAA..21..381G"/>
    <hyperlink ref="AP4684" r:id="rId19" display="http://cdsbib.u-strasbg.fr/cgi-bin/cdsbib?1990RMxAA..21..381G"/>
    <hyperlink ref="AP4668" r:id="rId20" display="http://cdsbib.u-strasbg.fr/cgi-bin/cdsbib?1990RMxAA..21..381G"/>
    <hyperlink ref="AQ4897" r:id="rId21" display="http://cdsbib.u-strasbg.fr/cgi-bin/cdsbib?1990RMxAA..21..381G"/>
    <hyperlink ref="AQ4901" r:id="rId22" display="http://cdsbib.u-strasbg.fr/cgi-bin/cdsbib?1990RMxAA..21..381G"/>
    <hyperlink ref="AQ64581" r:id="rId23" display="http://cdsbib.u-strasbg.fr/cgi-bin/cdsbib?1990RMxAA..21..381G"/>
    <hyperlink ref="I1789" r:id="rId24" display="http://vsolj.cetus-net.org/bulletin.html"/>
    <hyperlink ref="H1789" r:id="rId25" display="http://vsolj.cetus-net.org/bulletin.html"/>
    <hyperlink ref="AQ65242" r:id="rId26" display="http://cdsbib.u-strasbg.fr/cgi-bin/cdsbib?1990RMxAA..21..381G"/>
    <hyperlink ref="AQ65241" r:id="rId27" display="http://cdsbib.u-strasbg.fr/cgi-bin/cdsbib?1990RMxAA..21..381G"/>
    <hyperlink ref="AP2959" r:id="rId28" display="http://cdsbib.u-strasbg.fr/cgi-bin/cdsbib?1990RMxAA..21..381G"/>
    <hyperlink ref="AP2977" r:id="rId29" display="http://cdsbib.u-strasbg.fr/cgi-bin/cdsbib?1990RMxAA..21..381G"/>
    <hyperlink ref="AP2978" r:id="rId30" display="http://cdsbib.u-strasbg.fr/cgi-bin/cdsbib?1990RMxAA..21..381G"/>
    <hyperlink ref="AP2974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2024-02-25T04:43:26Z</dcterms:modified>
</cp:coreProperties>
</file>