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E09FDD5-A979-4CE5-AAA0-D565F95E628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E23" i="1"/>
  <c r="F23" i="1"/>
  <c r="G23" i="1"/>
  <c r="I23" i="1"/>
  <c r="G11" i="1"/>
  <c r="F11" i="1"/>
  <c r="Q22" i="1"/>
  <c r="Q23" i="1"/>
  <c r="C21" i="1"/>
  <c r="G21" i="1"/>
  <c r="H21" i="1"/>
  <c r="A21" i="1"/>
  <c r="C7" i="1"/>
  <c r="G22" i="1"/>
  <c r="I22" i="1"/>
  <c r="C8" i="1"/>
  <c r="E21" i="1"/>
  <c r="F21" i="1"/>
  <c r="E15" i="1"/>
  <c r="Q21" i="1"/>
  <c r="C17" i="1"/>
  <c r="C12" i="1"/>
  <c r="C16" i="1" l="1"/>
  <c r="D18" i="1" s="1"/>
  <c r="C11" i="1"/>
  <c r="O22" i="1" l="1"/>
  <c r="O23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<sst xmlns="http://schemas.openxmlformats.org/spreadsheetml/2006/main" count="53" uniqueCount="47">
  <si>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</si>
  <si>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</si>
  <si>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</si>
  <si>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</si>
  <si>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</si>
  <si>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</si>
  <si>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</si>
  <si>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</si>
  <si>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</si>
  <si>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</si>
  <si>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</si>
  <si>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</si>
  <si>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</si>
  <si>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</si>
  <si>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</si>
  <si>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</si>
  <si>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</si>
  <si>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</si>
  <si>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</si>
  <si>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</si>
  <si>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</si>
  <si>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</si>
  <si>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</si>
  <si>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</si>
  <si>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</si>
  <si>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</si>
  <si>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</si>
  <si>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</si>
  <si>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</si>
  <si>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</si>
  <si>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</si>
  <si>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</si>
  <si>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</si>
  <si>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</si>
  <si>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</si>
  <si>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</si>
  <si>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</si>
  <si>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HD 051082_Mon.xls</t>
  </si>
  <si>
    <t>EA</t>
  </si>
  <si>
    <t>IBVS 5495 Eph.</t>
  </si>
  <si>
    <t>IBVS 5495</t>
  </si>
  <si>
    <t>Mon</t>
  </si>
  <si>
    <t>IBVS 6114</t>
  </si>
  <si>
    <t>II</t>
  </si>
  <si>
    <t>I</t>
  </si>
  <si>
    <t>V0879 Mon / HD 051082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</si>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</sst>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V0879 Mon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8.3000000000000001E-4</c:v>
                  </c:pt>
                  <c:pt idx="2">
                    <c:v>2.2000000000000001E-4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8.3000000000000001E-4</c:v>
                  </c:pt>
                  <c:pt idx="2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1715.5</c:v>
                </c:pt>
                <c:pt idx="2">
                  <c:v>1747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A8-49DA-A174-6EE860FC090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8.3000000000000001E-4</c:v>
                  </c:pt>
                  <c:pt idx="2">
                    <c:v>2.2000000000000001E-4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8.3000000000000001E-4</c:v>
                  </c:pt>
                  <c:pt idx="2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1715.5</c:v>
                </c:pt>
                <c:pt idx="2">
                  <c:v>1747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-4.9494999999296851E-2</c:v>
                </c:pt>
                <c:pt idx="2">
                  <c:v>-4.7890000001643784E-2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A8-49DA-A174-6EE860FC090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8.3000000000000001E-4</c:v>
                  </c:pt>
                  <c:pt idx="2">
                    <c:v>2.2000000000000001E-4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8.3000000000000001E-4</c:v>
                  </c:pt>
                  <c:pt idx="2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1715.5</c:v>
                </c:pt>
                <c:pt idx="2">
                  <c:v>1747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A8-49DA-A174-6EE860FC090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8.3000000000000001E-4</c:v>
                  </c:pt>
                  <c:pt idx="2">
                    <c:v>2.2000000000000001E-4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8.3000000000000001E-4</c:v>
                  </c:pt>
                  <c:pt idx="2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1715.5</c:v>
                </c:pt>
                <c:pt idx="2">
                  <c:v>1747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A8-49DA-A174-6EE860FC090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8.3000000000000001E-4</c:v>
                  </c:pt>
                  <c:pt idx="2">
                    <c:v>2.2000000000000001E-4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8.3000000000000001E-4</c:v>
                  </c:pt>
                  <c:pt idx="2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1715.5</c:v>
                </c:pt>
                <c:pt idx="2">
                  <c:v>1747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A8-49DA-A174-6EE860FC090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8.3000000000000001E-4</c:v>
                  </c:pt>
                  <c:pt idx="2">
                    <c:v>2.2000000000000001E-4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8.3000000000000001E-4</c:v>
                  </c:pt>
                  <c:pt idx="2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1715.5</c:v>
                </c:pt>
                <c:pt idx="2">
                  <c:v>1747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A8-49DA-A174-6EE860FC090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8.3000000000000001E-4</c:v>
                  </c:pt>
                  <c:pt idx="2">
                    <c:v>2.2000000000000001E-4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8.3000000000000001E-4</c:v>
                  </c:pt>
                  <c:pt idx="2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1715.5</c:v>
                </c:pt>
                <c:pt idx="2">
                  <c:v>1747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A8-49DA-A174-6EE860FC090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1715.5</c:v>
                </c:pt>
                <c:pt idx="2">
                  <c:v>1747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-2.2655792234212158E-5</c:v>
                </c:pt>
                <c:pt idx="1">
                  <c:v>-4.8238502569672562E-2</c:v>
                </c:pt>
                <c:pt idx="2">
                  <c:v>-4.9123841639033855E-2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A8-49DA-A174-6EE860FC0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0027672"/>
        <c:axId val="1"/>
      </c:scatterChart>
      <c:valAx>
        <c:axId val="810027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0027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0</xdr:rowOff>
    </xdr:from>
    <xdr:to>
      <xdr:col>16</xdr:col>
      <xdr:colOff>209550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20D8569-D50D-488C-A165-6A5F008B73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45</v>
      </c>
      <c r="E1" s="31"/>
      <c r="F1" s="31" t="s">
        <v>37</v>
      </c>
      <c r="G1" s="32" t="s">
        <v>38</v>
      </c>
      <c r="H1" s="10" t="s">
        <v>39</v>
      </c>
      <c r="I1" s="33">
        <v>52896.883999999998</v>
      </c>
      <c r="J1" s="33">
        <v>2.1869100000000001</v>
      </c>
      <c r="K1" s="34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52896.883999999998</v>
      </c>
      <c r="D4" s="8">
        <v>2.1869100000000001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52896.883999999998</v>
      </c>
    </row>
    <row r="8" spans="1:12" x14ac:dyDescent="0.2">
      <c r="A8" t="s">
        <v>2</v>
      </c>
      <c r="C8">
        <f>+D4</f>
        <v>2.1869100000000001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-2.2655792234212158E-5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-2.8106002201945991E-5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56717.366646158363</v>
      </c>
      <c r="D15" s="16" t="s">
        <v>32</v>
      </c>
      <c r="E15" s="17">
        <f ca="1">TODAY()+15018.5-B9/24</f>
        <v>60365.5</v>
      </c>
    </row>
    <row r="16" spans="1:12" x14ac:dyDescent="0.2">
      <c r="A16" s="18" t="s">
        <v>3</v>
      </c>
      <c r="B16" s="11"/>
      <c r="C16" s="19">
        <f ca="1">+C8+C12</f>
        <v>2.1868818939977981</v>
      </c>
      <c r="D16" s="16" t="s">
        <v>33</v>
      </c>
      <c r="E16" s="17">
        <f ca="1">ROUND(2*(E15-C15)/C16,0)/2+1</f>
        <v>1669</v>
      </c>
    </row>
    <row r="17" spans="1:17" ht="13.5" thickBot="1" x14ac:dyDescent="0.25">
      <c r="A17" s="16" t="s">
        <v>29</v>
      </c>
      <c r="B17" s="11"/>
      <c r="C17" s="11">
        <f>COUNT(C21:C2191)</f>
        <v>3</v>
      </c>
      <c r="D17" s="16" t="s">
        <v>34</v>
      </c>
      <c r="E17" s="20">
        <f ca="1">+C15+C16*E16-15018.5-C9/24</f>
        <v>45349.168360574025</v>
      </c>
    </row>
    <row r="18" spans="1:17" ht="14.25" thickTop="1" thickBot="1" x14ac:dyDescent="0.25">
      <c r="A18" s="18" t="s">
        <v>4</v>
      </c>
      <c r="B18" s="11"/>
      <c r="C18" s="21">
        <f ca="1">+C15</f>
        <v>56717.366646158363</v>
      </c>
      <c r="D18" s="22">
        <f ca="1">+C16</f>
        <v>2.1868818939977981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46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x14ac:dyDescent="0.2">
      <c r="A21" t="str">
        <f>$K$1</f>
        <v>IBVS 5495</v>
      </c>
      <c r="C21" s="9">
        <f>+$C$4</f>
        <v>52896.883999999998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-2.2655792234212158E-5</v>
      </c>
      <c r="Q21" s="2">
        <f>+C21-15018.5</f>
        <v>37878.383999999998</v>
      </c>
    </row>
    <row r="22" spans="1:17" x14ac:dyDescent="0.2">
      <c r="A22" s="35" t="s">
        <v>42</v>
      </c>
      <c r="B22" s="36" t="s">
        <v>43</v>
      </c>
      <c r="C22" s="35">
        <v>56648.478609999998</v>
      </c>
      <c r="D22" s="35">
        <v>8.3000000000000001E-4</v>
      </c>
      <c r="E22">
        <f>+(C22-C$7)/C$8</f>
        <v>1715.4773676100067</v>
      </c>
      <c r="F22">
        <f>ROUND(2*E22,0)/2</f>
        <v>1715.5</v>
      </c>
      <c r="G22">
        <f>+C22-(C$7+F22*C$8)</f>
        <v>-4.9494999999296851E-2</v>
      </c>
      <c r="I22">
        <f>+G22</f>
        <v>-4.9494999999296851E-2</v>
      </c>
      <c r="O22">
        <f ca="1">+C$11+C$12*$F22</f>
        <v>-4.8238502569672562E-2</v>
      </c>
      <c r="Q22" s="2">
        <f>+C22-15018.5</f>
        <v>41629.978609999998</v>
      </c>
    </row>
    <row r="23" spans="1:17" x14ac:dyDescent="0.2">
      <c r="A23" s="35" t="s">
        <v>42</v>
      </c>
      <c r="B23" s="36" t="s">
        <v>44</v>
      </c>
      <c r="C23" s="35">
        <v>56717.367879999998</v>
      </c>
      <c r="D23" s="35">
        <v>2.2000000000000001E-4</v>
      </c>
      <c r="E23">
        <f>+(C23-C$7)/C$8</f>
        <v>1746.9781015222388</v>
      </c>
      <c r="F23">
        <f>ROUND(2*E23,0)/2</f>
        <v>1747</v>
      </c>
      <c r="G23">
        <f>+C23-(C$7+F23*C$8)</f>
        <v>-4.7890000001643784E-2</v>
      </c>
      <c r="I23">
        <f>+G23</f>
        <v>-4.7890000001643784E-2</v>
      </c>
      <c r="O23">
        <f ca="1">+C$11+C$12*$F23</f>
        <v>-4.9123841639033855E-2</v>
      </c>
      <c r="Q23" s="2">
        <f>+C23-15018.5</f>
        <v>41698.867879999998</v>
      </c>
    </row>
    <row r="24" spans="1:17" x14ac:dyDescent="0.2">
      <c r="Q24" s="2"/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2024-02-25T04:44:54Z</dcterms:modified>
</cp:coreProperties>
</file>