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956616A-B9B3-4756-B55E-6A5D0EAFF4F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3" i="1" l="1"/>
  <c r="Q22" i="1"/>
  <c r="C8" i="1"/>
  <c r="C7" i="1"/>
  <c r="E23" i="1"/>
  <c r="F23" i="1"/>
  <c r="D9" i="1"/>
  <c r="E9" i="1"/>
  <c r="D8" i="1"/>
  <c r="F16" i="1"/>
  <c r="F17" i="1" s="1"/>
  <c r="C17" i="1"/>
  <c r="Q21" i="1"/>
  <c r="G23" i="1"/>
  <c r="K23" i="1"/>
  <c r="E21" i="1"/>
  <c r="F21" i="1"/>
  <c r="G21" i="1"/>
  <c r="E22" i="1"/>
  <c r="F22" i="1"/>
  <c r="G22" i="1"/>
  <c r="K22" i="1"/>
  <c r="I21" i="1"/>
  <c r="C12" i="1"/>
  <c r="C11" i="1"/>
  <c r="O21" i="1" l="1"/>
  <c r="O23" i="1"/>
  <c r="C15" i="1"/>
  <c r="F18" i="1" s="1"/>
  <c r="O22" i="1"/>
  <c r="C16" i="1"/>
  <c r="D18" i="1" s="1"/>
  <c r="F19" i="1" l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<sst xmlns="http://schemas.openxmlformats.org/spreadsheetml/2006/main" count="52" uniqueCount="49">
  <si>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</si>
  <si>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</si>
  <si>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</si>
  <si>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</si>
  <si>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</si>
  <si>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</si>
  <si>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</si>
  <si>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</si>
  <si>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</si>
  <si>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</si>
  <si>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</si>
  <si>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</si>
  <si>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</si>
  <si>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</si>
  <si>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</si>
  <si>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</si>
  <si>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</si>
  <si>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</si>
  <si>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</si>
  <si>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</si>
  <si>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</si>
  <si>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</si>
  <si>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</si>
  <si>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</si>
  <si>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</si>
  <si>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</si>
  <si>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</si>
  <si>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</si>
  <si>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</si>
  <si>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</si>
  <si>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</si>
  <si>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</si>
  <si>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</si>
  <si>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</si>
  <si>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</si>
  <si>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</si>
  <si>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</si>
  <si>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</si>
  <si>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</si>
  <si>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</si>
  <si>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</si>
  <si>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V0906 Mon</t>
  </si>
  <si>
    <t>G0158-0541</t>
  </si>
  <si>
    <t xml:space="preserve"> V0906 Mon </t>
  </si>
  <si>
    <t>EA</t>
  </si>
  <si>
    <t>V0906 Mon / GSC 0158-0541</t>
  </si>
  <si>
    <t>GCVS</t>
  </si>
  <si>
    <t>IBVS 6152</t>
  </si>
  <si>
    <t>IBVS 6157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</si>
</sst>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6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4" fillId="3" borderId="1" xfId="0" applyFont="1" applyFill="1" applyBorder="1">
      <alignment vertical="top"/>
    </xf>
    <xf numFmtId="0" fontId="17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V0906 Mon - O-C Diagr.</a:t>
            </a:r>
          </a:p>
        </c:rich>
      </c:tx>
      <c:layout>
        <c:manualLayout>
          <c:xMode val="edge"/>
          <c:yMode val="edge"/>
          <c:x val="0.3714285714285714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1778</c:v>
                </c:pt>
                <c:pt idx="2">
                  <c:v>1764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A9-4C59-ADFC-B60A7378986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1778</c:v>
                </c:pt>
                <c:pt idx="2">
                  <c:v>1764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A9-4C59-ADFC-B60A7378986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1778</c:v>
                </c:pt>
                <c:pt idx="2">
                  <c:v>1764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A9-4C59-ADFC-B60A7378986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1778</c:v>
                </c:pt>
                <c:pt idx="2">
                  <c:v>1764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-1.6400000000430737E-2</c:v>
                </c:pt>
                <c:pt idx="2">
                  <c:v>-1.3800000000628643E-2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A9-4C59-ADFC-B60A7378986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1778</c:v>
                </c:pt>
                <c:pt idx="2">
                  <c:v>1764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A9-4C59-ADFC-B60A7378986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1778</c:v>
                </c:pt>
                <c:pt idx="2">
                  <c:v>1764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A9-4C59-ADFC-B60A7378986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1778</c:v>
                </c:pt>
                <c:pt idx="2">
                  <c:v>1764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CA9-4C59-ADFC-B60A7378986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1778</c:v>
                </c:pt>
                <c:pt idx="2">
                  <c:v>1764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9.8044116720111263E-6</c:v>
                </c:pt>
                <c:pt idx="1">
                  <c:v>-1.5164644129757149E-2</c:v>
                </c:pt>
                <c:pt idx="2">
                  <c:v>-1.5045160282974241E-2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CA9-4C59-ADFC-B60A7378986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1778</c:v>
                </c:pt>
                <c:pt idx="2">
                  <c:v>1764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CA9-4C59-ADFC-B60A73789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1149488"/>
        <c:axId val="1"/>
      </c:scatterChart>
      <c:valAx>
        <c:axId val="901149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1149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9B3BDC7-CA4D-81FF-90D5-827FE4A2D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45</v>
      </c>
      <c r="F1" s="38" t="s">
        <v>41</v>
      </c>
      <c r="G1" s="31">
        <v>2010</v>
      </c>
      <c r="H1" s="39"/>
      <c r="I1" s="32" t="s">
        <v>42</v>
      </c>
      <c r="J1" s="40" t="s">
        <v>43</v>
      </c>
      <c r="K1" s="33">
        <v>6.3719700000000001</v>
      </c>
      <c r="L1" s="34">
        <v>7.2624000000000004</v>
      </c>
      <c r="M1" s="35">
        <v>51604.76</v>
      </c>
      <c r="N1" s="35">
        <v>3.0689500000000001</v>
      </c>
      <c r="O1" s="32" t="s">
        <v>44</v>
      </c>
    </row>
    <row r="2" spans="1:15" x14ac:dyDescent="0.2">
      <c r="A2" t="s">
        <v>23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51604.76</v>
      </c>
      <c r="D4" s="28">
        <v>3.0689500000000001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5">
        <f>M1</f>
        <v>51604.76</v>
      </c>
      <c r="D7" s="29" t="s">
        <v>46</v>
      </c>
    </row>
    <row r="8" spans="1:15" x14ac:dyDescent="0.2">
      <c r="A8" t="s">
        <v>3</v>
      </c>
      <c r="C8" s="45">
        <f>N1</f>
        <v>3.0689500000000001</v>
      </c>
      <c r="D8" s="29" t="str">
        <f>D7</f>
        <v>GCVS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9.8044116720111263E-6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-8.5345604844933406E-6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57061.33793535587</v>
      </c>
      <c r="E15" s="14" t="s">
        <v>34</v>
      </c>
      <c r="F15" s="36">
        <v>1</v>
      </c>
    </row>
    <row r="16" spans="1:15" x14ac:dyDescent="0.2">
      <c r="A16" s="16" t="s">
        <v>4</v>
      </c>
      <c r="B16" s="10"/>
      <c r="C16" s="17">
        <f ca="1">+C8+C12</f>
        <v>3.0689414654395155</v>
      </c>
      <c r="E16" s="14" t="s">
        <v>30</v>
      </c>
      <c r="F16" s="37">
        <f ca="1">NOW()+15018.5+$C$5/24</f>
        <v>60365.74487638889</v>
      </c>
    </row>
    <row r="17" spans="1:18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2855.5</v>
      </c>
    </row>
    <row r="18" spans="1:18" ht="14.25" thickTop="1" thickBot="1" x14ac:dyDescent="0.25">
      <c r="A18" s="16" t="s">
        <v>5</v>
      </c>
      <c r="B18" s="10"/>
      <c r="C18" s="19">
        <f ca="1">+C15</f>
        <v>57061.33793535587</v>
      </c>
      <c r="D18" s="20">
        <f ca="1">+C16</f>
        <v>3.0689414654395155</v>
      </c>
      <c r="E18" s="14" t="s">
        <v>36</v>
      </c>
      <c r="F18" s="23">
        <f ca="1">ROUND(2*(F16-$C$15)/$C$16,0)/2+F15</f>
        <v>1077.5</v>
      </c>
    </row>
    <row r="19" spans="1:18" ht="13.5" thickTop="1" x14ac:dyDescent="0.2">
      <c r="E19" s="14" t="s">
        <v>31</v>
      </c>
      <c r="F19" s="18">
        <f ca="1">+$C$15+$C$16*F18-15018.5-$C$5/24</f>
        <v>45350.018197700287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46</v>
      </c>
      <c r="C21" s="8">
        <v>51604.76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9.8044116720111263E-6</v>
      </c>
      <c r="Q21" s="2">
        <f>+C21-15018.5</f>
        <v>36586.26</v>
      </c>
    </row>
    <row r="22" spans="1:18" x14ac:dyDescent="0.2">
      <c r="A22" s="41" t="s">
        <v>47</v>
      </c>
      <c r="B22" s="42"/>
      <c r="C22" s="41">
        <v>57061.3367</v>
      </c>
      <c r="D22" s="41">
        <v>5.0000000000000001E-3</v>
      </c>
      <c r="E22">
        <f>+(C22-C$7)/C$8</f>
        <v>1777.9946561527552</v>
      </c>
      <c r="F22">
        <f>ROUND(2*E22,0)/2</f>
        <v>1778</v>
      </c>
      <c r="G22">
        <f>+C22-(C$7+F22*C$8)</f>
        <v>-1.6400000000430737E-2</v>
      </c>
      <c r="K22">
        <f>+G22</f>
        <v>-1.6400000000430737E-2</v>
      </c>
      <c r="O22">
        <f ca="1">+C$11+C$12*$F22</f>
        <v>-1.5164644129757149E-2</v>
      </c>
      <c r="Q22" s="2">
        <f>+C22-15018.5</f>
        <v>42042.8367</v>
      </c>
    </row>
    <row r="23" spans="1:18" x14ac:dyDescent="0.2">
      <c r="A23" s="43" t="s">
        <v>48</v>
      </c>
      <c r="B23" s="44"/>
      <c r="C23" s="43">
        <v>57018.374000000003</v>
      </c>
      <c r="D23" s="43">
        <v>5.9999999999999995E-4</v>
      </c>
      <c r="E23">
        <f>+(C23-C$7)/C$8</f>
        <v>1763.995503348051</v>
      </c>
      <c r="F23">
        <f>ROUND(2*E23,0)/2</f>
        <v>1764</v>
      </c>
      <c r="G23">
        <f>+C23-(C$7+F23*C$8)</f>
        <v>-1.3800000000628643E-2</v>
      </c>
      <c r="K23">
        <f>+G23</f>
        <v>-1.3800000000628643E-2</v>
      </c>
      <c r="O23">
        <f ca="1">+C$11+C$12*$F23</f>
        <v>-1.5045160282974241E-2</v>
      </c>
      <c r="Q23" s="2">
        <f>+C23-15018.5</f>
        <v>41999.874000000003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2024-02-25T04:52:37Z</dcterms:modified>
</cp:coreProperties>
</file>