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88703CE-EE8E-4458-871F-5CD0EFDB316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I24" i="1"/>
  <c r="G11" i="1"/>
  <c r="F11" i="1"/>
  <c r="Q24" i="1"/>
  <c r="E23" i="1"/>
  <c r="F23" i="1"/>
  <c r="G23" i="1"/>
  <c r="I23" i="1"/>
  <c r="Q23" i="1"/>
  <c r="E22" i="1"/>
  <c r="F22" i="1"/>
  <c r="G22" i="1"/>
  <c r="I22" i="1"/>
  <c r="Q22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C15" i="1"/>
  <c r="O22" i="1"/>
  <c r="O23" i="1"/>
  <c r="O24" i="1"/>
  <c r="O21" i="1"/>
  <c r="C18" i="1" l="1"/>
  <c r="E16" i="1"/>
  <c r="E17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<sst xmlns="http://schemas.openxmlformats.org/spreadsheetml/2006/main" count="53" uniqueCount="50">
  <si>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</si>
  <si>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</si>
  <si>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</si>
  <si>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</si>
  <si>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</si>
  <si>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</si>
  <si>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</si>
  <si>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</si>
  <si>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</si>
  <si>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</si>
  <si>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</si>
  <si>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</si>
  <si>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</si>
  <si>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</si>
  <si>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</si>
  <si>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</si>
  <si>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</si>
  <si>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</si>
  <si>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</si>
  <si>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</si>
  <si>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</si>
  <si>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</si>
  <si>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</si>
  <si>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</si>
  <si>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</si>
  <si>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</si>
  <si>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</si>
  <si>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</si>
  <si>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</si>
  <si>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</si>
  <si>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</si>
  <si>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</si>
  <si>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</si>
  <si>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</si>
  <si>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</si>
  <si>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</si>
  <si>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</si>
  <si>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</si>
  <si>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</si>
  <si>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</si>
  <si>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</si>
  <si>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V0925 Mon / GSC 4822-2853</t>
  </si>
  <si>
    <t>G4822-2853</t>
  </si>
  <si>
    <t>EA</t>
  </si>
  <si>
    <t>IBVS 5570</t>
  </si>
  <si>
    <t>IBVS 5992</t>
  </si>
  <si>
    <t>I</t>
  </si>
  <si>
    <t>IBVS 6029</t>
  </si>
  <si>
    <t>IBVS 6042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</si>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</sst>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V0925 Mon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0.02</c:v>
                  </c:pt>
                  <c:pt idx="3">
                    <c:v>1.9000000000000001E-4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0.02</c:v>
                  </c:pt>
                  <c:pt idx="3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</c:v>
                </c:pt>
                <c:pt idx="2">
                  <c:v>565</c:v>
                </c:pt>
                <c:pt idx="3">
                  <c:v>608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83-4B5D-AA45-2565902AFB2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0.02</c:v>
                  </c:pt>
                  <c:pt idx="3">
                    <c:v>1.9000000000000001E-4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0.02</c:v>
                  </c:pt>
                  <c:pt idx="3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</c:v>
                </c:pt>
                <c:pt idx="2">
                  <c:v>565</c:v>
                </c:pt>
                <c:pt idx="3">
                  <c:v>608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-8.1550000002607703E-2</c:v>
                </c:pt>
                <c:pt idx="2">
                  <c:v>-3.8749999999708962E-2</c:v>
                </c:pt>
                <c:pt idx="3">
                  <c:v>-1.7299999999522697E-2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83-4B5D-AA45-2565902AFB2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0.02</c:v>
                  </c:pt>
                  <c:pt idx="3">
                    <c:v>1.9000000000000001E-4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0.02</c:v>
                  </c:pt>
                  <c:pt idx="3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</c:v>
                </c:pt>
                <c:pt idx="2">
                  <c:v>565</c:v>
                </c:pt>
                <c:pt idx="3">
                  <c:v>608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83-4B5D-AA45-2565902AFB2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0.02</c:v>
                  </c:pt>
                  <c:pt idx="3">
                    <c:v>1.9000000000000001E-4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0.02</c:v>
                  </c:pt>
                  <c:pt idx="3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</c:v>
                </c:pt>
                <c:pt idx="2">
                  <c:v>565</c:v>
                </c:pt>
                <c:pt idx="3">
                  <c:v>608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83-4B5D-AA45-2565902AFB2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0.02</c:v>
                  </c:pt>
                  <c:pt idx="3">
                    <c:v>1.9000000000000001E-4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0.02</c:v>
                  </c:pt>
                  <c:pt idx="3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</c:v>
                </c:pt>
                <c:pt idx="2">
                  <c:v>565</c:v>
                </c:pt>
                <c:pt idx="3">
                  <c:v>608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83-4B5D-AA45-2565902AFB2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0.02</c:v>
                  </c:pt>
                  <c:pt idx="3">
                    <c:v>1.9000000000000001E-4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0.02</c:v>
                  </c:pt>
                  <c:pt idx="3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</c:v>
                </c:pt>
                <c:pt idx="2">
                  <c:v>565</c:v>
                </c:pt>
                <c:pt idx="3">
                  <c:v>608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83-4B5D-AA45-2565902AFB2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0.02</c:v>
                  </c:pt>
                  <c:pt idx="3">
                    <c:v>1.9000000000000001E-4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0.02</c:v>
                  </c:pt>
                  <c:pt idx="3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</c:v>
                </c:pt>
                <c:pt idx="2">
                  <c:v>565</c:v>
                </c:pt>
                <c:pt idx="3">
                  <c:v>608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83-4B5D-AA45-2565902AFB2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</c:v>
                </c:pt>
                <c:pt idx="2">
                  <c:v>565</c:v>
                </c:pt>
                <c:pt idx="3">
                  <c:v>608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-0.37062838141515003</c:v>
                </c:pt>
                <c:pt idx="1">
                  <c:v>-8.0676455254027502E-2</c:v>
                </c:pt>
                <c:pt idx="2">
                  <c:v>-4.1004964350694839E-2</c:v>
                </c:pt>
                <c:pt idx="3">
                  <c:v>-1.5918580397116855E-2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83-4B5D-AA45-2565902AFB2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</c:v>
                </c:pt>
                <c:pt idx="2">
                  <c:v>565</c:v>
                </c:pt>
                <c:pt idx="3">
                  <c:v>608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F83-4B5D-AA45-2565902AF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952856"/>
        <c:axId val="1"/>
      </c:scatterChart>
      <c:valAx>
        <c:axId val="734952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952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699248120300752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9302BA1-3924-4A96-DB62-494B0BF5E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  <c r="E1" s="30"/>
      <c r="F1" t="s">
        <v>42</v>
      </c>
    </row>
    <row r="2" spans="1:7" x14ac:dyDescent="0.2">
      <c r="A2" t="s">
        <v>24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52625.8</v>
      </c>
      <c r="D4" s="9">
        <v>5.9557500000000001</v>
      </c>
    </row>
    <row r="6" spans="1:7" x14ac:dyDescent="0.2">
      <c r="A6" s="5" t="s">
        <v>1</v>
      </c>
    </row>
    <row r="7" spans="1:7" x14ac:dyDescent="0.2">
      <c r="A7" t="s">
        <v>2</v>
      </c>
      <c r="C7">
        <v>52625.8</v>
      </c>
    </row>
    <row r="8" spans="1:7" x14ac:dyDescent="0.2">
      <c r="A8" t="s">
        <v>3</v>
      </c>
      <c r="C8">
        <v>5.9557500000000001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-0.37062838141515003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16</v>
      </c>
      <c r="B12" s="12"/>
      <c r="C12" s="24">
        <f ca="1">SLOPE(INDIRECT($G$11):G992,INDIRECT($F$11):F992)</f>
        <v>5.8340427799018614E-4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39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60365.748203240735</v>
      </c>
    </row>
    <row r="15" spans="1:7" x14ac:dyDescent="0.2">
      <c r="A15" s="14" t="s">
        <v>17</v>
      </c>
      <c r="B15" s="12"/>
      <c r="C15" s="15">
        <f ca="1">(C7+C11)+(C8+C12)*INT(MAX(F21:F3533))</f>
        <v>56246.8800814196</v>
      </c>
      <c r="D15" s="16" t="s">
        <v>40</v>
      </c>
      <c r="E15" s="17">
        <f ca="1">ROUND(2*(E14-$C$7)/$C$8,0)/2+E13</f>
        <v>1300.5</v>
      </c>
    </row>
    <row r="16" spans="1:7" x14ac:dyDescent="0.2">
      <c r="A16" s="18" t="s">
        <v>4</v>
      </c>
      <c r="B16" s="12"/>
      <c r="C16" s="19">
        <f ca="1">+C8+C12</f>
        <v>5.9563334042779905</v>
      </c>
      <c r="D16" s="16" t="s">
        <v>33</v>
      </c>
      <c r="E16" s="26">
        <f ca="1">ROUND(2*(E14-$C$15)/$C$16,0)/2+E13</f>
        <v>692.5</v>
      </c>
    </row>
    <row r="17" spans="1:18" ht="13.5" thickBot="1" x14ac:dyDescent="0.25">
      <c r="A17" s="16" t="s">
        <v>29</v>
      </c>
      <c r="B17" s="12"/>
      <c r="C17" s="12">
        <f>COUNT(C21:C2191)</f>
        <v>4</v>
      </c>
      <c r="D17" s="16" t="s">
        <v>34</v>
      </c>
      <c r="E17" s="20">
        <f ca="1">+$C$15+$C$16*E16-15018.5-$C$9/24</f>
        <v>45353.536797215442</v>
      </c>
    </row>
    <row r="18" spans="1:18" ht="14.25" thickTop="1" thickBot="1" x14ac:dyDescent="0.25">
      <c r="A18" s="18" t="s">
        <v>5</v>
      </c>
      <c r="B18" s="12"/>
      <c r="C18" s="21">
        <f ca="1">+C15</f>
        <v>56246.8800814196</v>
      </c>
      <c r="D18" s="22">
        <f ca="1">+C16</f>
        <v>5.9563334042779905</v>
      </c>
      <c r="E18" s="23" t="s">
        <v>35</v>
      </c>
    </row>
    <row r="19" spans="1:18" ht="13.5" thickTop="1" x14ac:dyDescent="0.2">
      <c r="A19" s="27" t="s">
        <v>36</v>
      </c>
      <c r="E19" s="28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49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9" t="s">
        <v>38</v>
      </c>
    </row>
    <row r="21" spans="1:18" x14ac:dyDescent="0.2">
      <c r="A21" t="s">
        <v>44</v>
      </c>
      <c r="C21" s="10">
        <v>52625.8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-0.37062838141515003</v>
      </c>
      <c r="Q21" s="2">
        <f>+C21-15018.5</f>
        <v>37607.300000000003</v>
      </c>
    </row>
    <row r="22" spans="1:18" x14ac:dyDescent="0.2">
      <c r="A22" s="31" t="s">
        <v>45</v>
      </c>
      <c r="B22" s="32" t="s">
        <v>46</v>
      </c>
      <c r="C22" s="31">
        <v>55585.726199999997</v>
      </c>
      <c r="D22" s="31">
        <v>8.9999999999999998E-4</v>
      </c>
      <c r="E22">
        <f>+(C22-C$7)/C$8</f>
        <v>496.98630735003894</v>
      </c>
      <c r="F22">
        <f>ROUND(2*E22,0)/2</f>
        <v>497</v>
      </c>
      <c r="G22">
        <f>+C22-(C$7+F22*C$8)</f>
        <v>-8.1550000002607703E-2</v>
      </c>
      <c r="I22">
        <f>+G22</f>
        <v>-8.1550000002607703E-2</v>
      </c>
      <c r="O22">
        <f ca="1">+C$11+C$12*$F22</f>
        <v>-8.0676455254027502E-2</v>
      </c>
      <c r="Q22" s="2">
        <f>+C22-15018.5</f>
        <v>40567.226199999997</v>
      </c>
    </row>
    <row r="23" spans="1:18" x14ac:dyDescent="0.2">
      <c r="A23" s="33" t="s">
        <v>47</v>
      </c>
      <c r="B23" s="34" t="s">
        <v>46</v>
      </c>
      <c r="C23" s="33">
        <v>55990.76</v>
      </c>
      <c r="D23" s="33">
        <v>0.02</v>
      </c>
      <c r="E23">
        <f>+(C23-C$7)/C$8</f>
        <v>564.99349368257549</v>
      </c>
      <c r="F23">
        <f>ROUND(2*E23,0)/2</f>
        <v>565</v>
      </c>
      <c r="G23">
        <f>+C23-(C$7+F23*C$8)</f>
        <v>-3.8749999999708962E-2</v>
      </c>
      <c r="I23">
        <f>+G23</f>
        <v>-3.8749999999708962E-2</v>
      </c>
      <c r="O23">
        <f ca="1">+C$11+C$12*$F23</f>
        <v>-4.1004964350694839E-2</v>
      </c>
      <c r="Q23" s="2">
        <f>+C23-15018.5</f>
        <v>40972.26</v>
      </c>
    </row>
    <row r="24" spans="1:18" x14ac:dyDescent="0.2">
      <c r="A24" s="35" t="s">
        <v>48</v>
      </c>
      <c r="B24" s="36" t="s">
        <v>46</v>
      </c>
      <c r="C24" s="37">
        <v>56246.878700000001</v>
      </c>
      <c r="D24" s="37">
        <v>1.9000000000000001E-4</v>
      </c>
      <c r="E24">
        <f>+(C24-C$7)/C$8</f>
        <v>607.9970952440915</v>
      </c>
      <c r="F24">
        <f>ROUND(2*E24,0)/2</f>
        <v>608</v>
      </c>
      <c r="G24">
        <f>+C24-(C$7+F24*C$8)</f>
        <v>-1.7299999999522697E-2</v>
      </c>
      <c r="I24">
        <f>+G24</f>
        <v>-1.7299999999522697E-2</v>
      </c>
      <c r="O24">
        <f ca="1">+C$11+C$12*$F24</f>
        <v>-1.5918580397116855E-2</v>
      </c>
      <c r="Q24" s="2">
        <f>+C24-15018.5</f>
        <v>41228.378700000001</v>
      </c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2024-02-25T04:57:24Z</dcterms:modified>
</cp:coreProperties>
</file>