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5F2E77A-5B14-40B9-9FCA-D7AFF0E813E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C21" i="1"/>
  <c r="Q21" i="1"/>
  <c r="A21" i="1"/>
  <c r="G11" i="1"/>
  <c r="C7" i="1"/>
  <c r="C8" i="1"/>
  <c r="E15" i="1"/>
  <c r="C17" i="1"/>
  <c r="E22" i="1"/>
  <c r="F22" i="1"/>
  <c r="G22" i="1"/>
  <c r="I22" i="1"/>
  <c r="E21" i="1"/>
  <c r="F21" i="1"/>
  <c r="G21" i="1"/>
  <c r="H21" i="1"/>
  <c r="C12" i="1"/>
  <c r="C11" i="1"/>
  <c r="O22" i="1" l="1"/>
  <c r="O21" i="1"/>
  <c r="C15" i="1"/>
  <c r="E16" i="1" s="1"/>
  <c r="C16" i="1"/>
  <c r="D18" i="1" s="1"/>
  <c r="E17" i="1" l="1"/>
  <c r="C18" i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<sst xmlns="http://schemas.openxmlformats.org/spreadsheetml/2006/main" count="51" uniqueCount="46">
  <si>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</si>
  <si>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</si>
  <si>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</si>
  <si>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</si>
  <si>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</si>
  <si>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</si>
  <si>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</si>
  <si>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</si>
  <si>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</si>
  <si>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</si>
  <si>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</si>
  <si>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</si>
  <si>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</si>
  <si>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</si>
  <si>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</si>
  <si>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</si>
  <si>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</si>
  <si>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</si>
  <si>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</si>
  <si>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</si>
  <si>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</si>
  <si>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</si>
  <si>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</si>
  <si>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</si>
  <si>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</si>
  <si>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</si>
  <si>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</si>
  <si>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</si>
  <si>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</si>
  <si>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</si>
  <si>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</si>
  <si>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</si>
  <si>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</si>
  <si>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</si>
  <si>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</si>
  <si>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</si>
  <si>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</si>
  <si>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G0162-0673_Mon.xls</t>
  </si>
  <si>
    <t>EW</t>
  </si>
  <si>
    <t>IBVS 5458 Eph.</t>
  </si>
  <si>
    <t>IBVS 5458</t>
  </si>
  <si>
    <t>Mon</t>
  </si>
  <si>
    <t>IBVS 6029</t>
  </si>
  <si>
    <t>II</t>
  </si>
  <si>
    <t>V0929 Mon / GSC 0162-0673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</si>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</sst>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>
      <alignment vertical="top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5" fillId="0" borderId="0" xfId="0" applyFont="1">
      <alignment vertical="top"/>
    </xf>
    <xf numFmtId="0" fontId="0" fillId="0" borderId="0" xfId="0" applyFill="1" applyBorder="1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V0929 Mon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66-48DC-97B3-841A70A2DE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-9.3619999999646097E-2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66-48DC-97B3-841A70A2DE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66-48DC-97B3-841A70A2DE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66-48DC-97B3-841A70A2DE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66-48DC-97B3-841A70A2DE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66-48DC-97B3-841A70A2DE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66-48DC-97B3-841A70A2DE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6.9388939039072284E-18</c:v>
                </c:pt>
                <c:pt idx="1">
                  <c:v>-9.3619999999646097E-2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66-48DC-97B3-841A70A2D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311880"/>
        <c:axId val="1"/>
      </c:scatterChart>
      <c:valAx>
        <c:axId val="890311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0311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D8C36A-818D-755A-C7BA-C0B0D0AF8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44</v>
      </c>
      <c r="E1" s="30"/>
      <c r="F1" s="30" t="s">
        <v>37</v>
      </c>
      <c r="G1" s="31" t="s">
        <v>38</v>
      </c>
      <c r="H1" s="10" t="s">
        <v>39</v>
      </c>
      <c r="I1" s="32">
        <v>52373.53</v>
      </c>
      <c r="J1" s="32">
        <v>0.67771999999999999</v>
      </c>
      <c r="K1" s="33" t="s">
        <v>40</v>
      </c>
      <c r="L1" s="34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52373.53</v>
      </c>
      <c r="D4" s="8">
        <v>0.67771999999999999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52373.53</v>
      </c>
    </row>
    <row r="8" spans="1:12" x14ac:dyDescent="0.2">
      <c r="A8" t="s">
        <v>2</v>
      </c>
      <c r="C8">
        <f>+D4</f>
        <v>0.67771999999999999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6.9388939039072284E-18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-1.7569672515650953E-5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55984.328548784833</v>
      </c>
      <c r="D15" s="16" t="s">
        <v>32</v>
      </c>
      <c r="E15" s="17">
        <f ca="1">TODAY()+15018.5-B9/24</f>
        <v>60365.5</v>
      </c>
    </row>
    <row r="16" spans="1:12" x14ac:dyDescent="0.2">
      <c r="A16" s="18" t="s">
        <v>3</v>
      </c>
      <c r="B16" s="11"/>
      <c r="C16" s="19">
        <f ca="1">+C8+C12</f>
        <v>0.67770243032748434</v>
      </c>
      <c r="D16" s="16" t="s">
        <v>33</v>
      </c>
      <c r="E16" s="17">
        <f ca="1">ROUND(2*(E15-C15)/C16,0)/2+1</f>
        <v>6465.5</v>
      </c>
    </row>
    <row r="17" spans="1:17" ht="13.5" thickBot="1" x14ac:dyDescent="0.25">
      <c r="A17" s="16" t="s">
        <v>29</v>
      </c>
      <c r="B17" s="11"/>
      <c r="C17" s="11">
        <f>COUNT(C21:C2191)</f>
        <v>2</v>
      </c>
      <c r="D17" s="16" t="s">
        <v>34</v>
      </c>
      <c r="E17" s="20">
        <f ca="1">+C15+C16*E16-15018.5-C9/24</f>
        <v>45347.909445400517</v>
      </c>
    </row>
    <row r="18" spans="1:17" ht="14.25" thickTop="1" thickBot="1" x14ac:dyDescent="0.25">
      <c r="A18" s="18" t="s">
        <v>4</v>
      </c>
      <c r="B18" s="11"/>
      <c r="C18" s="21">
        <f ca="1">+C15</f>
        <v>55984.328548784833</v>
      </c>
      <c r="D18" s="22">
        <f ca="1">+C16</f>
        <v>0.67770243032748434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t="str">
        <f>$K$1</f>
        <v>IBVS 5458</v>
      </c>
      <c r="C21" s="9">
        <f>+$C$4</f>
        <v>52373.53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6.9388939039072284E-18</v>
      </c>
      <c r="Q21" s="2">
        <f>+C21-15018.5</f>
        <v>37355.03</v>
      </c>
    </row>
    <row r="22" spans="1:17" x14ac:dyDescent="0.2">
      <c r="A22" s="35" t="s">
        <v>42</v>
      </c>
      <c r="B22" s="36" t="s">
        <v>43</v>
      </c>
      <c r="C22" s="35">
        <v>55984.667399999998</v>
      </c>
      <c r="D22" s="35">
        <v>1E-3</v>
      </c>
      <c r="E22">
        <f>+(C22-C$7)/C$8</f>
        <v>5328.3618603553086</v>
      </c>
      <c r="F22">
        <f>ROUND(2*E22,0)/2</f>
        <v>5328.5</v>
      </c>
      <c r="G22">
        <f>+C22-(C$7+F22*C$8)</f>
        <v>-9.3619999999646097E-2</v>
      </c>
      <c r="I22">
        <f>+G22</f>
        <v>-9.3619999999646097E-2</v>
      </c>
      <c r="O22">
        <f ca="1">+C$11+C$12*$F22</f>
        <v>-9.3619999999646097E-2</v>
      </c>
      <c r="Q22" s="2">
        <f>+C22-15018.5</f>
        <v>40966.167399999998</v>
      </c>
    </row>
    <row r="23" spans="1:17" x14ac:dyDescent="0.2">
      <c r="C23" s="9"/>
      <c r="D23" s="9"/>
      <c r="Q23" s="2"/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2024-02-25T04:58:31Z</dcterms:modified>
</cp:coreProperties>
</file>