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555938-E8EA-42FE-AA9E-2910A082A4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/>
  <c r="C8" i="1"/>
  <c r="C7" i="1"/>
  <c r="D9" i="1"/>
  <c r="C9" i="1"/>
  <c r="Q22" i="1"/>
  <c r="Q24" i="1"/>
  <c r="Q26" i="1"/>
  <c r="Q28" i="1"/>
  <c r="Q29" i="1"/>
  <c r="Q30" i="1"/>
  <c r="Q31" i="1"/>
  <c r="Q32" i="1"/>
  <c r="Q33" i="1"/>
  <c r="Q34" i="1"/>
  <c r="Q35" i="1"/>
  <c r="Q27" i="1"/>
  <c r="Q25" i="1"/>
  <c r="Q23" i="1"/>
  <c r="F16" i="1"/>
  <c r="F17" i="1" s="1"/>
  <c r="C17" i="1"/>
  <c r="A21" i="1"/>
  <c r="E23" i="1"/>
  <c r="F23" i="1"/>
  <c r="E27" i="1"/>
  <c r="F27" i="1"/>
  <c r="E31" i="1"/>
  <c r="F31" i="1"/>
  <c r="G31" i="1"/>
  <c r="I31" i="1"/>
  <c r="E35" i="1"/>
  <c r="F35" i="1"/>
  <c r="E24" i="1"/>
  <c r="F24" i="1"/>
  <c r="G24" i="1"/>
  <c r="I24" i="1"/>
  <c r="E28" i="1"/>
  <c r="F28" i="1"/>
  <c r="G28" i="1"/>
  <c r="I28" i="1"/>
  <c r="E32" i="1"/>
  <c r="F32" i="1"/>
  <c r="G32" i="1"/>
  <c r="I32" i="1"/>
  <c r="E22" i="1"/>
  <c r="F22" i="1"/>
  <c r="G22" i="1"/>
  <c r="G26" i="1"/>
  <c r="I26" i="1"/>
  <c r="G35" i="1"/>
  <c r="I35" i="1"/>
  <c r="E25" i="1"/>
  <c r="F25" i="1"/>
  <c r="G25" i="1"/>
  <c r="I25" i="1"/>
  <c r="E29" i="1"/>
  <c r="F29" i="1"/>
  <c r="E33" i="1"/>
  <c r="F33" i="1"/>
  <c r="G33" i="1"/>
  <c r="I33" i="1"/>
  <c r="G29" i="1"/>
  <c r="I29" i="1"/>
  <c r="G23" i="1"/>
  <c r="I23" i="1"/>
  <c r="G30" i="1"/>
  <c r="I30" i="1"/>
  <c r="E26" i="1"/>
  <c r="F26" i="1"/>
  <c r="E30" i="1"/>
  <c r="F30" i="1"/>
  <c r="E34" i="1"/>
  <c r="F34" i="1"/>
  <c r="G34" i="1"/>
  <c r="I34" i="1"/>
  <c r="G27" i="1"/>
  <c r="I27" i="1"/>
  <c r="E21" i="1"/>
  <c r="F21" i="1"/>
  <c r="G21" i="1"/>
  <c r="H21" i="1"/>
  <c r="I22" i="1"/>
  <c r="C12" i="1"/>
  <c r="C11" i="1"/>
  <c r="O32" i="1" l="1"/>
  <c r="O23" i="1"/>
  <c r="C15" i="1"/>
  <c r="O24" i="1"/>
  <c r="O30" i="1"/>
  <c r="O22" i="1"/>
  <c r="O33" i="1"/>
  <c r="O25" i="1"/>
  <c r="O27" i="1"/>
  <c r="O26" i="1"/>
  <c r="O28" i="1"/>
  <c r="O31" i="1"/>
  <c r="O35" i="1"/>
  <c r="O29" i="1"/>
  <c r="O21" i="1"/>
  <c r="O3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<sst xmlns="http://schemas.openxmlformats.org/spreadsheetml/2006/main" count="93" uniqueCount="71">
  <si>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</si>
  <si>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</si>
  <si>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</si>
  <si>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</si>
  <si>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</si>
  <si>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</si>
  <si>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</si>
  <si>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</si>
  <si>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</si>
  <si>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</si>
  <si>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</si>
  <si>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</si>
  <si>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</si>
  <si>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</si>
  <si>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</si>
  <si>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</si>
  <si>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</si>
  <si>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</si>
  <si>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</si>
  <si>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</si>
  <si>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</si>
  <si>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</si>
  <si>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</si>
  <si>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</si>
  <si>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</si>
  <si>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</si>
  <si>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</si>
  <si>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</si>
  <si>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</si>
  <si>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</si>
  <si>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</si>
  <si>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</si>
  <si>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</si>
  <si>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</si>
  <si>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</si>
  <si>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</si>
  <si>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G4846-0809_Mon.xls</t>
  </si>
  <si>
    <t>EW</t>
  </si>
  <si>
    <t>IBVS 5458 Eph.</t>
  </si>
  <si>
    <t>IBVS 5458</t>
  </si>
  <si>
    <t>Mon</t>
  </si>
  <si>
    <t>Add cycle</t>
  </si>
  <si>
    <t>Old Cycle</t>
  </si>
  <si>
    <t>IBVS 5992</t>
  </si>
  <si>
    <t>I</t>
  </si>
  <si>
    <t>IBVS 6029</t>
  </si>
  <si>
    <t>II</t>
  </si>
  <si>
    <t>IBVS 6149</t>
  </si>
  <si>
    <t>—</t>
  </si>
  <si>
    <t>–7847</t>
  </si>
  <si>
    <t>–0.00574</t>
  </si>
  <si>
    <t>Diethelm 2011</t>
  </si>
  <si>
    <t>–6786</t>
  </si>
  <si>
    <t>–0.00761</t>
  </si>
  <si>
    <t>–5659.5</t>
  </si>
  <si>
    <t>–3706</t>
  </si>
  <si>
    <t>Hübscher and Lehmann 2015</t>
  </si>
  <si>
    <t>–34.5</t>
  </si>
  <si>
    <t>–21.5</t>
  </si>
  <si>
    <t>–21</t>
  </si>
  <si>
    <t>–0.00069</t>
  </si>
  <si>
    <t>–18.5</t>
  </si>
  <si>
    <t>–16</t>
  </si>
  <si>
    <t>–0.00056</t>
  </si>
  <si>
    <t>–13.5</t>
  </si>
  <si>
    <t>–0.00030</t>
  </si>
  <si>
    <t>Diethelm 2012</t>
  </si>
  <si>
    <t>–0.00074</t>
  </si>
  <si>
    <t>Alton 2019JAVSO..47….7</t>
  </si>
  <si>
    <t>V0948 Mon / GSC 4846-0809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</si>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</sst>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Fill="1" applyAlignment="1"/>
    <xf numFmtId="0" fontId="14" fillId="0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V0948 Mon-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-0.1885450000045239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C2-4D1E-940F-8F2A330615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-7.9615000009653158E-2</c:v>
                </c:pt>
                <c:pt idx="2">
                  <c:v>-6.7305000004125759E-2</c:v>
                </c:pt>
                <c:pt idx="3">
                  <c:v>-6.7305000004125759E-2</c:v>
                </c:pt>
                <c:pt idx="4">
                  <c:v>-4.5389999999315478E-2</c:v>
                </c:pt>
                <c:pt idx="5">
                  <c:v>-4.5389999999315478E-2</c:v>
                </c:pt>
                <c:pt idx="6">
                  <c:v>-1.7404999998689163E-2</c:v>
                </c:pt>
                <c:pt idx="7">
                  <c:v>-1.7404999998689163E-2</c:v>
                </c:pt>
                <c:pt idx="8">
                  <c:v>3.0759999994188547E-2</c:v>
                </c:pt>
                <c:pt idx="9">
                  <c:v>3.0989999999292195E-2</c:v>
                </c:pt>
                <c:pt idx="10">
                  <c:v>3.0044999992242083E-2</c:v>
                </c:pt>
                <c:pt idx="11">
                  <c:v>3.0919999997422565E-2</c:v>
                </c:pt>
                <c:pt idx="12">
                  <c:v>3.0194999992090743E-2</c:v>
                </c:pt>
                <c:pt idx="13">
                  <c:v>3.0469999990600627E-2</c:v>
                </c:pt>
                <c:pt idx="14">
                  <c:v>3.1454999996640254E-2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C2-4D1E-940F-8F2A330615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C2-4D1E-940F-8F2A330615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C2-4D1E-940F-8F2A330615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C2-4D1E-940F-8F2A330615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C2-4D1E-940F-8F2A330615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C2-4D1E-940F-8F2A330615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6424</c:v>
                </c:pt>
                <c:pt idx="2">
                  <c:v>7485</c:v>
                </c:pt>
                <c:pt idx="3">
                  <c:v>7485</c:v>
                </c:pt>
                <c:pt idx="4">
                  <c:v>8611.5</c:v>
                </c:pt>
                <c:pt idx="5">
                  <c:v>8611.5</c:v>
                </c:pt>
                <c:pt idx="6">
                  <c:v>10565</c:v>
                </c:pt>
                <c:pt idx="7">
                  <c:v>10565</c:v>
                </c:pt>
                <c:pt idx="8">
                  <c:v>14236.5</c:v>
                </c:pt>
                <c:pt idx="9">
                  <c:v>14249.5</c:v>
                </c:pt>
                <c:pt idx="10">
                  <c:v>14250</c:v>
                </c:pt>
                <c:pt idx="11">
                  <c:v>14252.5</c:v>
                </c:pt>
                <c:pt idx="12">
                  <c:v>14255</c:v>
                </c:pt>
                <c:pt idx="13">
                  <c:v>14257.5</c:v>
                </c:pt>
                <c:pt idx="14">
                  <c:v>14271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-0.16903066511410633</c:v>
                </c:pt>
                <c:pt idx="1">
                  <c:v>-7.8771244230370463E-2</c:v>
                </c:pt>
                <c:pt idx="2">
                  <c:v>-6.3861506482021754E-2</c:v>
                </c:pt>
                <c:pt idx="3">
                  <c:v>-6.3861506482021754E-2</c:v>
                </c:pt>
                <c:pt idx="4">
                  <c:v>-4.8031327807643978E-2</c:v>
                </c:pt>
                <c:pt idx="5">
                  <c:v>-4.8031327807643978E-2</c:v>
                </c:pt>
                <c:pt idx="6">
                  <c:v>-2.0579704158822848E-2</c:v>
                </c:pt>
                <c:pt idx="7">
                  <c:v>-2.0579704158822848E-2</c:v>
                </c:pt>
                <c:pt idx="8">
                  <c:v>3.1014171565081267E-2</c:v>
                </c:pt>
                <c:pt idx="9">
                  <c:v>3.119685449696491E-2</c:v>
                </c:pt>
                <c:pt idx="10">
                  <c:v>3.1203880763575831E-2</c:v>
                </c:pt>
                <c:pt idx="11">
                  <c:v>3.1239012096630353E-2</c:v>
                </c:pt>
                <c:pt idx="12">
                  <c:v>3.1274143429684903E-2</c:v>
                </c:pt>
                <c:pt idx="13">
                  <c:v>3.1309274762739453E-2</c:v>
                </c:pt>
                <c:pt idx="14">
                  <c:v>3.1498983961233989E-2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C2-4D1E-940F-8F2A3306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870680"/>
        <c:axId val="1"/>
      </c:scatterChart>
      <c:valAx>
        <c:axId val="80087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87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345864661654134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BE610F-9A63-29C8-33C0-F391C9F05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2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5.7109375" customWidth="1"/>
    <col min="3" max="3" width="11.85546875" customWidth="1"/>
    <col min="4" max="4" width="9.42578125" customWidth="1"/>
    <col min="5" max="5" width="10.7109375" customWidth="1"/>
    <col min="6" max="6" width="1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69</v>
      </c>
      <c r="E1" s="29"/>
      <c r="F1" s="29" t="s">
        <v>36</v>
      </c>
      <c r="G1" s="30" t="s">
        <v>37</v>
      </c>
      <c r="H1" s="10" t="s">
        <v>38</v>
      </c>
      <c r="I1" s="31">
        <v>52742.61</v>
      </c>
      <c r="J1" s="31">
        <v>0.37708999999999998</v>
      </c>
      <c r="K1" s="32" t="s">
        <v>39</v>
      </c>
      <c r="L1" s="33" t="s">
        <v>40</v>
      </c>
    </row>
    <row r="2" spans="1:12" ht="12.95" customHeight="1" x14ac:dyDescent="0.2">
      <c r="A2" t="s">
        <v>23</v>
      </c>
      <c r="B2" t="s">
        <v>37</v>
      </c>
      <c r="C2" s="9"/>
    </row>
    <row r="3" spans="1:12" ht="12.95" customHeight="1" thickBot="1" x14ac:dyDescent="0.25"/>
    <row r="4" spans="1:12" ht="12.95" customHeight="1" thickTop="1" thickBot="1" x14ac:dyDescent="0.25">
      <c r="A4" s="28" t="s">
        <v>38</v>
      </c>
      <c r="C4" s="7">
        <v>52742.61</v>
      </c>
      <c r="D4" s="8">
        <v>0.37708999999999998</v>
      </c>
    </row>
    <row r="5" spans="1:12" ht="12.95" customHeight="1" thickTop="1" x14ac:dyDescent="0.2">
      <c r="A5" s="10" t="s">
        <v>30</v>
      </c>
      <c r="B5" s="11"/>
      <c r="C5" s="12">
        <v>-9.5</v>
      </c>
      <c r="D5" s="11" t="s">
        <v>31</v>
      </c>
    </row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 s="45">
        <f>+$C$4-C8/2</f>
        <v>52742.421455000003</v>
      </c>
    </row>
    <row r="8" spans="1:12" ht="12.95" customHeight="1" x14ac:dyDescent="0.2">
      <c r="A8" t="s">
        <v>2</v>
      </c>
      <c r="C8">
        <f>+D4</f>
        <v>0.37708999999999998</v>
      </c>
    </row>
    <row r="9" spans="1:12" ht="12.95" customHeight="1" x14ac:dyDescent="0.2">
      <c r="A9" s="26" t="s">
        <v>35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3">
        <f ca="1">INTERCEPT(INDIRECT($D$9):G984,INDIRECT($C$9):F984)</f>
        <v>-0.16904471764732815</v>
      </c>
      <c r="D11" s="13"/>
      <c r="E11" s="11"/>
    </row>
    <row r="12" spans="1:12" ht="12.95" customHeight="1" x14ac:dyDescent="0.2">
      <c r="A12" s="11" t="s">
        <v>15</v>
      </c>
      <c r="B12" s="11"/>
      <c r="C12" s="23">
        <f ca="1">SLOPE(INDIRECT($D$9):G984,INDIRECT($C$9):F984)</f>
        <v>1.4052533221817822E-5</v>
      </c>
      <c r="D12" s="13"/>
      <c r="E12" s="11"/>
      <c r="F12">
        <v>0</v>
      </c>
    </row>
    <row r="13" spans="1:12" ht="12.95" customHeight="1" x14ac:dyDescent="0.2">
      <c r="A13" s="11" t="s">
        <v>18</v>
      </c>
      <c r="B13" s="11"/>
      <c r="C13" s="13" t="s">
        <v>12</v>
      </c>
    </row>
    <row r="14" spans="1:12" ht="12.95" customHeight="1" x14ac:dyDescent="0.2">
      <c r="A14" s="11"/>
      <c r="B14" s="11"/>
      <c r="C14" s="11"/>
    </row>
    <row r="15" spans="1:12" ht="12.95" customHeight="1" x14ac:dyDescent="0.2">
      <c r="A15" s="14" t="s">
        <v>16</v>
      </c>
      <c r="B15" s="11"/>
      <c r="C15" s="15">
        <f ca="1">(C7+C11)+(C8+C12)*INT(MAX(F21:F3525))</f>
        <v>58123.904343983966</v>
      </c>
      <c r="E15" s="16" t="s">
        <v>41</v>
      </c>
      <c r="F15" s="12">
        <v>1</v>
      </c>
    </row>
    <row r="16" spans="1:12" ht="12.95" customHeight="1" x14ac:dyDescent="0.2">
      <c r="A16" s="18" t="s">
        <v>3</v>
      </c>
      <c r="B16" s="11"/>
      <c r="C16" s="19">
        <f ca="1">+C8+C12</f>
        <v>0.37710405253322182</v>
      </c>
      <c r="E16" s="16" t="s">
        <v>32</v>
      </c>
      <c r="F16" s="17">
        <f ca="1">NOW()+15018.5+$C$5/24</f>
        <v>60365.752509259255</v>
      </c>
    </row>
    <row r="17" spans="1:21" ht="12.95" customHeight="1" thickBot="1" x14ac:dyDescent="0.25">
      <c r="A17" s="16" t="s">
        <v>29</v>
      </c>
      <c r="B17" s="11"/>
      <c r="C17" s="11">
        <f>COUNT(C21:C2183)</f>
        <v>15</v>
      </c>
      <c r="E17" s="16" t="s">
        <v>42</v>
      </c>
      <c r="F17" s="17">
        <f ca="1">ROUND(2*(F16-$C$7)/$C$8,0)/2+F15</f>
        <v>20217</v>
      </c>
    </row>
    <row r="18" spans="1:21" ht="12.95" customHeight="1" thickTop="1" thickBot="1" x14ac:dyDescent="0.25">
      <c r="A18" s="18" t="s">
        <v>4</v>
      </c>
      <c r="B18" s="11"/>
      <c r="C18" s="21">
        <f ca="1">+C15</f>
        <v>58123.904343983966</v>
      </c>
      <c r="D18" s="22">
        <f ca="1">+C16</f>
        <v>0.37710405253322182</v>
      </c>
      <c r="E18" s="16" t="s">
        <v>33</v>
      </c>
      <c r="F18" s="25">
        <f ca="1">ROUND(2*(F16-$C$15)/$C$16,0)/2+F15</f>
        <v>5946</v>
      </c>
    </row>
    <row r="19" spans="1:21" ht="12.95" customHeight="1" thickTop="1" x14ac:dyDescent="0.2">
      <c r="E19" s="16" t="s">
        <v>34</v>
      </c>
      <c r="F19" s="20">
        <f ca="1">+$C$15+$C$16*F18-15018.5-$C$5/24</f>
        <v>45348.060873679839</v>
      </c>
    </row>
    <row r="20" spans="1:21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70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21" ht="12.95" customHeight="1" x14ac:dyDescent="0.2">
      <c r="A21" t="str">
        <f>$K$1</f>
        <v>IBVS 5458</v>
      </c>
      <c r="C21" s="9">
        <f>+$C$4</f>
        <v>52742.61</v>
      </c>
      <c r="D21" s="9" t="s">
        <v>12</v>
      </c>
      <c r="E21">
        <f t="shared" ref="E21:E35" si="0">+(C21-C$7)/C$8</f>
        <v>0.49999999999270189</v>
      </c>
      <c r="F21" s="44">
        <f>ROUND(2*E21,0)/2+0.5</f>
        <v>1</v>
      </c>
      <c r="G21">
        <f t="shared" ref="G21:G35" si="1">+C21-(C$7+F21*C$8)</f>
        <v>-0.1885450000045239</v>
      </c>
      <c r="H21">
        <f t="shared" ref="H21:H35" si="2">+G21</f>
        <v>-0.1885450000045239</v>
      </c>
      <c r="O21">
        <f t="shared" ref="O21:O35" ca="1" si="3">+C$11+C$12*$F21</f>
        <v>-0.16903066511410633</v>
      </c>
      <c r="Q21" s="2">
        <f t="shared" ref="Q21:Q35" si="4">+C21-15018.5</f>
        <v>37724.11</v>
      </c>
    </row>
    <row r="22" spans="1:21" ht="12.95" customHeight="1" x14ac:dyDescent="0.2">
      <c r="A22" t="s">
        <v>51</v>
      </c>
      <c r="B22" s="42" t="s">
        <v>44</v>
      </c>
      <c r="C22" s="9">
        <v>55164.767999999996</v>
      </c>
      <c r="D22" s="9" t="s">
        <v>48</v>
      </c>
      <c r="E22">
        <f t="shared" si="0"/>
        <v>6423.7888700310086</v>
      </c>
      <c r="F22" s="44">
        <f>ROUND(2*E22,0)/2</f>
        <v>6424</v>
      </c>
      <c r="G22">
        <f t="shared" si="1"/>
        <v>-7.9615000009653158E-2</v>
      </c>
      <c r="I22">
        <f>+G22</f>
        <v>-7.9615000009653158E-2</v>
      </c>
      <c r="O22">
        <f t="shared" ca="1" si="3"/>
        <v>-7.8771244230370463E-2</v>
      </c>
      <c r="Q22" s="2">
        <f t="shared" si="4"/>
        <v>40146.267999999996</v>
      </c>
      <c r="T22" t="s">
        <v>49</v>
      </c>
      <c r="U22" t="s">
        <v>50</v>
      </c>
    </row>
    <row r="23" spans="1:21" ht="12.95" customHeight="1" x14ac:dyDescent="0.2">
      <c r="A23" s="34" t="s">
        <v>43</v>
      </c>
      <c r="B23" s="35" t="s">
        <v>44</v>
      </c>
      <c r="C23" s="34">
        <v>55564.872799999997</v>
      </c>
      <c r="D23" s="34">
        <v>2.0000000000000001E-4</v>
      </c>
      <c r="E23">
        <f t="shared" si="0"/>
        <v>7484.8215147577348</v>
      </c>
      <c r="F23" s="44">
        <f t="shared" ref="F23:F35" si="5">ROUND(2*E23,0)/2</f>
        <v>7485</v>
      </c>
      <c r="G23">
        <f t="shared" si="1"/>
        <v>-6.7305000004125759E-2</v>
      </c>
      <c r="I23">
        <f>+G23</f>
        <v>-6.7305000004125759E-2</v>
      </c>
      <c r="O23">
        <f t="shared" ca="1" si="3"/>
        <v>-6.3861506482021754E-2</v>
      </c>
      <c r="Q23" s="2">
        <f t="shared" si="4"/>
        <v>40546.372799999997</v>
      </c>
    </row>
    <row r="24" spans="1:21" ht="12.95" customHeight="1" x14ac:dyDescent="0.2">
      <c r="A24" t="s">
        <v>51</v>
      </c>
      <c r="B24" s="42" t="s">
        <v>44</v>
      </c>
      <c r="C24" s="9">
        <v>55564.872799999997</v>
      </c>
      <c r="D24" s="41">
        <v>2.0000000000000001E-4</v>
      </c>
      <c r="E24">
        <f t="shared" si="0"/>
        <v>7484.8215147577348</v>
      </c>
      <c r="F24" s="44">
        <f t="shared" si="5"/>
        <v>7485</v>
      </c>
      <c r="G24">
        <f t="shared" si="1"/>
        <v>-6.7305000004125759E-2</v>
      </c>
      <c r="I24">
        <f>+G24</f>
        <v>-6.7305000004125759E-2</v>
      </c>
      <c r="O24">
        <f t="shared" ca="1" si="3"/>
        <v>-6.3861506482021754E-2</v>
      </c>
      <c r="Q24" s="2">
        <f t="shared" si="4"/>
        <v>40546.372799999997</v>
      </c>
      <c r="T24" t="s">
        <v>52</v>
      </c>
      <c r="U24" t="s">
        <v>53</v>
      </c>
    </row>
    <row r="25" spans="1:21" ht="12.95" customHeight="1" x14ac:dyDescent="0.2">
      <c r="A25" s="36" t="s">
        <v>45</v>
      </c>
      <c r="B25" s="37" t="s">
        <v>46</v>
      </c>
      <c r="C25" s="36">
        <v>55989.686600000001</v>
      </c>
      <c r="D25" s="36">
        <v>5.0000000000000001E-4</v>
      </c>
      <c r="E25">
        <f t="shared" si="0"/>
        <v>8611.3796308573492</v>
      </c>
      <c r="F25" s="44">
        <f t="shared" si="5"/>
        <v>8611.5</v>
      </c>
      <c r="G25">
        <f t="shared" si="1"/>
        <v>-4.5389999999315478E-2</v>
      </c>
      <c r="I25">
        <f>+G25</f>
        <v>-4.5389999999315478E-2</v>
      </c>
      <c r="O25">
        <f t="shared" ca="1" si="3"/>
        <v>-4.8031327807643978E-2</v>
      </c>
      <c r="Q25" s="2">
        <f t="shared" si="4"/>
        <v>40971.186600000001</v>
      </c>
    </row>
    <row r="26" spans="1:21" ht="12.95" customHeight="1" x14ac:dyDescent="0.2">
      <c r="A26" t="s">
        <v>66</v>
      </c>
      <c r="B26" s="42" t="s">
        <v>46</v>
      </c>
      <c r="C26" s="9">
        <v>55989.686600000001</v>
      </c>
      <c r="D26" s="41">
        <v>5.0000000000000001E-4</v>
      </c>
      <c r="E26">
        <f t="shared" si="0"/>
        <v>8611.3796308573492</v>
      </c>
      <c r="F26" s="44">
        <f t="shared" si="5"/>
        <v>8611.5</v>
      </c>
      <c r="G26">
        <f t="shared" si="1"/>
        <v>-4.5389999999315478E-2</v>
      </c>
      <c r="I26">
        <f>+G26</f>
        <v>-4.5389999999315478E-2</v>
      </c>
      <c r="O26">
        <f t="shared" ca="1" si="3"/>
        <v>-4.8031327807643978E-2</v>
      </c>
      <c r="Q26" s="2">
        <f t="shared" si="4"/>
        <v>40971.186600000001</v>
      </c>
      <c r="T26" t="s">
        <v>54</v>
      </c>
      <c r="U26" s="9" t="s">
        <v>67</v>
      </c>
    </row>
    <row r="27" spans="1:21" ht="12.95" customHeight="1" x14ac:dyDescent="0.2">
      <c r="A27" s="38" t="s">
        <v>47</v>
      </c>
      <c r="B27" s="39" t="s">
        <v>44</v>
      </c>
      <c r="C27" s="38">
        <v>56726.359900000003</v>
      </c>
      <c r="D27" s="38">
        <v>5.0000000000000001E-4</v>
      </c>
      <c r="E27">
        <f t="shared" si="0"/>
        <v>10564.953843909941</v>
      </c>
      <c r="F27" s="44">
        <f t="shared" si="5"/>
        <v>10565</v>
      </c>
      <c r="G27">
        <f t="shared" si="1"/>
        <v>-1.7404999998689163E-2</v>
      </c>
      <c r="I27">
        <f>+G27</f>
        <v>-1.7404999998689163E-2</v>
      </c>
      <c r="O27">
        <f t="shared" ca="1" si="3"/>
        <v>-2.0579704158822848E-2</v>
      </c>
      <c r="Q27" s="2">
        <f t="shared" si="4"/>
        <v>41707.859900000003</v>
      </c>
    </row>
    <row r="28" spans="1:21" ht="12.95" customHeight="1" x14ac:dyDescent="0.2">
      <c r="A28" t="s">
        <v>56</v>
      </c>
      <c r="B28" s="42" t="s">
        <v>44</v>
      </c>
      <c r="C28" s="9">
        <v>56726.359900000003</v>
      </c>
      <c r="D28" s="41">
        <v>5.0000000000000001E-4</v>
      </c>
      <c r="E28">
        <f t="shared" si="0"/>
        <v>10564.953843909941</v>
      </c>
      <c r="F28" s="44">
        <f t="shared" si="5"/>
        <v>10565</v>
      </c>
      <c r="G28">
        <f t="shared" si="1"/>
        <v>-1.7404999998689163E-2</v>
      </c>
      <c r="I28">
        <f>+G28</f>
        <v>-1.7404999998689163E-2</v>
      </c>
      <c r="O28">
        <f t="shared" ca="1" si="3"/>
        <v>-2.0579704158822848E-2</v>
      </c>
      <c r="Q28" s="2">
        <f t="shared" si="4"/>
        <v>41707.859900000003</v>
      </c>
      <c r="T28" t="s">
        <v>55</v>
      </c>
      <c r="U28" s="9">
        <v>1.14E-3</v>
      </c>
    </row>
    <row r="29" spans="1:21" ht="12.95" customHeight="1" x14ac:dyDescent="0.2">
      <c r="A29" t="s">
        <v>68</v>
      </c>
      <c r="B29" s="42" t="s">
        <v>46</v>
      </c>
      <c r="C29" s="9">
        <v>58110.894</v>
      </c>
      <c r="D29" s="41">
        <v>2.0000000000000001E-4</v>
      </c>
      <c r="E29">
        <f t="shared" si="0"/>
        <v>14236.581572038498</v>
      </c>
      <c r="F29" s="44">
        <f t="shared" si="5"/>
        <v>14236.5</v>
      </c>
      <c r="G29">
        <f t="shared" si="1"/>
        <v>3.0759999994188547E-2</v>
      </c>
      <c r="I29">
        <f>+G29</f>
        <v>3.0759999994188547E-2</v>
      </c>
      <c r="O29">
        <f t="shared" ca="1" si="3"/>
        <v>3.1014171565081267E-2</v>
      </c>
      <c r="Q29" s="2">
        <f t="shared" si="4"/>
        <v>43092.394</v>
      </c>
      <c r="T29" t="s">
        <v>57</v>
      </c>
      <c r="U29" s="9">
        <v>2.3000000000000001E-4</v>
      </c>
    </row>
    <row r="30" spans="1:21" ht="12.95" customHeight="1" x14ac:dyDescent="0.2">
      <c r="A30" t="s">
        <v>68</v>
      </c>
      <c r="B30" s="42" t="s">
        <v>46</v>
      </c>
      <c r="C30" s="9">
        <v>58115.796399999999</v>
      </c>
      <c r="D30" s="41">
        <v>2.0000000000000001E-4</v>
      </c>
      <c r="E30">
        <f t="shared" si="0"/>
        <v>14249.582181972464</v>
      </c>
      <c r="F30" s="44">
        <f t="shared" si="5"/>
        <v>14249.5</v>
      </c>
      <c r="G30">
        <f t="shared" si="1"/>
        <v>3.0989999999292195E-2</v>
      </c>
      <c r="I30">
        <f>+G30</f>
        <v>3.0989999999292195E-2</v>
      </c>
      <c r="O30">
        <f t="shared" ca="1" si="3"/>
        <v>3.119685449696491E-2</v>
      </c>
      <c r="Q30" s="2">
        <f t="shared" si="4"/>
        <v>43097.296399999999</v>
      </c>
      <c r="T30" t="s">
        <v>58</v>
      </c>
      <c r="U30" s="9">
        <v>2.9999999999999997E-4</v>
      </c>
    </row>
    <row r="31" spans="1:21" ht="12.95" customHeight="1" x14ac:dyDescent="0.2">
      <c r="A31" t="s">
        <v>68</v>
      </c>
      <c r="B31" s="42" t="s">
        <v>44</v>
      </c>
      <c r="C31" s="9">
        <v>58115.983999999997</v>
      </c>
      <c r="D31" s="41">
        <v>2.9999999999999997E-4</v>
      </c>
      <c r="E31">
        <f t="shared" si="0"/>
        <v>14250.079675939414</v>
      </c>
      <c r="F31" s="44">
        <f t="shared" si="5"/>
        <v>14250</v>
      </c>
      <c r="G31">
        <f t="shared" si="1"/>
        <v>3.0044999992242083E-2</v>
      </c>
      <c r="I31">
        <f>+G31</f>
        <v>3.0044999992242083E-2</v>
      </c>
      <c r="O31">
        <f t="shared" ca="1" si="3"/>
        <v>3.1203880763575831E-2</v>
      </c>
      <c r="Q31" s="2">
        <f t="shared" si="4"/>
        <v>43097.483999999997</v>
      </c>
      <c r="T31" t="s">
        <v>59</v>
      </c>
      <c r="U31" s="9" t="s">
        <v>60</v>
      </c>
    </row>
    <row r="32" spans="1:21" ht="12.95" customHeight="1" x14ac:dyDescent="0.2">
      <c r="A32" t="s">
        <v>68</v>
      </c>
      <c r="B32" s="42" t="s">
        <v>46</v>
      </c>
      <c r="C32" s="9">
        <v>58116.927600000003</v>
      </c>
      <c r="D32" s="41">
        <v>2.0000000000000001E-4</v>
      </c>
      <c r="E32">
        <f t="shared" si="0"/>
        <v>14252.581996340396</v>
      </c>
      <c r="F32" s="44">
        <f t="shared" si="5"/>
        <v>14252.5</v>
      </c>
      <c r="G32">
        <f t="shared" si="1"/>
        <v>3.0919999997422565E-2</v>
      </c>
      <c r="I32">
        <f>+G32</f>
        <v>3.0919999997422565E-2</v>
      </c>
      <c r="O32">
        <f t="shared" ca="1" si="3"/>
        <v>3.1239012096630353E-2</v>
      </c>
      <c r="Q32" s="2">
        <f t="shared" si="4"/>
        <v>43098.427600000003</v>
      </c>
      <c r="T32" t="s">
        <v>61</v>
      </c>
      <c r="U32" s="9">
        <v>1.7000000000000001E-4</v>
      </c>
    </row>
    <row r="33" spans="1:21" ht="12.95" customHeight="1" x14ac:dyDescent="0.2">
      <c r="A33" t="s">
        <v>68</v>
      </c>
      <c r="B33" s="42" t="s">
        <v>44</v>
      </c>
      <c r="C33" s="9">
        <v>58117.869599999998</v>
      </c>
      <c r="D33" s="41">
        <v>1E-4</v>
      </c>
      <c r="E33">
        <f t="shared" si="0"/>
        <v>14255.08007372244</v>
      </c>
      <c r="F33" s="44">
        <f t="shared" si="5"/>
        <v>14255</v>
      </c>
      <c r="G33">
        <f t="shared" si="1"/>
        <v>3.0194999992090743E-2</v>
      </c>
      <c r="I33">
        <f>+G33</f>
        <v>3.0194999992090743E-2</v>
      </c>
      <c r="O33">
        <f t="shared" ca="1" si="3"/>
        <v>3.1274143429684903E-2</v>
      </c>
      <c r="Q33" s="2">
        <f t="shared" si="4"/>
        <v>43099.369599999998</v>
      </c>
      <c r="T33" t="s">
        <v>62</v>
      </c>
      <c r="U33" s="9" t="s">
        <v>63</v>
      </c>
    </row>
    <row r="34" spans="1:21" ht="12.95" customHeight="1" x14ac:dyDescent="0.2">
      <c r="A34" t="s">
        <v>68</v>
      </c>
      <c r="B34" s="42" t="s">
        <v>46</v>
      </c>
      <c r="C34" s="9">
        <v>58118.812599999997</v>
      </c>
      <c r="D34" s="41">
        <v>1E-4</v>
      </c>
      <c r="E34">
        <f t="shared" si="0"/>
        <v>14257.580802991313</v>
      </c>
      <c r="F34" s="44">
        <f t="shared" si="5"/>
        <v>14257.5</v>
      </c>
      <c r="G34">
        <f t="shared" si="1"/>
        <v>3.0469999990600627E-2</v>
      </c>
      <c r="I34">
        <f>+G34</f>
        <v>3.0469999990600627E-2</v>
      </c>
      <c r="O34">
        <f t="shared" ca="1" si="3"/>
        <v>3.1309274762739453E-2</v>
      </c>
      <c r="Q34" s="2">
        <f t="shared" si="4"/>
        <v>43100.312599999997</v>
      </c>
      <c r="T34" t="s">
        <v>64</v>
      </c>
      <c r="U34" s="9" t="s">
        <v>65</v>
      </c>
    </row>
    <row r="35" spans="1:21" ht="12.95" customHeight="1" x14ac:dyDescent="0.2">
      <c r="A35" t="s">
        <v>68</v>
      </c>
      <c r="B35" s="42" t="s">
        <v>44</v>
      </c>
      <c r="C35" s="9">
        <v>58123.904300000002</v>
      </c>
      <c r="D35" s="41">
        <v>1E-4</v>
      </c>
      <c r="E35">
        <f t="shared" si="0"/>
        <v>14271.08341509984</v>
      </c>
      <c r="F35" s="44">
        <f t="shared" si="5"/>
        <v>14271</v>
      </c>
      <c r="G35">
        <f t="shared" si="1"/>
        <v>3.1454999996640254E-2</v>
      </c>
      <c r="I35">
        <f>+G35</f>
        <v>3.1454999996640254E-2</v>
      </c>
      <c r="O35">
        <f t="shared" ca="1" si="3"/>
        <v>3.1498983961233989E-2</v>
      </c>
      <c r="Q35" s="2">
        <f t="shared" si="4"/>
        <v>43105.404300000002</v>
      </c>
      <c r="T35" s="9">
        <v>0</v>
      </c>
      <c r="U35" s="9">
        <v>4.6999999999999999E-4</v>
      </c>
    </row>
    <row r="36" spans="1:21" ht="12.95" customHeight="1" x14ac:dyDescent="0.2">
      <c r="C36" s="40"/>
      <c r="D36" s="41"/>
      <c r="F36" s="43"/>
    </row>
    <row r="37" spans="1:21" ht="12.95" customHeight="1" x14ac:dyDescent="0.2">
      <c r="C37" s="40"/>
      <c r="D37" s="9"/>
      <c r="F37" s="43"/>
    </row>
    <row r="38" spans="1:21" ht="12.95" customHeight="1" x14ac:dyDescent="0.2">
      <c r="C38" s="40"/>
      <c r="D38" s="9"/>
      <c r="F38" s="43"/>
    </row>
    <row r="39" spans="1:21" ht="12.95" customHeight="1" x14ac:dyDescent="0.2">
      <c r="C39" s="40"/>
      <c r="D39" s="9"/>
      <c r="F39" s="43"/>
    </row>
    <row r="40" spans="1:21" ht="12.95" customHeight="1" x14ac:dyDescent="0.2">
      <c r="C40" s="40"/>
      <c r="D40" s="9"/>
      <c r="F40" s="43"/>
    </row>
    <row r="41" spans="1:21" ht="12.95" customHeight="1" x14ac:dyDescent="0.2">
      <c r="C41" s="40"/>
      <c r="D41" s="9"/>
      <c r="F41" s="43"/>
    </row>
    <row r="42" spans="1:21" ht="12.95" customHeight="1" x14ac:dyDescent="0.2">
      <c r="C42" s="40"/>
      <c r="D42" s="9"/>
      <c r="F42" s="43"/>
    </row>
    <row r="43" spans="1:21" ht="12.95" customHeight="1" x14ac:dyDescent="0.2">
      <c r="C43" s="40"/>
      <c r="D43" s="9"/>
    </row>
    <row r="44" spans="1:21" ht="12.95" customHeight="1" x14ac:dyDescent="0.2">
      <c r="C44" s="40"/>
      <c r="D44" s="9"/>
    </row>
    <row r="45" spans="1:21" ht="12.95" customHeight="1" x14ac:dyDescent="0.2">
      <c r="C45" s="40"/>
      <c r="D45" s="9"/>
    </row>
    <row r="46" spans="1:21" ht="12.95" customHeight="1" x14ac:dyDescent="0.2">
      <c r="C46" s="40"/>
      <c r="D46" s="9"/>
    </row>
    <row r="47" spans="1:21" ht="12.95" customHeight="1" x14ac:dyDescent="0.2">
      <c r="C47" s="40"/>
      <c r="D47" s="9"/>
    </row>
    <row r="48" spans="1:21" ht="12.95" customHeight="1" x14ac:dyDescent="0.2">
      <c r="C48" s="40"/>
      <c r="D48" s="9"/>
    </row>
    <row r="49" spans="3:4" ht="12.95" customHeight="1" x14ac:dyDescent="0.2">
      <c r="C49" s="40"/>
      <c r="D49" s="9"/>
    </row>
    <row r="50" spans="3:4" ht="12.95" customHeight="1" x14ac:dyDescent="0.2">
      <c r="C50" s="40"/>
      <c r="D50" s="9"/>
    </row>
    <row r="51" spans="3:4" ht="12.95" customHeight="1" x14ac:dyDescent="0.2">
      <c r="C51" s="40"/>
      <c r="D51" s="9"/>
    </row>
    <row r="52" spans="3:4" ht="12.95" customHeight="1" x14ac:dyDescent="0.2">
      <c r="C52" s="40"/>
      <c r="D52" s="9"/>
    </row>
    <row r="53" spans="3:4" ht="12.95" customHeight="1" x14ac:dyDescent="0.2">
      <c r="C53" s="40"/>
      <c r="D53" s="9"/>
    </row>
    <row r="54" spans="3:4" ht="12.95" customHeight="1" x14ac:dyDescent="0.2">
      <c r="C54" s="40"/>
      <c r="D54" s="9"/>
    </row>
    <row r="55" spans="3:4" ht="12.95" customHeight="1" x14ac:dyDescent="0.2">
      <c r="C55" s="40"/>
      <c r="D55" s="9"/>
    </row>
    <row r="56" spans="3:4" ht="12.95" customHeight="1" x14ac:dyDescent="0.2">
      <c r="C56" s="40"/>
      <c r="D56" s="9"/>
    </row>
    <row r="57" spans="3:4" ht="12.95" customHeight="1" x14ac:dyDescent="0.2">
      <c r="C57" s="40"/>
      <c r="D57" s="9"/>
    </row>
    <row r="58" spans="3:4" ht="12.95" customHeight="1" x14ac:dyDescent="0.2">
      <c r="C58" s="40"/>
      <c r="D58" s="9"/>
    </row>
    <row r="59" spans="3:4" ht="12.95" customHeight="1" x14ac:dyDescent="0.2">
      <c r="C59" s="40"/>
      <c r="D59" s="9"/>
    </row>
    <row r="60" spans="3:4" ht="12.95" customHeight="1" x14ac:dyDescent="0.2">
      <c r="C60" s="40"/>
      <c r="D60" s="9"/>
    </row>
    <row r="61" spans="3:4" ht="12.95" customHeight="1" x14ac:dyDescent="0.2">
      <c r="C61" s="40"/>
      <c r="D61" s="9"/>
    </row>
    <row r="62" spans="3:4" ht="12.95" customHeight="1" x14ac:dyDescent="0.2">
      <c r="C62" s="40"/>
      <c r="D62" s="9"/>
    </row>
    <row r="63" spans="3:4" ht="12.95" customHeight="1" x14ac:dyDescent="0.2">
      <c r="C63" s="40"/>
      <c r="D63" s="9"/>
    </row>
    <row r="64" spans="3:4" ht="12.95" customHeight="1" x14ac:dyDescent="0.2">
      <c r="C64" s="40"/>
      <c r="D64" s="9"/>
    </row>
    <row r="65" spans="3:4" ht="12.95" customHeight="1" x14ac:dyDescent="0.2">
      <c r="C65" s="40"/>
      <c r="D65" s="9"/>
    </row>
    <row r="66" spans="3:4" ht="12.95" customHeight="1" x14ac:dyDescent="0.2">
      <c r="C66" s="40"/>
      <c r="D66" s="9"/>
    </row>
    <row r="67" spans="3:4" ht="12.95" customHeight="1" x14ac:dyDescent="0.2">
      <c r="C67" s="40"/>
      <c r="D67" s="9"/>
    </row>
    <row r="68" spans="3:4" ht="12.95" customHeight="1" x14ac:dyDescent="0.2">
      <c r="C68" s="40"/>
      <c r="D68" s="9"/>
    </row>
    <row r="69" spans="3:4" ht="12.95" customHeight="1" x14ac:dyDescent="0.2">
      <c r="C69" s="40"/>
      <c r="D69" s="9"/>
    </row>
    <row r="70" spans="3:4" ht="12.95" customHeight="1" x14ac:dyDescent="0.2">
      <c r="C70" s="40"/>
      <c r="D70" s="9"/>
    </row>
    <row r="71" spans="3:4" ht="12.95" customHeight="1" x14ac:dyDescent="0.2">
      <c r="C71" s="40"/>
      <c r="D71" s="9"/>
    </row>
    <row r="72" spans="3:4" ht="12.95" customHeight="1" x14ac:dyDescent="0.2">
      <c r="C72" s="40"/>
      <c r="D72" s="9"/>
    </row>
    <row r="73" spans="3:4" ht="12.95" customHeight="1" x14ac:dyDescent="0.2">
      <c r="C73" s="40"/>
      <c r="D73" s="9"/>
    </row>
    <row r="74" spans="3:4" ht="12.95" customHeight="1" x14ac:dyDescent="0.2">
      <c r="C74" s="40"/>
      <c r="D74" s="9"/>
    </row>
    <row r="75" spans="3:4" ht="12.95" customHeight="1" x14ac:dyDescent="0.2">
      <c r="C75" s="40"/>
      <c r="D75" s="9"/>
    </row>
    <row r="76" spans="3:4" ht="12.95" customHeight="1" x14ac:dyDescent="0.2">
      <c r="C76" s="40"/>
      <c r="D76" s="9"/>
    </row>
    <row r="77" spans="3:4" ht="12.95" customHeight="1" x14ac:dyDescent="0.2">
      <c r="C77" s="40"/>
      <c r="D77" s="9"/>
    </row>
    <row r="78" spans="3:4" ht="12.95" customHeight="1" x14ac:dyDescent="0.2">
      <c r="C78" s="40"/>
      <c r="D78" s="9"/>
    </row>
    <row r="79" spans="3:4" ht="12.95" customHeight="1" x14ac:dyDescent="0.2">
      <c r="C79" s="40"/>
      <c r="D79" s="9"/>
    </row>
    <row r="80" spans="3:4" ht="12.95" customHeight="1" x14ac:dyDescent="0.2">
      <c r="C80" s="40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2024-02-25T05:03:36Z</dcterms:modified>
</cp:coreProperties>
</file>