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FCB49DC-73C9-45FC-A5C5-FCF6DF4522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E21" i="1"/>
  <c r="F21" i="1"/>
  <c r="A21" i="1"/>
  <c r="H20" i="1"/>
  <c r="G11" i="1"/>
  <c r="E14" i="1"/>
  <c r="E15" i="1" s="1"/>
  <c r="C17" i="1"/>
  <c r="G21" i="1"/>
  <c r="Q21" i="1"/>
  <c r="H21" i="1"/>
  <c r="C11" i="1"/>
  <c r="C12" i="1"/>
  <c r="C16" i="1" l="1"/>
  <c r="D18" i="1" s="1"/>
  <c r="O23" i="1"/>
  <c r="S23" i="1" s="1"/>
  <c r="O21" i="1"/>
  <c r="S21" i="1" s="1"/>
  <c r="O25" i="1"/>
  <c r="S25" i="1" s="1"/>
  <c r="O24" i="1"/>
  <c r="S24" i="1" s="1"/>
  <c r="C15" i="1"/>
  <c r="O26" i="1"/>
  <c r="S26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<sst xmlns="http://schemas.openxmlformats.org/spreadsheetml/2006/main" count="63" uniqueCount="54">
  <si>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</si>
  <si>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</si>
  <si>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</si>
  <si>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</si>
  <si>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</si>
  <si>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</si>
  <si>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</si>
  <si>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</si>
  <si>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</si>
  <si>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</si>
  <si>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</si>
  <si>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</si>
  <si>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</si>
  <si>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</si>
  <si>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</si>
  <si>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</si>
  <si>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</si>
  <si>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</si>
  <si>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</si>
  <si>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</si>
  <si>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</si>
  <si>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</si>
  <si>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</si>
  <si>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</si>
  <si>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</si>
  <si>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</si>
  <si>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</si>
  <si>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</si>
  <si>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</si>
  <si>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</si>
  <si>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</si>
  <si>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</si>
  <si>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</si>
  <si>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</si>
  <si>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</si>
  <si>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</si>
  <si>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</si>
  <si>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</si>
  <si>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</si>
  <si>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</si>
  <si>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</si>
  <si>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</si>
  <si>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G4840-0528</t>
  </si>
  <si>
    <t>G4840-0528_Mon.xls</t>
  </si>
  <si>
    <t>ESD</t>
  </si>
  <si>
    <t>Mon</t>
  </si>
  <si>
    <t>VSX</t>
  </si>
  <si>
    <t>IBVS 5945</t>
  </si>
  <si>
    <t>I</t>
  </si>
  <si>
    <t>IBVS 6029</t>
  </si>
  <si>
    <t>IBVS 6063</t>
  </si>
  <si>
    <t>V0993 Mon / GSC 4840-0528</t>
  </si>
  <si>
    <t>CCD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</si>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</sst>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V0993</a:t>
            </a:r>
            <a:r>
              <a:rPr lang="en-AU" baseline="0"/>
              <a:t> Mon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33583959899749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89-4559-8884-F6E54CE656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-1.1481999994430225E-2</c:v>
                </c:pt>
                <c:pt idx="2">
                  <c:v>-8.6699999956181273E-3</c:v>
                </c:pt>
                <c:pt idx="3">
                  <c:v>-1.0596999993140344E-2</c:v>
                </c:pt>
                <c:pt idx="4">
                  <c:v>-9.8469999938970432E-3</c:v>
                </c:pt>
                <c:pt idx="5">
                  <c:v>-9.1069999907631427E-3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89-4559-8884-F6E54CE656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89-4559-8884-F6E54CE656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89-4559-8884-F6E54CE656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89-4559-8884-F6E54CE656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89-4559-8884-F6E54CE656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4.4999999999999999E-4</c:v>
                  </c:pt>
                  <c:pt idx="4">
                    <c:v>4.4999999999999999E-4</c:v>
                  </c:pt>
                  <c:pt idx="5">
                    <c:v>4.2000000000000002E-4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89-4559-8884-F6E54CE656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-2.4178136151850058E-3</c:v>
                </c:pt>
                <c:pt idx="1">
                  <c:v>-6.4819213098275211E-3</c:v>
                </c:pt>
                <c:pt idx="2">
                  <c:v>-9.155506699639944E-3</c:v>
                </c:pt>
                <c:pt idx="3">
                  <c:v>-1.0549252781065471E-2</c:v>
                </c:pt>
                <c:pt idx="4">
                  <c:v>-1.0549252781065471E-2</c:v>
                </c:pt>
                <c:pt idx="5">
                  <c:v>-1.0549252781065471E-2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89-4559-8884-F6E54CE656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1891</c:v>
                </c:pt>
                <c:pt idx="2">
                  <c:v>3135</c:v>
                </c:pt>
                <c:pt idx="3">
                  <c:v>3783.5</c:v>
                </c:pt>
                <c:pt idx="4">
                  <c:v>3783.5</c:v>
                </c:pt>
                <c:pt idx="5">
                  <c:v>3783.5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89-4559-8884-F6E54CE6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596048"/>
        <c:axId val="1"/>
      </c:scatterChart>
      <c:valAx>
        <c:axId val="76759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59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9E2E08-1DBF-AB90-BDF5-C15B306D4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2" sqref="G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9">
        <v>54204.553999999996</v>
      </c>
      <c r="D7" s="30" t="s">
        <v>46</v>
      </c>
    </row>
    <row r="8" spans="1:7" ht="12.95" customHeight="1" x14ac:dyDescent="0.2">
      <c r="A8" t="s">
        <v>3</v>
      </c>
      <c r="C8" s="39">
        <v>0.56750199999999995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-2.4178136151850058E-3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-2.149184396955323E-6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60365.761708796294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56351.403517821804</v>
      </c>
      <c r="D15" s="14" t="s">
        <v>38</v>
      </c>
      <c r="E15" s="15">
        <f ca="1">ROUND(2*(E14-$C$7)/$C$8,0)/2+E13</f>
        <v>10857.5</v>
      </c>
    </row>
    <row r="16" spans="1:7" ht="12.95" customHeight="1" x14ac:dyDescent="0.2">
      <c r="A16" s="16" t="s">
        <v>4</v>
      </c>
      <c r="B16" s="10"/>
      <c r="C16" s="17">
        <f ca="1">+C8+C12</f>
        <v>0.56749985081560295</v>
      </c>
      <c r="D16" s="14" t="s">
        <v>39</v>
      </c>
      <c r="E16" s="24">
        <f ca="1">ROUND(2*(E14-$C$15)/$C$16,0)/2+E13</f>
        <v>7075</v>
      </c>
    </row>
    <row r="17" spans="1:19" ht="12.95" customHeight="1" thickBot="1" x14ac:dyDescent="0.25">
      <c r="A17" s="14" t="s">
        <v>29</v>
      </c>
      <c r="B17" s="10"/>
      <c r="C17" s="10">
        <f>COUNT(C21:C2191)</f>
        <v>6</v>
      </c>
      <c r="D17" s="14" t="s">
        <v>33</v>
      </c>
      <c r="E17" s="18">
        <f ca="1">+$C$15+$C$16*E16-15018.5-$C$9/24</f>
        <v>45348.36079567553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56351.403517821804</v>
      </c>
      <c r="D18" s="20">
        <f ca="1">+C16</f>
        <v>0.56749985081560295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2.5945272468842575E-3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54204.553999999996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-2.4178136151850058E-3</v>
      </c>
      <c r="Q21" s="2">
        <f t="shared" ref="Q21:Q26" si="4">+C21-15018.5</f>
        <v>39186.053999999996</v>
      </c>
      <c r="S21">
        <f t="shared" ref="S21:S26" ca="1" si="5">+(O21-G21)^2</f>
        <v>5.8458226777739874E-6</v>
      </c>
    </row>
    <row r="22" spans="1:19" ht="12.95" customHeight="1" x14ac:dyDescent="0.2">
      <c r="A22" s="33" t="s">
        <v>47</v>
      </c>
      <c r="B22" s="34" t="s">
        <v>48</v>
      </c>
      <c r="C22" s="33">
        <v>55277.688800000004</v>
      </c>
      <c r="D22" s="33">
        <v>5.0000000000000001E-4</v>
      </c>
      <c r="E22">
        <f t="shared" si="0"/>
        <v>1890.9797674721979</v>
      </c>
      <c r="F22">
        <f t="shared" si="1"/>
        <v>1891</v>
      </c>
      <c r="G22">
        <f t="shared" si="2"/>
        <v>-1.1481999994430225E-2</v>
      </c>
      <c r="I22">
        <f>+G22</f>
        <v>-1.1481999994430225E-2</v>
      </c>
      <c r="O22">
        <f t="shared" ca="1" si="3"/>
        <v>-6.4819213098275211E-3</v>
      </c>
      <c r="Q22" s="2">
        <f t="shared" si="4"/>
        <v>40259.188800000004</v>
      </c>
      <c r="S22">
        <f t="shared" ca="1" si="5"/>
        <v>2.5000786852218308E-5</v>
      </c>
    </row>
    <row r="23" spans="1:19" ht="12.95" customHeight="1" x14ac:dyDescent="0.2">
      <c r="A23" s="35" t="s">
        <v>49</v>
      </c>
      <c r="B23" s="36" t="s">
        <v>48</v>
      </c>
      <c r="C23" s="35">
        <v>55983.664100000002</v>
      </c>
      <c r="D23" s="35">
        <v>5.9999999999999995E-4</v>
      </c>
      <c r="E23">
        <f t="shared" si="0"/>
        <v>3134.9847225208114</v>
      </c>
      <c r="F23">
        <f t="shared" si="1"/>
        <v>3135</v>
      </c>
      <c r="G23">
        <f t="shared" si="2"/>
        <v>-8.6699999956181273E-3</v>
      </c>
      <c r="I23">
        <f>+G23</f>
        <v>-8.6699999956181273E-3</v>
      </c>
      <c r="O23">
        <f t="shared" ca="1" si="3"/>
        <v>-9.155506699639944E-3</v>
      </c>
      <c r="Q23" s="2">
        <f t="shared" si="4"/>
        <v>40965.164100000002</v>
      </c>
      <c r="S23">
        <f t="shared" ca="1" si="5"/>
        <v>2.357167596501279E-7</v>
      </c>
    </row>
    <row r="24" spans="1:19" ht="12.95" customHeight="1" x14ac:dyDescent="0.2">
      <c r="A24" s="37" t="s">
        <v>50</v>
      </c>
      <c r="B24" s="36" t="s">
        <v>53</v>
      </c>
      <c r="C24" s="38">
        <v>56351.68722</v>
      </c>
      <c r="D24" s="38">
        <v>4.4999999999999999E-4</v>
      </c>
      <c r="E24">
        <f t="shared" si="0"/>
        <v>3783.4813269380611</v>
      </c>
      <c r="F24">
        <f t="shared" si="1"/>
        <v>3783.5</v>
      </c>
      <c r="G24">
        <f t="shared" si="2"/>
        <v>-1.0596999993140344E-2</v>
      </c>
      <c r="I24">
        <f>+G24</f>
        <v>-1.0596999993140344E-2</v>
      </c>
      <c r="O24">
        <f t="shared" ca="1" si="3"/>
        <v>-1.0549252781065471E-2</v>
      </c>
      <c r="Q24" s="2">
        <f t="shared" si="4"/>
        <v>41333.18722</v>
      </c>
      <c r="S24">
        <f t="shared" ca="1" si="5"/>
        <v>2.2797962609228327E-9</v>
      </c>
    </row>
    <row r="25" spans="1:19" ht="12.95" customHeight="1" x14ac:dyDescent="0.2">
      <c r="A25" s="37" t="s">
        <v>50</v>
      </c>
      <c r="B25" s="36" t="s">
        <v>53</v>
      </c>
      <c r="C25" s="38">
        <v>56351.687969999999</v>
      </c>
      <c r="D25" s="38">
        <v>4.4999999999999999E-4</v>
      </c>
      <c r="E25">
        <f t="shared" si="0"/>
        <v>3783.4826485193053</v>
      </c>
      <c r="F25">
        <f t="shared" si="1"/>
        <v>3783.5</v>
      </c>
      <c r="G25">
        <f t="shared" si="2"/>
        <v>-9.8469999938970432E-3</v>
      </c>
      <c r="I25">
        <f>+G25</f>
        <v>-9.8469999938970432E-3</v>
      </c>
      <c r="O25">
        <f t="shared" ca="1" si="3"/>
        <v>-1.0549252781065471E-2</v>
      </c>
      <c r="Q25" s="2">
        <f t="shared" si="4"/>
        <v>41333.187969999999</v>
      </c>
      <c r="S25">
        <f t="shared" ca="1" si="5"/>
        <v>4.9315897708582556E-7</v>
      </c>
    </row>
    <row r="26" spans="1:19" ht="12.95" customHeight="1" x14ac:dyDescent="0.2">
      <c r="A26" s="37" t="s">
        <v>50</v>
      </c>
      <c r="B26" s="36" t="s">
        <v>53</v>
      </c>
      <c r="C26" s="38">
        <v>56351.688710000002</v>
      </c>
      <c r="D26" s="38">
        <v>4.2000000000000002E-4</v>
      </c>
      <c r="E26">
        <f t="shared" si="0"/>
        <v>3783.4839524794729</v>
      </c>
      <c r="F26">
        <f t="shared" si="1"/>
        <v>3783.5</v>
      </c>
      <c r="G26">
        <f t="shared" si="2"/>
        <v>-9.1069999907631427E-3</v>
      </c>
      <c r="I26">
        <f>+G26</f>
        <v>-9.1069999907631427E-3</v>
      </c>
      <c r="O26">
        <f t="shared" ca="1" si="3"/>
        <v>-1.0549252781065471E-2</v>
      </c>
      <c r="Q26" s="2">
        <f t="shared" si="4"/>
        <v>41333.188710000002</v>
      </c>
      <c r="S26">
        <f t="shared" ca="1" si="5"/>
        <v>2.0800931111348526E-6</v>
      </c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2024-02-25T05:16:51Z</dcterms:modified>
</cp:coreProperties>
</file>