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04855E8-C71A-4462-B4DE-01C3FC764BB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E21" i="1"/>
  <c r="F21" i="1"/>
  <c r="G21" i="1"/>
  <c r="H21" i="1"/>
  <c r="A21" i="1"/>
  <c r="H20" i="1"/>
  <c r="G11" i="1"/>
  <c r="E14" i="1"/>
  <c r="E15" i="1" s="1"/>
  <c r="C17" i="1"/>
  <c r="Q21" i="1"/>
  <c r="C12" i="1"/>
  <c r="C16" i="1" l="1"/>
  <c r="D18" i="1" s="1"/>
  <c r="C11" i="1"/>
  <c r="O22" i="1" l="1"/>
  <c r="S22" i="1" s="1"/>
  <c r="O23" i="1"/>
  <c r="S23" i="1" s="1"/>
  <c r="C15" i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<sst xmlns="http://schemas.openxmlformats.org/spreadsheetml/2006/main" count="56" uniqueCount="53">
  <si>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</si>
  <si>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</si>
  <si>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</si>
  <si>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</si>
  <si>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</si>
  <si>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</si>
  <si>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</si>
  <si>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</si>
  <si>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</si>
  <si>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</si>
  <si>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</si>
  <si>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</si>
  <si>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</si>
  <si>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</si>
  <si>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</si>
  <si>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</si>
  <si>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</si>
  <si>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</si>
  <si>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</si>
  <si>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</si>
  <si>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</si>
  <si>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</si>
  <si>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</si>
  <si>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</si>
  <si>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</si>
  <si>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</si>
  <si>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</si>
  <si>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</si>
  <si>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</si>
  <si>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</si>
  <si>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</si>
  <si>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</si>
  <si>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</si>
  <si>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</si>
  <si>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</si>
  <si>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</si>
  <si>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</si>
  <si>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</si>
  <si>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</si>
  <si>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</si>
  <si>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</si>
  <si>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</si>
  <si>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G4850-1736</t>
  </si>
  <si>
    <t>G4850-1736_Mon.xls</t>
  </si>
  <si>
    <t>ESDECED</t>
  </si>
  <si>
    <t>Mon</t>
  </si>
  <si>
    <t>VSX</t>
  </si>
  <si>
    <t>IBVS 5871</t>
  </si>
  <si>
    <t>I</t>
  </si>
  <si>
    <t>IBVS 5992</t>
  </si>
  <si>
    <t>II</t>
  </si>
  <si>
    <t>V0996 Mon / GSC 4850-1736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</si>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</sst>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V0996 Mon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60150375939849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3160.5</c:v>
                </c:pt>
                <c:pt idx="2">
                  <c:v>5600.5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D3-4938-84D1-F5F6842A07A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3160.5</c:v>
                </c:pt>
                <c:pt idx="2">
                  <c:v>5600.5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-9.3950009613763541E-4</c:v>
                </c:pt>
                <c:pt idx="2">
                  <c:v>-9.950009552994743E-5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D3-4938-84D1-F5F6842A07A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3160.5</c:v>
                </c:pt>
                <c:pt idx="2">
                  <c:v>5600.5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D3-4938-84D1-F5F6842A07A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3160.5</c:v>
                </c:pt>
                <c:pt idx="2">
                  <c:v>5600.5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D3-4938-84D1-F5F6842A07A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3160.5</c:v>
                </c:pt>
                <c:pt idx="2">
                  <c:v>5600.5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D3-4938-84D1-F5F6842A07A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3160.5</c:v>
                </c:pt>
                <c:pt idx="2">
                  <c:v>5600.5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2D3-4938-84D1-F5F6842A07A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3160.5</c:v>
                </c:pt>
                <c:pt idx="2">
                  <c:v>5600.5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2D3-4938-84D1-F5F6842A07A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3160.5</c:v>
                </c:pt>
                <c:pt idx="2">
                  <c:v>5600.5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-2.551614664735184E-4</c:v>
                </c:pt>
                <c:pt idx="1">
                  <c:v>-3.5383132852085666E-4</c:v>
                </c:pt>
                <c:pt idx="2">
                  <c:v>-4.3000739667320767E-4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2D3-4938-84D1-F5F6842A07A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3160.5</c:v>
                </c:pt>
                <c:pt idx="2">
                  <c:v>5600.5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2D3-4938-84D1-F5F6842A0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8061792"/>
        <c:axId val="1"/>
      </c:scatterChart>
      <c:valAx>
        <c:axId val="808061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80617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82E50FB-BA39-C1B8-7576-BB1DD1412E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43</v>
      </c>
    </row>
    <row r="2" spans="1:7" ht="12.95" customHeight="1" x14ac:dyDescent="0.2">
      <c r="A2" t="s">
        <v>24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28" t="s">
        <v>40</v>
      </c>
      <c r="D4" s="29" t="s">
        <v>40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 s="35">
        <v>53882.475000000093</v>
      </c>
      <c r="D7" s="30" t="s">
        <v>46</v>
      </c>
    </row>
    <row r="8" spans="1:7" ht="12.95" customHeight="1" x14ac:dyDescent="0.2">
      <c r="A8" t="s">
        <v>3</v>
      </c>
      <c r="C8" s="35">
        <v>0.30039900000000003</v>
      </c>
      <c r="D8" s="30" t="s">
        <v>46</v>
      </c>
    </row>
    <row r="9" spans="1:7" ht="12.95" customHeight="1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2.95" customHeight="1" thickBot="1" x14ac:dyDescent="0.25">
      <c r="A10" s="10"/>
      <c r="B10" s="10"/>
      <c r="C10" s="4" t="s">
        <v>20</v>
      </c>
      <c r="D10" s="4" t="s">
        <v>21</v>
      </c>
      <c r="E10" s="10"/>
    </row>
    <row r="11" spans="1:7" ht="12.95" customHeight="1" x14ac:dyDescent="0.2">
      <c r="A11" s="10" t="s">
        <v>15</v>
      </c>
      <c r="B11" s="10"/>
      <c r="C11" s="22">
        <f ca="1">INTERCEPT(INDIRECT($G$11):G992,INDIRECT($F$11):F992)</f>
        <v>-2.551614664735184E-4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ht="12.95" customHeight="1" x14ac:dyDescent="0.2">
      <c r="A12" s="10" t="s">
        <v>16</v>
      </c>
      <c r="B12" s="10"/>
      <c r="C12" s="22">
        <f ca="1">SLOPE(INDIRECT($G$11):G992,INDIRECT($F$11):F992)</f>
        <v>-3.1219700062438942E-8</v>
      </c>
      <c r="D12" s="3"/>
      <c r="E12" s="10"/>
    </row>
    <row r="13" spans="1:7" ht="12.95" customHeight="1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ht="12.95" customHeight="1" x14ac:dyDescent="0.2">
      <c r="A14" s="10"/>
      <c r="B14" s="10"/>
      <c r="C14" s="10"/>
      <c r="D14" s="14" t="s">
        <v>32</v>
      </c>
      <c r="E14" s="15">
        <f ca="1">NOW()+15018.5+$C$9/24</f>
        <v>60365.765453703701</v>
      </c>
    </row>
    <row r="15" spans="1:7" ht="12.95" customHeight="1" x14ac:dyDescent="0.2">
      <c r="A15" s="12" t="s">
        <v>17</v>
      </c>
      <c r="B15" s="10"/>
      <c r="C15" s="13">
        <f ca="1">(C7+C11)+(C8+C12)*INT(MAX(F21:F3533))</f>
        <v>55564.708970008309</v>
      </c>
      <c r="D15" s="14" t="s">
        <v>38</v>
      </c>
      <c r="E15" s="15">
        <f ca="1">ROUND(2*(E14-$C$7)/$C$8,0)/2+E13</f>
        <v>21583.5</v>
      </c>
    </row>
    <row r="16" spans="1:7" ht="12.95" customHeight="1" x14ac:dyDescent="0.2">
      <c r="A16" s="16" t="s">
        <v>4</v>
      </c>
      <c r="B16" s="10"/>
      <c r="C16" s="17">
        <f ca="1">+C8+C12</f>
        <v>0.30039896878029998</v>
      </c>
      <c r="D16" s="14" t="s">
        <v>39</v>
      </c>
      <c r="E16" s="24">
        <f ca="1">ROUND(2*(E14-$C$15)/$C$16,0)/2+E13</f>
        <v>15983.5</v>
      </c>
    </row>
    <row r="17" spans="1:19" ht="12.95" customHeight="1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45348.031720841573</v>
      </c>
    </row>
    <row r="18" spans="1:19" ht="12.95" customHeight="1" thickTop="1" thickBot="1" x14ac:dyDescent="0.25">
      <c r="A18" s="16" t="s">
        <v>5</v>
      </c>
      <c r="B18" s="10"/>
      <c r="C18" s="19">
        <f ca="1">+C15</f>
        <v>55564.708970008309</v>
      </c>
      <c r="D18" s="20">
        <f ca="1">+C16</f>
        <v>0.30039896878029998</v>
      </c>
      <c r="E18" s="21" t="s">
        <v>34</v>
      </c>
    </row>
    <row r="19" spans="1:19" ht="12.95" customHeight="1" thickTop="1" x14ac:dyDescent="0.2">
      <c r="A19" s="25" t="s">
        <v>35</v>
      </c>
      <c r="E19" s="26">
        <v>21</v>
      </c>
      <c r="S19">
        <f ca="1">SQRT(SUM(S21:S50)/(COUNT(S21:S50)-1))</f>
        <v>5.0860119712977216E-4</v>
      </c>
    </row>
    <row r="20" spans="1:19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52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9" ht="12.95" customHeight="1" x14ac:dyDescent="0.2">
      <c r="A21" t="str">
        <f>D7</f>
        <v>VSX</v>
      </c>
      <c r="C21" s="8">
        <f>C$7</f>
        <v>53882.475000000093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-2.551614664735184E-4</v>
      </c>
      <c r="Q21" s="2">
        <f>+C21-15018.5</f>
        <v>38863.975000000093</v>
      </c>
      <c r="S21">
        <f ca="1">+(O21-G21)^2</f>
        <v>6.5107373972916461E-8</v>
      </c>
    </row>
    <row r="22" spans="1:19" ht="12.95" customHeight="1" x14ac:dyDescent="0.2">
      <c r="A22" s="33" t="s">
        <v>47</v>
      </c>
      <c r="B22" s="34" t="s">
        <v>48</v>
      </c>
      <c r="C22" s="33">
        <v>54831.8851</v>
      </c>
      <c r="D22" s="33">
        <v>5.0000000000000001E-4</v>
      </c>
      <c r="E22">
        <f>+(C22-C$7)/C$8</f>
        <v>3160.4968724926057</v>
      </c>
      <c r="F22">
        <f>ROUND(2*E22,0)/2</f>
        <v>3160.5</v>
      </c>
      <c r="G22">
        <f>+C22-(C$7+F22*C$8)</f>
        <v>-9.3950009613763541E-4</v>
      </c>
      <c r="I22">
        <f>+G22</f>
        <v>-9.3950009613763541E-4</v>
      </c>
      <c r="O22">
        <f ca="1">+C$11+C$12*$F22</f>
        <v>-3.5383132852085666E-4</v>
      </c>
      <c r="Q22" s="2">
        <f>+C22-15018.5</f>
        <v>39813.3851</v>
      </c>
      <c r="S22">
        <f ca="1">+(O22-G22)^2</f>
        <v>3.4300790536175641E-7</v>
      </c>
    </row>
    <row r="23" spans="1:19" ht="12.95" customHeight="1" x14ac:dyDescent="0.2">
      <c r="A23" s="33" t="s">
        <v>49</v>
      </c>
      <c r="B23" s="34" t="s">
        <v>50</v>
      </c>
      <c r="C23" s="33">
        <v>55564.859499999999</v>
      </c>
      <c r="D23" s="33">
        <v>8.0000000000000004E-4</v>
      </c>
      <c r="E23">
        <f>+(C23-C$7)/C$8</f>
        <v>5600.4996687735493</v>
      </c>
      <c r="F23">
        <f>ROUND(2*E23,0)/2</f>
        <v>5600.5</v>
      </c>
      <c r="G23">
        <f>+C23-(C$7+F23*C$8)</f>
        <v>-9.950009552994743E-5</v>
      </c>
      <c r="I23">
        <f>+G23</f>
        <v>-9.950009552994743E-5</v>
      </c>
      <c r="O23">
        <f ca="1">+C$11+C$12*$F23</f>
        <v>-4.3000739667320767E-4</v>
      </c>
      <c r="Q23" s="2">
        <f>+C23-15018.5</f>
        <v>40546.359499999999</v>
      </c>
      <c r="S23">
        <f ca="1">+(O23-G23)^2</f>
        <v>1.0923507610900171E-7</v>
      </c>
    </row>
    <row r="24" spans="1:19" ht="12.95" customHeight="1" x14ac:dyDescent="0.2">
      <c r="C24" s="8"/>
      <c r="D24" s="8"/>
      <c r="Q24" s="2"/>
    </row>
    <row r="25" spans="1:19" ht="12.95" customHeight="1" x14ac:dyDescent="0.2">
      <c r="C25" s="8"/>
      <c r="D25" s="8"/>
      <c r="Q25" s="2"/>
    </row>
    <row r="26" spans="1:19" ht="12.95" customHeight="1" x14ac:dyDescent="0.2">
      <c r="C26" s="8"/>
      <c r="D26" s="8"/>
      <c r="Q26" s="2"/>
    </row>
    <row r="27" spans="1:19" ht="12.95" customHeight="1" x14ac:dyDescent="0.2">
      <c r="C27" s="8"/>
      <c r="D27" s="8"/>
      <c r="Q27" s="2"/>
    </row>
    <row r="28" spans="1:19" ht="12.95" customHeight="1" x14ac:dyDescent="0.2">
      <c r="C28" s="8"/>
      <c r="D28" s="8"/>
      <c r="Q28" s="2"/>
    </row>
    <row r="29" spans="1:19" ht="12.95" customHeight="1" x14ac:dyDescent="0.2">
      <c r="C29" s="8"/>
      <c r="D29" s="8"/>
      <c r="Q29" s="2"/>
    </row>
    <row r="30" spans="1:19" ht="12.95" customHeight="1" x14ac:dyDescent="0.2">
      <c r="C30" s="8"/>
      <c r="D30" s="8"/>
      <c r="Q30" s="2"/>
    </row>
    <row r="31" spans="1:19" ht="12.95" customHeight="1" x14ac:dyDescent="0.2">
      <c r="C31" s="8"/>
      <c r="D31" s="8"/>
      <c r="Q31" s="2"/>
    </row>
    <row r="32" spans="1:19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ht="12.95" customHeight="1" x14ac:dyDescent="0.2">
      <c r="C39" s="8"/>
      <c r="D39" s="8"/>
    </row>
    <row r="40" spans="3:17" ht="12.95" customHeight="1" x14ac:dyDescent="0.2">
      <c r="C40" s="8"/>
      <c r="D40" s="8"/>
    </row>
    <row r="41" spans="3:17" ht="12.95" customHeight="1" x14ac:dyDescent="0.2">
      <c r="C41" s="8"/>
      <c r="D41" s="8"/>
    </row>
    <row r="42" spans="3:17" ht="12.95" customHeight="1" x14ac:dyDescent="0.2">
      <c r="C42" s="8"/>
      <c r="D42" s="8"/>
    </row>
    <row r="43" spans="3:17" ht="12.95" customHeight="1" x14ac:dyDescent="0.2">
      <c r="C43" s="8"/>
      <c r="D43" s="8"/>
    </row>
    <row r="44" spans="3:17" ht="12.95" customHeight="1" x14ac:dyDescent="0.2">
      <c r="C44" s="8"/>
      <c r="D44" s="8"/>
    </row>
    <row r="45" spans="3:17" ht="12.95" customHeight="1" x14ac:dyDescent="0.2">
      <c r="C45" s="8"/>
      <c r="D45" s="8"/>
    </row>
    <row r="46" spans="3:17" ht="12.95" customHeight="1" x14ac:dyDescent="0.2">
      <c r="C46" s="8"/>
      <c r="D46" s="8"/>
    </row>
    <row r="47" spans="3:17" ht="12.95" customHeight="1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2024-02-25T05:22:15Z</dcterms:modified>
</cp:coreProperties>
</file>