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963141E-F11C-4821-9518-68CAC4624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I22" i="1" s="1"/>
  <c r="Q22" i="1"/>
  <c r="F11" i="1"/>
  <c r="E21" i="1"/>
  <c r="F21" i="1" s="1"/>
  <c r="G21" i="1" s="1"/>
  <c r="H21" i="1" s="1"/>
  <c r="H20" i="1"/>
  <c r="G11" i="1"/>
  <c r="Q21" i="1"/>
  <c r="C17" i="1"/>
  <c r="C11" i="1"/>
  <c r="C12" i="1" l="1"/>
  <c r="O22" i="1" l="1"/>
  <c r="S22" i="1" s="1"/>
  <c r="C16" i="1"/>
  <c r="D18" i="1" s="1"/>
  <c r="C15" i="1"/>
  <c r="O21" i="1"/>
  <c r="S21" i="1" s="1"/>
  <c r="S19" i="1" l="1"/>
  <c r="C18" i="1"/>
  <c r="F16" i="1"/>
  <c r="F18" i="1" s="1"/>
  <c r="F17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<sst xmlns="http://schemas.openxmlformats.org/spreadsheetml/2006/main" count="59" uniqueCount="55">
  <si>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</si>
  <si>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</si>
  <si>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</si>
  <si>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</si>
  <si>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</si>
  <si>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</si>
  <si>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</si>
  <si>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</si>
  <si>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</si>
  <si>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</si>
  <si>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</si>
  <si>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</si>
  <si>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</si>
  <si>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</si>
  <si>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</si>
  <si>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</si>
  <si>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</si>
  <si>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</si>
  <si>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</si>
  <si>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</si>
  <si>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</si>
  <si>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</si>
  <si>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</si>
  <si>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</si>
  <si>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</si>
  <si>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</si>
  <si>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</si>
  <si>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</si>
  <si>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</si>
  <si>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</si>
  <si>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</si>
  <si>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</si>
  <si>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</si>
  <si>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</si>
  <si>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</si>
  <si>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</si>
  <si>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</si>
  <si>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</si>
  <si>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</si>
  <si>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BX Mus</t>
  </si>
  <si>
    <t>BX Mus / GSC 8984-1040</t>
  </si>
  <si>
    <t>Mus_BX.xls</t>
  </si>
  <si>
    <t>EA</t>
  </si>
  <si>
    <t>Mus</t>
  </si>
  <si>
    <t>G8984-1040</t>
  </si>
  <si>
    <t>Malkov</t>
  </si>
  <si>
    <t>VSS_2013-01-28</t>
  </si>
  <si>
    <t>I</t>
  </si>
  <si>
    <t>VSS</t>
  </si>
  <si>
    <t>CCD</t>
  </si>
  <si>
    <t xml:space="preserve">Mag </t>
  </si>
  <si>
    <t>Next ToM-P</t>
  </si>
  <si>
    <t>Next ToM-S</t>
  </si>
  <si>
    <t>VSX</t>
  </si>
  <si>
    <t>12.65-12.39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</si>
</sst>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top"/>
    </xf>
    <xf numFmtId="0" fontId="18" fillId="0" borderId="9" xfId="0" applyFont="1" applyBorder="1" applyAlignment="1"/>
    <xf numFmtId="0" fontId="17" fillId="0" borderId="9" xfId="0" applyFont="1" applyBorder="1" applyAlignment="1"/>
    <xf numFmtId="0" fontId="16" fillId="0" borderId="8" xfId="0" applyFont="1" applyBorder="1" applyAlignment="1">
      <alignment horizontal="right"/>
    </xf>
    <xf numFmtId="22" fontId="16" fillId="0" borderId="8" xfId="0" applyNumberFormat="1" applyFont="1" applyBorder="1" applyAlignment="1">
      <alignment horizontal="right" vertical="top"/>
    </xf>
    <xf numFmtId="22" fontId="17" fillId="0" borderId="9" xfId="0" applyNumberFormat="1" applyFont="1" applyBorder="1" applyAlignment="1"/>
    <xf numFmtId="22" fontId="17" fillId="0" borderId="10" xfId="0" applyNumberFormat="1" applyFont="1" applyBorder="1" applyAlignment="1"/>
    <xf numFmtId="0" fontId="16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3B-4142-96A6-47F7F65A25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3.3008000005793292E-2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3B-4142-96A6-47F7F65A25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3B-4142-96A6-47F7F65A25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3B-4142-96A6-47F7F65A25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3B-4142-96A6-47F7F65A25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3B-4142-96A6-47F7F65A25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3B-4142-96A6-47F7F65A25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3.3008000005793292E-2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3B-4142-96A6-47F7F65A25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3B-4142-96A6-47F7F65A2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6344"/>
        <c:axId val="1"/>
      </c:scatterChart>
      <c:valAx>
        <c:axId val="552626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6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9525</xdr:rowOff>
    </xdr:from>
    <xdr:to>
      <xdr:col>19</xdr:col>
      <xdr:colOff>9525</xdr:colOff>
      <xdr:row>18</xdr:row>
      <xdr:rowOff>142875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CA8387-00A2-0A56-D62F-FFBB0E5D7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  <c r="E1" t="s">
        <v>41</v>
      </c>
    </row>
    <row r="2" spans="1:7" x14ac:dyDescent="0.2">
      <c r="A2" t="s">
        <v>23</v>
      </c>
      <c r="B2" t="s">
        <v>42</v>
      </c>
      <c r="C2" s="28" t="s">
        <v>38</v>
      </c>
      <c r="D2" s="3" t="s">
        <v>43</v>
      </c>
      <c r="E2" s="29" t="s">
        <v>39</v>
      </c>
      <c r="F2" t="s">
        <v>44</v>
      </c>
    </row>
    <row r="3" spans="1:7" ht="13.5" thickBot="1" x14ac:dyDescent="0.25">
      <c r="E3" t="s">
        <v>44</v>
      </c>
    </row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25035.19</v>
      </c>
      <c r="D7" s="27" t="s">
        <v>53</v>
      </c>
    </row>
    <row r="8" spans="1:7" x14ac:dyDescent="0.2">
      <c r="A8" t="s">
        <v>3</v>
      </c>
      <c r="C8" s="33">
        <v>2.2398479999999998</v>
      </c>
      <c r="D8" s="27" t="s">
        <v>53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2.408639813615973E-6</v>
      </c>
      <c r="D12" s="3"/>
      <c r="E12" s="34" t="s">
        <v>50</v>
      </c>
      <c r="F12" s="35" t="s">
        <v>54</v>
      </c>
    </row>
    <row r="13" spans="1:7" x14ac:dyDescent="0.2">
      <c r="A13" s="10" t="s">
        <v>18</v>
      </c>
      <c r="B13" s="10"/>
      <c r="C13" s="3" t="s">
        <v>13</v>
      </c>
      <c r="D13" s="14"/>
      <c r="E13" s="36" t="s">
        <v>34</v>
      </c>
      <c r="F13" s="37">
        <v>1</v>
      </c>
    </row>
    <row r="14" spans="1:7" x14ac:dyDescent="0.2">
      <c r="A14" s="10"/>
      <c r="B14" s="10"/>
      <c r="C14" s="10"/>
      <c r="D14" s="14"/>
      <c r="E14" s="36" t="s">
        <v>31</v>
      </c>
      <c r="F14" s="38">
        <f ca="1">NOW()+15018.5+$C$9/24</f>
        <v>60520.730066203701</v>
      </c>
    </row>
    <row r="15" spans="1:7" x14ac:dyDescent="0.2">
      <c r="A15" s="12" t="s">
        <v>17</v>
      </c>
      <c r="B15" s="10"/>
      <c r="C15" s="13">
        <f ca="1">(C7+C11)+(C8+C12)*INT(MAX(F21:F3533))</f>
        <v>55730.100000000006</v>
      </c>
      <c r="D15" s="14"/>
      <c r="E15" s="36" t="s">
        <v>35</v>
      </c>
      <c r="F15" s="38">
        <f ca="1">ROUND(2*($F$14-$C$7)/$C$8,0)/2+$F$13</f>
        <v>15844</v>
      </c>
    </row>
    <row r="16" spans="1:7" x14ac:dyDescent="0.2">
      <c r="A16" s="15" t="s">
        <v>4</v>
      </c>
      <c r="B16" s="10"/>
      <c r="C16" s="16">
        <f ca="1">+C8+C12</f>
        <v>2.2398504086398137</v>
      </c>
      <c r="D16" s="14"/>
      <c r="E16" s="39" t="s">
        <v>36</v>
      </c>
      <c r="F16" s="38">
        <f ca="1">ROUND(2*($F$14-$C$15)/$C$16,0)/2+$F$13</f>
        <v>2140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/>
      <c r="E17" s="40" t="s">
        <v>51</v>
      </c>
      <c r="F17" s="41">
        <f ca="1">+$C$15+$C$16*$F$16-15018.5-$C$9/24</f>
        <v>45505.27570782254</v>
      </c>
    </row>
    <row r="18" spans="1:19" ht="14.25" thickTop="1" thickBot="1" x14ac:dyDescent="0.25">
      <c r="A18" s="15" t="s">
        <v>5</v>
      </c>
      <c r="B18" s="10"/>
      <c r="C18" s="17">
        <f ca="1">+C15</f>
        <v>55730.100000000006</v>
      </c>
      <c r="D18" s="18">
        <f ca="1">+C16</f>
        <v>2.2398504086398137</v>
      </c>
      <c r="E18" s="43" t="s">
        <v>52</v>
      </c>
      <c r="F18" s="42">
        <f ca="1">+($C$15+$C$16*$F$16)-($C$16/2)-15018.5-$C$9/24</f>
        <v>45504.155782618218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t="s">
        <v>45</v>
      </c>
      <c r="C21" s="8">
        <v>25035.19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10016.689999999999</v>
      </c>
      <c r="S21">
        <f ca="1">+(O21-G21)^2</f>
        <v>0</v>
      </c>
    </row>
    <row r="22" spans="1:19" x14ac:dyDescent="0.2">
      <c r="A22" s="30" t="s">
        <v>46</v>
      </c>
      <c r="B22" s="31" t="s">
        <v>47</v>
      </c>
      <c r="C22" s="32">
        <v>55730.1</v>
      </c>
      <c r="D22" s="32">
        <v>0.05</v>
      </c>
      <c r="E22">
        <f>+(C22-C$7)/C$8</f>
        <v>13704.014736714278</v>
      </c>
      <c r="F22">
        <f>ROUND(2*E22,0)/2</f>
        <v>13704</v>
      </c>
      <c r="G22">
        <f>+C22-(C$7+F22*C$8)</f>
        <v>3.3008000005793292E-2</v>
      </c>
      <c r="I22">
        <f>+G22</f>
        <v>3.3008000005793292E-2</v>
      </c>
      <c r="O22">
        <f ca="1">+C$11+C$12*$F22</f>
        <v>3.3008000005793292E-2</v>
      </c>
      <c r="Q22" s="2">
        <f>+C22-15018.5</f>
        <v>40711.599999999999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2024-07-29T05:31:17Z</dcterms:modified>
</cp:coreProperties>
</file>