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5B130DF-19D9-4AA7-B5CB-E92312597EA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J23" i="1"/>
  <c r="G11" i="1"/>
  <c r="F11" i="1"/>
  <c r="Q22" i="1"/>
  <c r="Q23" i="1"/>
  <c r="C21" i="1"/>
  <c r="G21" i="1"/>
  <c r="H21" i="1"/>
  <c r="E21" i="1"/>
  <c r="F21" i="1"/>
  <c r="E14" i="1"/>
  <c r="E15" i="1" s="1"/>
  <c r="C17" i="1"/>
  <c r="Q21" i="1"/>
  <c r="C12" i="1"/>
  <c r="C16" i="1" l="1"/>
  <c r="D18" i="1" s="1"/>
  <c r="C11" i="1"/>
  <c r="O21" i="1" l="1"/>
  <c r="C15" i="1"/>
  <c r="O22" i="1"/>
  <c r="O23" i="1"/>
  <c r="C18" i="1" l="1"/>
  <c r="E16" i="1"/>
  <c r="E17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<sst xmlns="http://schemas.openxmlformats.org/spreadsheetml/2006/main" count="53" uniqueCount="48">
  <si>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</si>
  <si>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</si>
  <si>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</si>
  <si>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</si>
  <si>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</si>
  <si>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</si>
  <si>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</si>
  <si>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</si>
  <si>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</si>
  <si>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</si>
  <si>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</si>
  <si>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</si>
  <si>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</si>
  <si>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</si>
  <si>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</si>
  <si>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</si>
  <si>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</si>
  <si>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</si>
  <si>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</si>
  <si>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</si>
  <si>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</si>
  <si>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</si>
  <si>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</si>
  <si>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</si>
  <si>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</si>
  <si>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</si>
  <si>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</si>
  <si>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</si>
  <si>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</si>
  <si>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</si>
  <si>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</si>
  <si>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</si>
  <si>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</si>
  <si>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</si>
  <si>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</si>
  <si>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</si>
  <si>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</si>
  <si>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</si>
  <si>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</si>
  <si>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</si>
  <si>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</si>
  <si>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GV Nor / GSC 8711-0192</t>
  </si>
  <si>
    <t>EA/SD</t>
  </si>
  <si>
    <t>Kreiner</t>
  </si>
  <si>
    <t>IBVS 6093</t>
  </si>
  <si>
    <t>II</t>
  </si>
  <si>
    <t>CCD</t>
  </si>
  <si>
    <t>vis?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</si>
</sst>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3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1" xfId="0" applyFont="1" applyBorder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GV Nor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85714285714286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60-48CA-B200-E6A3A23B74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-1.3919330499993521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560-48CA-B200-E6A3A23B74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-1.5782400000025518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560-48CA-B200-E6A3A23B74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560-48CA-B200-E6A3A23B74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560-48CA-B200-E6A3A23B74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60-48CA-B200-E6A3A23B74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60-48CA-B200-E6A3A23B74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-0.12631622328222392</c:v>
                </c:pt>
                <c:pt idx="1">
                  <c:v>-1.3919330499993521</c:v>
                </c:pt>
                <c:pt idx="2">
                  <c:v>-1.5782400000025518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60-48CA-B200-E6A3A23B741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9065.5</c:v>
                </c:pt>
                <c:pt idx="2">
                  <c:v>10400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60-48CA-B200-E6A3A23B7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7600728"/>
        <c:axId val="1"/>
      </c:scatterChart>
      <c:valAx>
        <c:axId val="767600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67600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195488721804512"/>
          <c:y val="0.92375366568914952"/>
          <c:w val="0.766917293233082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73FCAE-6970-406D-B11B-54478D1EF6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: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</row>
    <row r="2" spans="1:7" ht="12.95" customHeight="1" x14ac:dyDescent="0.2">
      <c r="A2" t="s">
        <v>23</v>
      </c>
      <c r="B2" t="s">
        <v>42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28" t="s">
        <v>39</v>
      </c>
      <c r="D4" s="29" t="s">
        <v>39</v>
      </c>
    </row>
    <row r="5" spans="1:7" ht="12.95" customHeight="1" x14ac:dyDescent="0.2"/>
    <row r="6" spans="1:7" ht="12.95" customHeight="1" x14ac:dyDescent="0.2">
      <c r="A6" s="5" t="s">
        <v>1</v>
      </c>
    </row>
    <row r="7" spans="1:7" ht="12.95" customHeight="1" x14ac:dyDescent="0.2">
      <c r="A7" t="s">
        <v>2</v>
      </c>
      <c r="C7" s="34">
        <v>25560.147000000001</v>
      </c>
      <c r="D7" s="30" t="s">
        <v>40</v>
      </c>
    </row>
    <row r="8" spans="1:7" ht="12.95" customHeight="1" x14ac:dyDescent="0.2">
      <c r="A8" t="s">
        <v>3</v>
      </c>
      <c r="C8" s="34">
        <v>2.9718631000000002</v>
      </c>
      <c r="D8" s="30" t="s">
        <v>40</v>
      </c>
    </row>
    <row r="9" spans="1:7" ht="12.95" customHeight="1" x14ac:dyDescent="0.2">
      <c r="A9" s="9" t="s">
        <v>29</v>
      </c>
      <c r="B9" s="10"/>
      <c r="C9" s="11">
        <v>-9.5</v>
      </c>
      <c r="D9" s="10" t="s">
        <v>30</v>
      </c>
      <c r="E9" s="10"/>
    </row>
    <row r="10" spans="1:7" ht="12.95" customHeight="1" thickBot="1" x14ac:dyDescent="0.25">
      <c r="A10" s="10"/>
      <c r="B10" s="10"/>
      <c r="C10" s="4" t="s">
        <v>19</v>
      </c>
      <c r="D10" s="4" t="s">
        <v>20</v>
      </c>
      <c r="E10" s="10"/>
    </row>
    <row r="11" spans="1:7" ht="12.95" customHeight="1" x14ac:dyDescent="0.2">
      <c r="A11" s="10" t="s">
        <v>15</v>
      </c>
      <c r="B11" s="10"/>
      <c r="C11" s="22">
        <f ca="1">INTERCEPT(INDIRECT($G$11):G992,INDIRECT($F$11):F992)</f>
        <v>-0.12631622328222392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ht="12.95" customHeight="1" x14ac:dyDescent="0.2">
      <c r="A12" s="10" t="s">
        <v>16</v>
      </c>
      <c r="B12" s="10"/>
      <c r="C12" s="22">
        <f ca="1">SLOPE(INDIRECT($G$11):G992,INDIRECT($F$11):F992)</f>
        <v>-1.3960805545387768E-4</v>
      </c>
      <c r="D12" s="3"/>
      <c r="E12" s="10"/>
    </row>
    <row r="13" spans="1:7" ht="12.95" customHeight="1" x14ac:dyDescent="0.2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 ht="12.95" customHeight="1" x14ac:dyDescent="0.2">
      <c r="A14" s="10"/>
      <c r="B14" s="10"/>
      <c r="C14" s="10"/>
      <c r="D14" s="14" t="s">
        <v>31</v>
      </c>
      <c r="E14" s="15">
        <f ca="1">NOW()+15018.5+$C$9/24</f>
        <v>60365.78255300926</v>
      </c>
    </row>
    <row r="15" spans="1:7" ht="12.95" customHeight="1" x14ac:dyDescent="0.2">
      <c r="A15" s="12" t="s">
        <v>17</v>
      </c>
      <c r="B15" s="10"/>
      <c r="C15" s="13">
        <f ca="1">(C7+C11)+(C8+C12)*INT(MAX(F21:F3533))</f>
        <v>56465.945</v>
      </c>
      <c r="D15" s="14" t="s">
        <v>37</v>
      </c>
      <c r="E15" s="15">
        <f ca="1">ROUND(2*(E14-$C$7)/$C$8,0)/2+E13</f>
        <v>11712.5</v>
      </c>
    </row>
    <row r="16" spans="1:7" ht="12.95" customHeight="1" x14ac:dyDescent="0.2">
      <c r="A16" s="16" t="s">
        <v>4</v>
      </c>
      <c r="B16" s="10"/>
      <c r="C16" s="17">
        <f ca="1">+C8+C12</f>
        <v>2.9717234919445463</v>
      </c>
      <c r="D16" s="14" t="s">
        <v>38</v>
      </c>
      <c r="E16" s="24">
        <f ca="1">ROUND(2*(E14-$C$15)/$C$16,0)/2+E13</f>
        <v>1313.5</v>
      </c>
    </row>
    <row r="17" spans="1:18" ht="12.95" customHeight="1" thickBot="1" x14ac:dyDescent="0.25">
      <c r="A17" s="14" t="s">
        <v>28</v>
      </c>
      <c r="B17" s="10"/>
      <c r="C17" s="10">
        <f>COUNT(C21:C2191)</f>
        <v>3</v>
      </c>
      <c r="D17" s="14" t="s">
        <v>32</v>
      </c>
      <c r="E17" s="18">
        <f ca="1">+$C$15+$C$16*E16-15018.5-$C$9/24</f>
        <v>45351.199640002495</v>
      </c>
    </row>
    <row r="18" spans="1:18" ht="12.95" customHeight="1" thickTop="1" thickBot="1" x14ac:dyDescent="0.25">
      <c r="A18" s="16" t="s">
        <v>5</v>
      </c>
      <c r="B18" s="10"/>
      <c r="C18" s="19">
        <f ca="1">+C15</f>
        <v>56465.945</v>
      </c>
      <c r="D18" s="20">
        <f ca="1">+C16</f>
        <v>2.9717234919445463</v>
      </c>
      <c r="E18" s="21" t="s">
        <v>33</v>
      </c>
    </row>
    <row r="19" spans="1:18" ht="12.95" customHeight="1" thickTop="1" x14ac:dyDescent="0.2">
      <c r="A19" s="25" t="s">
        <v>34</v>
      </c>
      <c r="E19" s="26">
        <v>22</v>
      </c>
    </row>
    <row r="20" spans="1:18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47</v>
      </c>
      <c r="J20" s="7" t="s">
        <v>46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 ht="12.95" customHeight="1" x14ac:dyDescent="0.2">
      <c r="A21" t="s">
        <v>40</v>
      </c>
      <c r="C21" s="8">
        <f>C$7</f>
        <v>25560.147000000001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-0.12631622328222392</v>
      </c>
      <c r="Q21" s="2">
        <f>+C21-15018.5</f>
        <v>10541.647000000001</v>
      </c>
    </row>
    <row r="22" spans="1:18" ht="12.95" customHeight="1" x14ac:dyDescent="0.2">
      <c r="A22" s="31" t="s">
        <v>43</v>
      </c>
      <c r="C22" s="8">
        <v>52500.18</v>
      </c>
      <c r="D22" s="8"/>
      <c r="E22">
        <f>+(C22-C$7)/C$8</f>
        <v>9065.03162948522</v>
      </c>
      <c r="F22">
        <f>ROUND(2*E22,0)/2+0.5</f>
        <v>9065.5</v>
      </c>
      <c r="G22">
        <f>+C22-(C$7+F22*C$8)</f>
        <v>-1.3919330499993521</v>
      </c>
      <c r="I22">
        <f>+G22</f>
        <v>-1.3919330499993521</v>
      </c>
      <c r="O22">
        <f ca="1">+C$11+C$12*$F22</f>
        <v>-1.3919330499993521</v>
      </c>
      <c r="Q22" s="2">
        <f>+C22-15018.5</f>
        <v>37481.68</v>
      </c>
    </row>
    <row r="23" spans="1:18" ht="12.95" customHeight="1" x14ac:dyDescent="0.2">
      <c r="A23" s="32" t="s">
        <v>44</v>
      </c>
      <c r="B23" s="33" t="s">
        <v>45</v>
      </c>
      <c r="C23" s="32">
        <v>56465.945</v>
      </c>
      <c r="D23" s="32">
        <v>2.0000000000000001E-4</v>
      </c>
      <c r="E23">
        <f>+(C23-C$7)/C$8</f>
        <v>10399.468939198443</v>
      </c>
      <c r="F23">
        <f>ROUND(2*E23,0)/2+0.5</f>
        <v>10400</v>
      </c>
      <c r="G23">
        <f>+C23-(C$7+F23*C$8)</f>
        <v>-1.5782400000025518</v>
      </c>
      <c r="J23">
        <f>+G23</f>
        <v>-1.5782400000025518</v>
      </c>
      <c r="O23">
        <f ca="1">+C$11+C$12*$F23</f>
        <v>-1.5782400000025518</v>
      </c>
      <c r="Q23" s="2">
        <f>+C23-15018.5</f>
        <v>41447.445</v>
      </c>
    </row>
    <row r="24" spans="1:18" ht="12.95" customHeight="1" x14ac:dyDescent="0.2">
      <c r="C24" s="8"/>
      <c r="D24" s="8"/>
      <c r="Q24" s="2"/>
    </row>
    <row r="25" spans="1:18" ht="12.95" customHeight="1" x14ac:dyDescent="0.2">
      <c r="C25" s="8"/>
      <c r="D25" s="8"/>
      <c r="Q25" s="2"/>
    </row>
    <row r="26" spans="1:18" ht="12.95" customHeight="1" x14ac:dyDescent="0.2">
      <c r="C26" s="8"/>
      <c r="D26" s="8"/>
      <c r="Q26" s="2"/>
    </row>
    <row r="27" spans="1:18" ht="12.95" customHeight="1" x14ac:dyDescent="0.2">
      <c r="C27" s="8"/>
      <c r="D27" s="8"/>
      <c r="Q27" s="2"/>
    </row>
    <row r="28" spans="1:18" ht="12.95" customHeight="1" x14ac:dyDescent="0.2">
      <c r="C28" s="8"/>
      <c r="D28" s="8"/>
      <c r="Q28" s="2"/>
    </row>
    <row r="29" spans="1:18" ht="12.95" customHeight="1" x14ac:dyDescent="0.2">
      <c r="C29" s="8"/>
      <c r="D29" s="8"/>
      <c r="Q29" s="2"/>
    </row>
    <row r="30" spans="1:18" ht="12.95" customHeight="1" x14ac:dyDescent="0.2">
      <c r="C30" s="8"/>
      <c r="D30" s="8"/>
      <c r="Q30" s="2"/>
    </row>
    <row r="31" spans="1:18" ht="12.95" customHeight="1" x14ac:dyDescent="0.2">
      <c r="C31" s="8"/>
      <c r="D31" s="8"/>
      <c r="Q31" s="2"/>
    </row>
    <row r="32" spans="1:18" ht="12.95" customHeight="1" x14ac:dyDescent="0.2">
      <c r="C32" s="8"/>
      <c r="D32" s="8"/>
      <c r="Q32" s="2"/>
    </row>
    <row r="33" spans="3:17" ht="12.95" customHeight="1" x14ac:dyDescent="0.2">
      <c r="C33" s="8"/>
      <c r="D33" s="8"/>
      <c r="Q33" s="2"/>
    </row>
    <row r="34" spans="3:17" ht="12.95" customHeight="1" x14ac:dyDescent="0.2">
      <c r="C34" s="8"/>
      <c r="D34" s="8"/>
    </row>
    <row r="35" spans="3:17" ht="12.95" customHeight="1" x14ac:dyDescent="0.2">
      <c r="C35" s="8"/>
      <c r="D35" s="8"/>
    </row>
    <row r="36" spans="3:17" ht="12.95" customHeight="1" x14ac:dyDescent="0.2">
      <c r="C36" s="8"/>
      <c r="D36" s="8"/>
    </row>
    <row r="37" spans="3:17" ht="12.95" customHeight="1" x14ac:dyDescent="0.2">
      <c r="C37" s="8"/>
      <c r="D37" s="8"/>
    </row>
    <row r="38" spans="3:17" ht="12.95" customHeight="1" x14ac:dyDescent="0.2">
      <c r="C38" s="8"/>
      <c r="D38" s="8"/>
    </row>
    <row r="39" spans="3:17" ht="12.95" customHeight="1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2024-02-25T05:46:52Z</dcterms:modified>
</cp:coreProperties>
</file>