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A0A01EB-9768-4A38-9AA2-2D30B6DEA2C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F11" i="1"/>
  <c r="Q23" i="1"/>
  <c r="G11" i="1"/>
  <c r="E14" i="1"/>
  <c r="C17" i="1"/>
  <c r="Q22" i="1"/>
  <c r="D4" i="1"/>
  <c r="C8" i="1"/>
  <c r="C4" i="1"/>
  <c r="B2" i="1"/>
  <c r="C7" i="1"/>
  <c r="Q21" i="1"/>
  <c r="G24" i="1"/>
  <c r="I24" i="1"/>
  <c r="E23" i="1"/>
  <c r="F23" i="1"/>
  <c r="E22" i="1"/>
  <c r="F22" i="1"/>
  <c r="G22" i="1"/>
  <c r="I22" i="1"/>
  <c r="E24" i="1"/>
  <c r="F24" i="1"/>
  <c r="G21" i="1"/>
  <c r="E21" i="1"/>
  <c r="F21" i="1"/>
  <c r="G23" i="1"/>
  <c r="I23" i="1"/>
  <c r="H21" i="1"/>
  <c r="C12" i="1"/>
  <c r="C16" i="1" l="1"/>
  <c r="D18" i="1" s="1"/>
  <c r="E15" i="1"/>
  <c r="C11" i="1"/>
  <c r="O24" i="1" l="1"/>
  <c r="O22" i="1"/>
  <c r="O23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<sst xmlns="http://schemas.openxmlformats.org/spreadsheetml/2006/main" count="53" uniqueCount="49">
  <si>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</si>
  <si>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</si>
  <si>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</si>
  <si>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</si>
  <si>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</si>
  <si>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</si>
  <si>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</si>
  <si>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</si>
  <si>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</si>
  <si>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</si>
  <si>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</si>
  <si>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</si>
  <si>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</si>
  <si>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</si>
  <si>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</si>
  <si>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</si>
  <si>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</si>
  <si>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</si>
  <si>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</si>
  <si>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</si>
  <si>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</si>
  <si>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</si>
  <si>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</si>
  <si>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</si>
  <si>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</si>
  <si>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</si>
  <si>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</si>
  <si>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</si>
  <si>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</si>
  <si>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</si>
  <si>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</si>
  <si>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</si>
  <si>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</si>
  <si>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</si>
  <si>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</si>
  <si>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</si>
  <si>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</si>
  <si>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</si>
  <si>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</si>
  <si>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</si>
  <si>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IR Nor / GSC 7849-3146               </t>
  </si>
  <si>
    <t xml:space="preserve">EA        </t>
  </si>
  <si>
    <t>IBVS 5843</t>
  </si>
  <si>
    <t>Add cycle</t>
  </si>
  <si>
    <t>Old Cycle</t>
  </si>
  <si>
    <t>OEJV 0130</t>
  </si>
  <si>
    <t>OEJV 0155</t>
  </si>
  <si>
    <t>0,0200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</si>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</sst>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IR Nor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1044.5</c:v>
                </c:pt>
                <c:pt idx="2">
                  <c:v>2101.5</c:v>
                </c:pt>
                <c:pt idx="3">
                  <c:v>2617.5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B8-4C76-9C24-7045783E25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1044.5</c:v>
                </c:pt>
                <c:pt idx="2">
                  <c:v>2101.5</c:v>
                </c:pt>
                <c:pt idx="3">
                  <c:v>2617.5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-2.6169999982812442E-3</c:v>
                </c:pt>
                <c:pt idx="2">
                  <c:v>-4.4590000034077093E-3</c:v>
                </c:pt>
                <c:pt idx="3">
                  <c:v>-6.3550000049872324E-3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B8-4C76-9C24-7045783E25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1044.5</c:v>
                </c:pt>
                <c:pt idx="2">
                  <c:v>2101.5</c:v>
                </c:pt>
                <c:pt idx="3">
                  <c:v>2617.5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B8-4C76-9C24-7045783E25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1044.5</c:v>
                </c:pt>
                <c:pt idx="2">
                  <c:v>2101.5</c:v>
                </c:pt>
                <c:pt idx="3">
                  <c:v>2617.5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B8-4C76-9C24-7045783E25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1044.5</c:v>
                </c:pt>
                <c:pt idx="2">
                  <c:v>2101.5</c:v>
                </c:pt>
                <c:pt idx="3">
                  <c:v>2617.5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B8-4C76-9C24-7045783E25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1044.5</c:v>
                </c:pt>
                <c:pt idx="2">
                  <c:v>2101.5</c:v>
                </c:pt>
                <c:pt idx="3">
                  <c:v>2617.5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B8-4C76-9C24-7045783E25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1.4E-3</c:v>
                  </c:pt>
                  <c:pt idx="2">
                    <c:v>1.4E-2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1044.5</c:v>
                </c:pt>
                <c:pt idx="2">
                  <c:v>2101.5</c:v>
                </c:pt>
                <c:pt idx="3">
                  <c:v>2617.5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B8-4C76-9C24-7045783E25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1044.5</c:v>
                </c:pt>
                <c:pt idx="2">
                  <c:v>2101.5</c:v>
                </c:pt>
                <c:pt idx="3">
                  <c:v>2617.5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-2.1907320857415553E-5</c:v>
                </c:pt>
                <c:pt idx="1">
                  <c:v>-2.4400821660783738E-3</c:v>
                </c:pt>
                <c:pt idx="2">
                  <c:v>-4.8871963943201667E-3</c:v>
                </c:pt>
                <c:pt idx="3">
                  <c:v>-6.0818141254202294E-3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B8-4C76-9C24-7045783E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045504"/>
        <c:axId val="1"/>
      </c:scatterChart>
      <c:valAx>
        <c:axId val="593045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3045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326687-E436-D5BB-6313-5E3FC890A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52501.030400000003</v>
      </c>
      <c r="G1" s="3">
        <v>1.376306</v>
      </c>
      <c r="H1" s="3" t="s">
        <v>41</v>
      </c>
    </row>
    <row r="2" spans="1:8" ht="12.95" customHeight="1" x14ac:dyDescent="0.2">
      <c r="A2" t="s">
        <v>23</v>
      </c>
      <c r="B2" t="str">
        <f>H1</f>
        <v xml:space="preserve">EA        </v>
      </c>
      <c r="C2" s="3"/>
      <c r="D2" s="3"/>
    </row>
    <row r="3" spans="1:8" ht="12.95" customHeight="1" thickBot="1" x14ac:dyDescent="0.25"/>
    <row r="4" spans="1:8" ht="12.95" customHeight="1" thickTop="1" thickBot="1" x14ac:dyDescent="0.25">
      <c r="A4" s="5" t="s">
        <v>39</v>
      </c>
      <c r="C4" s="8">
        <f>F1</f>
        <v>52501.030400000003</v>
      </c>
      <c r="D4" s="9">
        <f>G1</f>
        <v>1.376306</v>
      </c>
    </row>
    <row r="5" spans="1:8" ht="12.95" customHeight="1" x14ac:dyDescent="0.2">
      <c r="C5" s="31" t="s">
        <v>37</v>
      </c>
    </row>
    <row r="6" spans="1:8" ht="12.95" customHeight="1" x14ac:dyDescent="0.2">
      <c r="A6" s="5" t="s">
        <v>0</v>
      </c>
    </row>
    <row r="7" spans="1:8" ht="12.95" customHeight="1" x14ac:dyDescent="0.2">
      <c r="A7" t="s">
        <v>1</v>
      </c>
      <c r="C7">
        <f>C4</f>
        <v>52501.030400000003</v>
      </c>
    </row>
    <row r="8" spans="1:8" ht="12.95" customHeight="1" x14ac:dyDescent="0.2">
      <c r="A8" t="s">
        <v>2</v>
      </c>
      <c r="C8">
        <f>D4</f>
        <v>1.376306</v>
      </c>
      <c r="D8" s="30"/>
    </row>
    <row r="9" spans="1:8" ht="12.95" customHeight="1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8" ht="12.95" customHeight="1" x14ac:dyDescent="0.2">
      <c r="A11" s="12" t="s">
        <v>14</v>
      </c>
      <c r="B11" s="12"/>
      <c r="C11" s="24">
        <f ca="1">INTERCEPT(INDIRECT($G$11):G992,INDIRECT($F$11):F992)</f>
        <v>-2.1907320857415553E-5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ht="12.95" customHeight="1" x14ac:dyDescent="0.2">
      <c r="A12" s="12" t="s">
        <v>15</v>
      </c>
      <c r="B12" s="12"/>
      <c r="C12" s="24">
        <f ca="1">SLOPE(INDIRECT($G$11):G992,INDIRECT($F$11):F992)</f>
        <v>-2.3151506416667863E-6</v>
      </c>
      <c r="D12" s="3"/>
      <c r="E12" s="12"/>
    </row>
    <row r="13" spans="1:8" ht="12.95" customHeight="1" x14ac:dyDescent="0.2">
      <c r="A13" s="12" t="s">
        <v>18</v>
      </c>
      <c r="B13" s="12"/>
      <c r="C13" s="3" t="s">
        <v>12</v>
      </c>
      <c r="D13" s="16" t="s">
        <v>43</v>
      </c>
      <c r="E13" s="13">
        <v>1</v>
      </c>
    </row>
    <row r="14" spans="1:8" ht="12.95" customHeight="1" x14ac:dyDescent="0.2">
      <c r="A14" s="12"/>
      <c r="B14" s="12"/>
      <c r="C14" s="12"/>
      <c r="D14" s="16" t="s">
        <v>31</v>
      </c>
      <c r="E14" s="17">
        <f ca="1">NOW()+15018.5+$C$9/24</f>
        <v>60365.783135416663</v>
      </c>
    </row>
    <row r="15" spans="1:8" ht="12.95" customHeight="1" x14ac:dyDescent="0.2">
      <c r="A15" s="14" t="s">
        <v>16</v>
      </c>
      <c r="B15" s="12"/>
      <c r="C15" s="15">
        <f ca="1">(C7+C11)+(C8+C12)*INT(MAX(F21:F3533))</f>
        <v>56102.817121343454</v>
      </c>
      <c r="D15" s="16" t="s">
        <v>44</v>
      </c>
      <c r="E15" s="17">
        <f ca="1">ROUND(2*(E14-$C$7)/$C$8,0)/2+E13</f>
        <v>5715.5</v>
      </c>
    </row>
    <row r="16" spans="1:8" ht="12.95" customHeight="1" x14ac:dyDescent="0.2">
      <c r="A16" s="18" t="s">
        <v>3</v>
      </c>
      <c r="B16" s="12"/>
      <c r="C16" s="19">
        <f ca="1">+C8+C12</f>
        <v>1.3763036848493584</v>
      </c>
      <c r="D16" s="16" t="s">
        <v>32</v>
      </c>
      <c r="E16" s="26">
        <f ca="1">ROUND(2*(E14-$C$15)/$C$16,0)/2+E13</f>
        <v>3098.5</v>
      </c>
    </row>
    <row r="17" spans="1:17" ht="12.95" customHeight="1" thickBot="1" x14ac:dyDescent="0.25">
      <c r="A17" s="16" t="s">
        <v>28</v>
      </c>
      <c r="B17" s="12"/>
      <c r="C17" s="12">
        <f>COUNT(C21:C2191)</f>
        <v>4</v>
      </c>
      <c r="D17" s="16" t="s">
        <v>33</v>
      </c>
      <c r="E17" s="20">
        <f ca="1">+$C$15+$C$16*E16-15018.5-$C$9/24</f>
        <v>45349.18992218253</v>
      </c>
    </row>
    <row r="18" spans="1:17" ht="12.95" customHeight="1" thickTop="1" thickBot="1" x14ac:dyDescent="0.25">
      <c r="A18" s="18" t="s">
        <v>4</v>
      </c>
      <c r="B18" s="12"/>
      <c r="C18" s="21">
        <f ca="1">+C15</f>
        <v>56102.817121343454</v>
      </c>
      <c r="D18" s="22">
        <f ca="1">+C16</f>
        <v>1.3763036848493584</v>
      </c>
      <c r="E18" s="23" t="s">
        <v>34</v>
      </c>
    </row>
    <row r="19" spans="1:17" ht="12.95" customHeight="1" thickTop="1" x14ac:dyDescent="0.2">
      <c r="A19" s="27" t="s">
        <v>35</v>
      </c>
      <c r="E19" s="28">
        <v>21</v>
      </c>
    </row>
    <row r="20" spans="1:17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48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ht="12.95" customHeight="1" x14ac:dyDescent="0.2">
      <c r="A21" s="33" t="s">
        <v>38</v>
      </c>
      <c r="B21" s="32" t="s">
        <v>36</v>
      </c>
      <c r="C21" s="33">
        <v>52501.030400000003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-2.1907320857415553E-5</v>
      </c>
      <c r="Q21" s="2">
        <f>+C21-15018.5</f>
        <v>37482.530400000003</v>
      </c>
    </row>
    <row r="22" spans="1:17" ht="12.95" customHeight="1" x14ac:dyDescent="0.2">
      <c r="A22" s="34" t="s">
        <v>42</v>
      </c>
      <c r="B22" s="32" t="s">
        <v>36</v>
      </c>
      <c r="C22" s="33">
        <v>53938.579400000002</v>
      </c>
      <c r="D22" s="33">
        <v>1.4E-3</v>
      </c>
      <c r="E22">
        <f>+(C22-C$7)/C$8</f>
        <v>1044.4980985333198</v>
      </c>
      <c r="F22">
        <f>ROUND(2*E22,0)/2</f>
        <v>1044.5</v>
      </c>
      <c r="G22">
        <f>+C22-(C$7+F22*C$8)</f>
        <v>-2.6169999982812442E-3</v>
      </c>
      <c r="I22">
        <f>+G22</f>
        <v>-2.6169999982812442E-3</v>
      </c>
      <c r="O22">
        <f ca="1">+C$11+C$12*$F22</f>
        <v>-2.4400821660783738E-3</v>
      </c>
      <c r="Q22" s="2">
        <f>+C22-15018.5</f>
        <v>38920.079400000002</v>
      </c>
    </row>
    <row r="23" spans="1:17" ht="12.95" customHeight="1" x14ac:dyDescent="0.2">
      <c r="A23" s="34" t="s">
        <v>45</v>
      </c>
      <c r="B23" s="32" t="s">
        <v>36</v>
      </c>
      <c r="C23" s="33">
        <v>55393.332999999999</v>
      </c>
      <c r="D23" s="33">
        <v>1.4E-2</v>
      </c>
      <c r="E23">
        <f>+(C23-C$7)/C$8</f>
        <v>2101.4967601681569</v>
      </c>
      <c r="F23">
        <f>ROUND(2*E23,0)/2</f>
        <v>2101.5</v>
      </c>
      <c r="G23">
        <f>+C23-(C$7+F23*C$8)</f>
        <v>-4.4590000034077093E-3</v>
      </c>
      <c r="I23">
        <f>+G23</f>
        <v>-4.4590000034077093E-3</v>
      </c>
      <c r="O23">
        <f ca="1">+C$11+C$12*$F23</f>
        <v>-4.8871963943201667E-3</v>
      </c>
      <c r="Q23" s="2">
        <f>+C23-15018.5</f>
        <v>40374.832999999999</v>
      </c>
    </row>
    <row r="24" spans="1:17" ht="12.95" customHeight="1" x14ac:dyDescent="0.2">
      <c r="A24" s="35" t="s">
        <v>46</v>
      </c>
      <c r="B24" s="36" t="s">
        <v>36</v>
      </c>
      <c r="C24" s="37">
        <v>56103.504999999997</v>
      </c>
      <c r="D24" s="35" t="s">
        <v>47</v>
      </c>
      <c r="E24">
        <f>+(C24-C$7)/C$8</f>
        <v>2617.4953825675352</v>
      </c>
      <c r="F24">
        <f>ROUND(2*E24,0)/2</f>
        <v>2617.5</v>
      </c>
      <c r="G24">
        <f>+C24-(C$7+F24*C$8)</f>
        <v>-6.3550000049872324E-3</v>
      </c>
      <c r="I24">
        <f>+G24</f>
        <v>-6.3550000049872324E-3</v>
      </c>
      <c r="O24">
        <f ca="1">+C$11+C$12*$F24</f>
        <v>-6.0818141254202294E-3</v>
      </c>
      <c r="Q24" s="2">
        <f>+C24-15018.5</f>
        <v>41085.004999999997</v>
      </c>
    </row>
    <row r="25" spans="1:17" ht="12.95" customHeight="1" x14ac:dyDescent="0.2">
      <c r="C25" s="10"/>
      <c r="D25" s="10"/>
    </row>
    <row r="26" spans="1:17" ht="12.95" customHeight="1" x14ac:dyDescent="0.2">
      <c r="C26" s="10"/>
      <c r="D26" s="10"/>
    </row>
    <row r="27" spans="1:17" ht="12.95" customHeight="1" x14ac:dyDescent="0.2">
      <c r="C27" s="10"/>
      <c r="D27" s="10"/>
    </row>
    <row r="28" spans="1:17" ht="12.95" customHeight="1" x14ac:dyDescent="0.2">
      <c r="C28" s="10"/>
      <c r="D28" s="10"/>
    </row>
    <row r="29" spans="1:17" ht="12.95" customHeight="1" x14ac:dyDescent="0.2">
      <c r="C29" s="10"/>
      <c r="D29" s="10"/>
    </row>
    <row r="30" spans="1:17" ht="12.95" customHeight="1" x14ac:dyDescent="0.2">
      <c r="C30" s="10"/>
      <c r="D30" s="10"/>
    </row>
    <row r="31" spans="1:17" ht="12.95" customHeight="1" x14ac:dyDescent="0.2">
      <c r="C31" s="10"/>
      <c r="D31" s="10"/>
    </row>
    <row r="32" spans="1:17" ht="12.95" customHeight="1" x14ac:dyDescent="0.2">
      <c r="C32" s="10"/>
      <c r="D32" s="10"/>
    </row>
    <row r="33" spans="3:4" ht="12.95" customHeight="1" x14ac:dyDescent="0.2">
      <c r="C33" s="10"/>
      <c r="D33" s="10"/>
    </row>
    <row r="34" spans="3:4" ht="12.95" customHeight="1" x14ac:dyDescent="0.2">
      <c r="C34" s="10"/>
      <c r="D34" s="10"/>
    </row>
    <row r="35" spans="3:4" ht="12.95" customHeight="1" x14ac:dyDescent="0.2">
      <c r="C35" s="10"/>
      <c r="D35" s="10"/>
    </row>
    <row r="36" spans="3:4" ht="12.95" customHeight="1" x14ac:dyDescent="0.2">
      <c r="C36" s="10"/>
      <c r="D36" s="10"/>
    </row>
    <row r="37" spans="3:4" ht="12.95" customHeight="1" x14ac:dyDescent="0.2">
      <c r="C37" s="10"/>
      <c r="D37" s="10"/>
    </row>
    <row r="38" spans="3:4" ht="12.95" customHeight="1" x14ac:dyDescent="0.2">
      <c r="C38" s="10"/>
      <c r="D38" s="10"/>
    </row>
    <row r="39" spans="3:4" ht="12.95" customHeight="1" x14ac:dyDescent="0.2">
      <c r="C39" s="10"/>
      <c r="D39" s="10"/>
    </row>
    <row r="40" spans="3:4" ht="12.95" customHeight="1" x14ac:dyDescent="0.2">
      <c r="C40" s="10"/>
      <c r="D40" s="10"/>
    </row>
    <row r="41" spans="3:4" ht="12.95" customHeight="1" x14ac:dyDescent="0.2">
      <c r="C41" s="10"/>
      <c r="D41" s="10"/>
    </row>
    <row r="42" spans="3:4" ht="12.95" customHeight="1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2024-02-25T05:47:42Z</dcterms:modified>
</cp:coreProperties>
</file>