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171A309-8AEA-4C24-9BBA-A62A0B4BBF1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E21" i="1"/>
  <c r="F21" i="1" s="1"/>
  <c r="G21" i="1" s="1"/>
  <c r="H21" i="1" s="1"/>
  <c r="E22" i="1"/>
  <c r="F22" i="1" s="1"/>
  <c r="G22" i="1" s="1"/>
  <c r="K22" i="1" s="1"/>
  <c r="D9" i="1"/>
  <c r="E9" i="1"/>
  <c r="F16" i="1"/>
  <c r="C17" i="1"/>
  <c r="Q21" i="1"/>
  <c r="C11" i="1"/>
  <c r="C12" i="1"/>
  <c r="C16" i="1" l="1"/>
  <c r="D18" i="1" s="1"/>
  <c r="O22" i="1"/>
  <c r="O21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<sst xmlns="http://schemas.openxmlformats.org/spreadsheetml/2006/main" count="56" uniqueCount="51">
  <si>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</si>
  <si>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</si>
  <si>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</si>
  <si>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</si>
  <si>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</si>
  <si>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</si>
  <si>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</si>
  <si>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</si>
  <si>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</si>
  <si>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</si>
  <si>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</si>
  <si>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</si>
  <si>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</si>
  <si>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</si>
  <si>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</si>
  <si>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</si>
  <si>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</si>
  <si>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</si>
  <si>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</si>
  <si>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</si>
  <si>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</si>
  <si>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</si>
  <si>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</si>
  <si>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</si>
  <si>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</si>
  <si>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</si>
  <si>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</si>
  <si>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</si>
  <si>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</si>
  <si>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</si>
  <si>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</si>
  <si>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</si>
  <si>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</si>
  <si>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</si>
  <si>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</si>
  <si>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</si>
  <si>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</si>
  <si>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</si>
  <si>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</si>
  <si>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</si>
  <si>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</si>
  <si>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SV Nor</t>
  </si>
  <si>
    <t>G8708-1474</t>
  </si>
  <si>
    <t>EW</t>
  </si>
  <si>
    <t>pr_0</t>
  </si>
  <si>
    <t>~</t>
  </si>
  <si>
    <t>SV Nor / GSC 8708-1474</t>
  </si>
  <si>
    <t>as of 2017-12-02</t>
  </si>
  <si>
    <t>GCVS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</si>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</sst>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7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7" fillId="25" borderId="5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quotePrefix="1" applyBorder="1" applyAlignment="1">
      <alignment horizontal="left"/>
    </xf>
    <xf numFmtId="0" fontId="11" fillId="0" borderId="0" xfId="0" applyFont="1" applyAlignment="1"/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SV Nor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3F-4A40-B3E7-9F80AC7032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3F-4A40-B3E7-9F80AC70322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3F-4A40-B3E7-9F80AC70322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3.0933999994886108E-2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3F-4A40-B3E7-9F80AC70322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3F-4A40-B3E7-9F80AC7032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3F-4A40-B3E7-9F80AC7032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3F-4A40-B3E7-9F80AC7032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3.0933999994886108E-2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3F-4A40-B3E7-9F80AC70322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83796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3F-4A40-B3E7-9F80AC703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390888"/>
        <c:axId val="1"/>
      </c:scatterChart>
      <c:valAx>
        <c:axId val="776390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390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9141A51-DB47-1528-DE67-B19FA7C65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8" t="s">
        <v>41</v>
      </c>
      <c r="G1" s="31">
        <v>0</v>
      </c>
      <c r="H1" s="32"/>
      <c r="I1" s="39" t="s">
        <v>42</v>
      </c>
      <c r="J1" s="40" t="s">
        <v>41</v>
      </c>
      <c r="K1" s="41">
        <v>15.45219</v>
      </c>
      <c r="L1" s="34">
        <v>-59.492800000000003</v>
      </c>
      <c r="M1" s="35">
        <v>25598.598999999998</v>
      </c>
      <c r="N1" s="35">
        <v>0.37611600000000001</v>
      </c>
      <c r="O1" s="33" t="s">
        <v>43</v>
      </c>
      <c r="P1" s="42">
        <v>12</v>
      </c>
      <c r="Q1" s="42">
        <v>12.6</v>
      </c>
      <c r="R1" s="43" t="s">
        <v>44</v>
      </c>
      <c r="S1" s="44" t="s">
        <v>45</v>
      </c>
    </row>
    <row r="2" spans="1:19" ht="12.95" customHeight="1" x14ac:dyDescent="0.2">
      <c r="A2" t="s">
        <v>23</v>
      </c>
      <c r="B2" t="s">
        <v>43</v>
      </c>
      <c r="C2" s="30"/>
      <c r="D2" s="3"/>
    </row>
    <row r="3" spans="1:19" ht="12.95" customHeight="1" thickBot="1" x14ac:dyDescent="0.25">
      <c r="C3" s="45" t="s">
        <v>47</v>
      </c>
    </row>
    <row r="4" spans="1:19" ht="12.95" customHeight="1" thickTop="1" thickBot="1" x14ac:dyDescent="0.25">
      <c r="A4" s="5" t="s">
        <v>0</v>
      </c>
      <c r="C4" s="27">
        <v>25598.598999999998</v>
      </c>
      <c r="D4" s="28">
        <v>0.37611600000000001</v>
      </c>
    </row>
    <row r="5" spans="1:19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ht="12.95" customHeight="1" x14ac:dyDescent="0.2">
      <c r="A6" s="5" t="s">
        <v>1</v>
      </c>
    </row>
    <row r="7" spans="1:19" ht="12.95" customHeight="1" x14ac:dyDescent="0.2">
      <c r="A7" t="s">
        <v>2</v>
      </c>
      <c r="C7" s="49">
        <v>25598.598999999998</v>
      </c>
      <c r="D7" s="29" t="s">
        <v>48</v>
      </c>
    </row>
    <row r="8" spans="1:19" ht="12.95" customHeight="1" x14ac:dyDescent="0.2">
      <c r="A8" t="s">
        <v>3</v>
      </c>
      <c r="C8" s="49">
        <v>0.37611600000000001</v>
      </c>
      <c r="D8" s="29" t="s">
        <v>48</v>
      </c>
    </row>
    <row r="9" spans="1:19" ht="12.95" customHeight="1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9" ht="12.95" customHeight="1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9" ht="12.95" customHeight="1" x14ac:dyDescent="0.2">
      <c r="A12" s="10" t="s">
        <v>16</v>
      </c>
      <c r="B12" s="10"/>
      <c r="C12" s="21">
        <f ca="1">SLOPE(INDIRECT($E$9):G992,INDIRECT($D$9):F992)</f>
        <v>3.6915843232237945E-7</v>
      </c>
      <c r="D12" s="3"/>
      <c r="E12" s="10"/>
    </row>
    <row r="13" spans="1:19" ht="12.95" customHeight="1" x14ac:dyDescent="0.2">
      <c r="A13" s="10" t="s">
        <v>18</v>
      </c>
      <c r="B13" s="10"/>
      <c r="C13" s="3" t="s">
        <v>13</v>
      </c>
    </row>
    <row r="14" spans="1:19" ht="12.95" customHeight="1" x14ac:dyDescent="0.2">
      <c r="A14" s="10"/>
      <c r="B14" s="10"/>
      <c r="C14" s="10"/>
    </row>
    <row r="15" spans="1:19" ht="12.95" customHeight="1" x14ac:dyDescent="0.2">
      <c r="A15" s="12" t="s">
        <v>17</v>
      </c>
      <c r="B15" s="10"/>
      <c r="C15" s="13">
        <f ca="1">(C7+C11)+(C8+C12)*INT(MAX(F21:F3533))</f>
        <v>57115.646269999997</v>
      </c>
      <c r="E15" s="14" t="s">
        <v>34</v>
      </c>
      <c r="F15" s="36">
        <v>1</v>
      </c>
    </row>
    <row r="16" spans="1:19" ht="12.95" customHeight="1" x14ac:dyDescent="0.2">
      <c r="A16" s="16" t="s">
        <v>4</v>
      </c>
      <c r="B16" s="10"/>
      <c r="C16" s="17">
        <f ca="1">+C8+C12</f>
        <v>0.37611636915843233</v>
      </c>
      <c r="E16" s="14" t="s">
        <v>30</v>
      </c>
      <c r="F16" s="37">
        <f ca="1">NOW()+15018.5+$C$5/24</f>
        <v>60365.78875717592</v>
      </c>
    </row>
    <row r="17" spans="1:21" ht="12.95" customHeight="1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92438.5</v>
      </c>
    </row>
    <row r="18" spans="1:21" ht="12.95" customHeight="1" thickTop="1" thickBot="1" x14ac:dyDescent="0.25">
      <c r="A18" s="16" t="s">
        <v>5</v>
      </c>
      <c r="B18" s="10"/>
      <c r="C18" s="19">
        <f ca="1">+C15</f>
        <v>57115.646269999997</v>
      </c>
      <c r="D18" s="20">
        <f ca="1">+C16</f>
        <v>0.37611636915843233</v>
      </c>
      <c r="E18" s="14" t="s">
        <v>36</v>
      </c>
      <c r="F18" s="23">
        <f ca="1">ROUND(2*(F16-$C$15)/$C$16,0)/2+F15</f>
        <v>8642.5</v>
      </c>
    </row>
    <row r="19" spans="1:21" ht="12.95" customHeight="1" thickTop="1" x14ac:dyDescent="0.2">
      <c r="E19" s="14" t="s">
        <v>31</v>
      </c>
      <c r="F19" s="18">
        <f ca="1">+$C$15+$C$16*F18-15018.5-$C$5/24</f>
        <v>45348.127823785086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.95" customHeight="1" x14ac:dyDescent="0.2">
      <c r="A21" t="s">
        <v>48</v>
      </c>
      <c r="C21" s="8">
        <v>25598.598999999998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10580.098999999998</v>
      </c>
    </row>
    <row r="22" spans="1:21" ht="12.95" customHeight="1" x14ac:dyDescent="0.2">
      <c r="A22" s="46" t="s">
        <v>50</v>
      </c>
      <c r="B22" s="47" t="s">
        <v>49</v>
      </c>
      <c r="C22" s="48">
        <v>57115.646269999997</v>
      </c>
      <c r="D22" s="48">
        <v>2.0000000000000001E-4</v>
      </c>
      <c r="E22">
        <f>+(C22-C$7)/C$8</f>
        <v>83796.082245902857</v>
      </c>
      <c r="F22">
        <f>ROUND(2*E22,0)/2</f>
        <v>83796</v>
      </c>
      <c r="G22">
        <f>+C22-(C$7+F22*C$8)</f>
        <v>3.0933999994886108E-2</v>
      </c>
      <c r="K22">
        <f>+G22</f>
        <v>3.0933999994886108E-2</v>
      </c>
      <c r="O22">
        <f ca="1">+C$11+C$12*$F22</f>
        <v>3.0933999994886108E-2</v>
      </c>
      <c r="Q22" s="2">
        <f>+C22-15018.5</f>
        <v>42097.146269999997</v>
      </c>
    </row>
    <row r="23" spans="1:21" ht="12.95" customHeight="1" x14ac:dyDescent="0.2">
      <c r="C23" s="8"/>
      <c r="D23" s="8"/>
      <c r="Q23" s="2"/>
    </row>
    <row r="24" spans="1:21" ht="12.95" customHeight="1" x14ac:dyDescent="0.2">
      <c r="C24" s="8"/>
      <c r="D24" s="8"/>
      <c r="Q24" s="2"/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2024-02-25T05:55:48Z</dcterms:modified>
</cp:coreProperties>
</file>