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31CF5F0-6648-473A-9604-57FBC1C6CA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1" i="1" l="1"/>
  <c r="F11" i="1"/>
  <c r="Q23" i="1"/>
  <c r="Q24" i="1"/>
  <c r="D4" i="1"/>
  <c r="C8" i="1"/>
  <c r="C4" i="1"/>
  <c r="C7" i="1"/>
  <c r="B2" i="1"/>
  <c r="G11" i="1"/>
  <c r="Q22" i="1"/>
  <c r="E15" i="1"/>
  <c r="C17" i="1"/>
  <c r="E24" i="1"/>
  <c r="F24" i="1"/>
  <c r="G24" i="1"/>
  <c r="J24" i="1"/>
  <c r="E22" i="1"/>
  <c r="F22" i="1"/>
  <c r="G22" i="1"/>
  <c r="H22" i="1"/>
  <c r="E23" i="1"/>
  <c r="F23" i="1"/>
  <c r="E21" i="1"/>
  <c r="F21" i="1"/>
  <c r="G21" i="1"/>
  <c r="G23" i="1"/>
  <c r="J23" i="1"/>
  <c r="I21" i="1"/>
  <c r="C11" i="1"/>
  <c r="C12" i="1"/>
  <c r="C16" i="1" l="1"/>
  <c r="D18" i="1" s="1"/>
  <c r="O21" i="1"/>
  <c r="O23" i="1"/>
  <c r="O24" i="1"/>
  <c r="O22" i="1"/>
  <c r="C15" i="1"/>
  <c r="E16" i="1" s="1"/>
  <c r="E17" i="1" l="1"/>
  <c r="C18" i="1"/>
</calcChain>
</file>

<file path=xl/sharedStrings.xml><?xml version="1.0" encoding="utf-8"?>
<sst xmlns="http://schemas.openxmlformats.org/spreadsheetml/2006/main" count="50" uniqueCount="46">
  <si>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</si>
  <si>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</si>
  <si>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</si>
  <si>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</si>
  <si>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</si>
  <si>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</si>
  <si>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</si>
  <si>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</si>
  <si>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</si>
  <si>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</si>
  <si>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</si>
  <si>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</si>
  <si>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</si>
  <si>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</si>
  <si>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</si>
  <si>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</si>
  <si>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</si>
  <si>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</si>
  <si>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</si>
  <si>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</si>
  <si>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</si>
  <si>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</si>
  <si>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</si>
  <si>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</si>
  <si>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</si>
  <si>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</si>
  <si>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</si>
  <si>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</si>
  <si>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</si>
  <si>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</si>
  <si>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</si>
  <si>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</si>
  <si>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</si>
  <si>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</si>
  <si>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</si>
  <si>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</si>
  <si>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</si>
  <si>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</si>
  <si>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</si>
  <si>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</si>
  <si>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TV Nor / GSC 8322-0334               </t>
  </si>
  <si>
    <t xml:space="preserve">EA/DM     </t>
  </si>
  <si>
    <t>IBVS 5809</t>
  </si>
  <si>
    <t>II</t>
  </si>
  <si>
    <t>IBVS 1702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</si>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</sst>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Nor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71-486B-A555-38EAD2E2AB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-4.6304999923449941E-3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71-486B-A555-38EAD2E2AB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3.651500002888497E-3</c:v>
                </c:pt>
                <c:pt idx="3">
                  <c:v>2.7660000050673261E-3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71-486B-A555-38EAD2E2AB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71-486B-A555-38EAD2E2AB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71-486B-A555-38EAD2E2AB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71-486B-A555-38EAD2E2AB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5.0000000000000001E-4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71-486B-A555-38EAD2E2AB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-1075.5</c:v>
                </c:pt>
                <c:pt idx="1">
                  <c:v>0</c:v>
                </c:pt>
                <c:pt idx="2">
                  <c:v>86.5</c:v>
                </c:pt>
                <c:pt idx="3">
                  <c:v>106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-4.769497324318697E-3</c:v>
                </c:pt>
                <c:pt idx="1">
                  <c:v>1.7939118614106041E-3</c:v>
                </c:pt>
                <c:pt idx="2">
                  <c:v>2.3217918191656803E-3</c:v>
                </c:pt>
                <c:pt idx="3">
                  <c:v>2.440793659353241E-3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71-486B-A555-38EAD2E2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004280"/>
        <c:axId val="1"/>
      </c:scatterChart>
      <c:valAx>
        <c:axId val="722004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004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F6330C-5B48-1580-0BB8-99F68F98A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2">
        <v>52505.09</v>
      </c>
      <c r="G1" s="2">
        <v>8.5243889999999993</v>
      </c>
      <c r="H1" s="2" t="s">
        <v>41</v>
      </c>
    </row>
    <row r="2" spans="1:8" s="6" customFormat="1" ht="12.95" customHeight="1" x14ac:dyDescent="0.2">
      <c r="A2" s="6" t="s">
        <v>22</v>
      </c>
      <c r="B2" s="6" t="str">
        <f>H1</f>
        <v xml:space="preserve">EA/DM     </v>
      </c>
      <c r="C2" s="7"/>
      <c r="D2" s="7"/>
    </row>
    <row r="3" spans="1:8" s="6" customFormat="1" ht="12.95" customHeight="1" thickBot="1" x14ac:dyDescent="0.25"/>
    <row r="4" spans="1:8" s="6" customFormat="1" ht="12.95" customHeight="1" thickTop="1" thickBot="1" x14ac:dyDescent="0.25">
      <c r="A4" s="8" t="s">
        <v>39</v>
      </c>
      <c r="C4" s="9">
        <f>F1</f>
        <v>52505.09</v>
      </c>
      <c r="D4" s="10">
        <f>G1</f>
        <v>8.5243889999999993</v>
      </c>
    </row>
    <row r="5" spans="1:8" s="6" customFormat="1" ht="12.95" customHeight="1" x14ac:dyDescent="0.2">
      <c r="C5" s="11" t="s">
        <v>37</v>
      </c>
    </row>
    <row r="6" spans="1:8" s="6" customFormat="1" ht="12.95" customHeight="1" x14ac:dyDescent="0.2">
      <c r="A6" s="8" t="s">
        <v>0</v>
      </c>
    </row>
    <row r="7" spans="1:8" s="6" customFormat="1" ht="12.95" customHeight="1" x14ac:dyDescent="0.2">
      <c r="A7" s="6" t="s">
        <v>1</v>
      </c>
      <c r="C7" s="6">
        <f>C4</f>
        <v>52505.09</v>
      </c>
    </row>
    <row r="8" spans="1:8" s="6" customFormat="1" ht="12.95" customHeight="1" x14ac:dyDescent="0.2">
      <c r="A8" s="6" t="s">
        <v>2</v>
      </c>
      <c r="C8" s="6">
        <f>D4</f>
        <v>8.5243889999999993</v>
      </c>
      <c r="D8" s="12"/>
    </row>
    <row r="9" spans="1:8" s="6" customFormat="1" ht="12.95" customHeight="1" x14ac:dyDescent="0.2">
      <c r="A9" s="13" t="s">
        <v>29</v>
      </c>
      <c r="C9" s="12">
        <v>-9.5</v>
      </c>
      <c r="D9" s="6" t="s">
        <v>30</v>
      </c>
    </row>
    <row r="10" spans="1:8" s="6" customFormat="1" ht="12.95" customHeight="1" thickBot="1" x14ac:dyDescent="0.25">
      <c r="C10" s="14" t="s">
        <v>18</v>
      </c>
      <c r="D10" s="14" t="s">
        <v>19</v>
      </c>
    </row>
    <row r="11" spans="1:8" s="6" customFormat="1" ht="12.95" customHeight="1" x14ac:dyDescent="0.2">
      <c r="A11" s="6" t="s">
        <v>14</v>
      </c>
      <c r="C11" s="15">
        <f ca="1">INTERCEPT(INDIRECT($G$11):G975,INDIRECT($F$11):F975)</f>
        <v>1.7939118614106041E-3</v>
      </c>
      <c r="D11" s="7"/>
      <c r="F11" s="16" t="str">
        <f>"F"&amp;E19</f>
        <v>F21</v>
      </c>
      <c r="G11" s="15" t="str">
        <f>"G"&amp;E19</f>
        <v>G21</v>
      </c>
    </row>
    <row r="12" spans="1:8" s="6" customFormat="1" ht="12.95" customHeight="1" x14ac:dyDescent="0.2">
      <c r="A12" s="6" t="s">
        <v>15</v>
      </c>
      <c r="C12" s="15">
        <f ca="1">SLOPE(INDIRECT($G$11):G975,INDIRECT($F$11):F975)</f>
        <v>6.1026584711569508E-6</v>
      </c>
      <c r="D12" s="7"/>
    </row>
    <row r="13" spans="1:8" s="6" customFormat="1" ht="12.95" customHeight="1" x14ac:dyDescent="0.2">
      <c r="A13" s="6" t="s">
        <v>17</v>
      </c>
      <c r="C13" s="7" t="s">
        <v>12</v>
      </c>
      <c r="D13" s="7"/>
    </row>
    <row r="14" spans="1:8" s="6" customFormat="1" ht="12.95" customHeight="1" x14ac:dyDescent="0.2"/>
    <row r="15" spans="1:8" s="6" customFormat="1" ht="12.95" customHeight="1" x14ac:dyDescent="0.2">
      <c r="A15" s="17" t="s">
        <v>16</v>
      </c>
      <c r="C15" s="18">
        <f ca="1">(C7+C11)+(C8+C12)*INT(MAX(F21:F3516))</f>
        <v>53408.67767479366</v>
      </c>
      <c r="D15" s="19" t="s">
        <v>31</v>
      </c>
      <c r="E15" s="20">
        <f ca="1">TODAY()+15018.5-B9/24</f>
        <v>60365.5</v>
      </c>
    </row>
    <row r="16" spans="1:8" s="6" customFormat="1" ht="12.95" customHeight="1" x14ac:dyDescent="0.2">
      <c r="A16" s="8" t="s">
        <v>3</v>
      </c>
      <c r="C16" s="21">
        <f ca="1">+C8+C12</f>
        <v>8.5243951026584703</v>
      </c>
      <c r="D16" s="19" t="s">
        <v>32</v>
      </c>
      <c r="E16" s="20">
        <f ca="1">ROUND(2*(E15-C15)/C16,0)/2+1</f>
        <v>817</v>
      </c>
    </row>
    <row r="17" spans="1:17" s="6" customFormat="1" ht="12.95" customHeight="1" thickBot="1" x14ac:dyDescent="0.25">
      <c r="A17" s="19" t="s">
        <v>28</v>
      </c>
      <c r="C17" s="6">
        <f>COUNT(C21:C2174)</f>
        <v>4</v>
      </c>
      <c r="D17" s="19" t="s">
        <v>33</v>
      </c>
      <c r="E17" s="22">
        <f ca="1">+C15+C16*E16-15018.5-C9/24</f>
        <v>45355.00430699897</v>
      </c>
    </row>
    <row r="18" spans="1:17" s="6" customFormat="1" ht="12.95" customHeight="1" thickTop="1" thickBot="1" x14ac:dyDescent="0.25">
      <c r="A18" s="8" t="s">
        <v>4</v>
      </c>
      <c r="C18" s="23">
        <f ca="1">+C15</f>
        <v>53408.67767479366</v>
      </c>
      <c r="D18" s="24">
        <f ca="1">+C16</f>
        <v>8.5243951026584703</v>
      </c>
      <c r="E18" s="25" t="s">
        <v>34</v>
      </c>
    </row>
    <row r="19" spans="1:17" s="6" customFormat="1" ht="12.95" customHeight="1" thickTop="1" x14ac:dyDescent="0.2">
      <c r="A19" s="26" t="s">
        <v>35</v>
      </c>
      <c r="E19" s="27">
        <v>21</v>
      </c>
    </row>
    <row r="20" spans="1:17" s="6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8" t="s">
        <v>38</v>
      </c>
      <c r="I20" s="28" t="s">
        <v>27</v>
      </c>
      <c r="J20" s="28" t="s">
        <v>45</v>
      </c>
      <c r="K20" s="28" t="s">
        <v>23</v>
      </c>
      <c r="L20" s="28" t="s">
        <v>24</v>
      </c>
      <c r="M20" s="28" t="s">
        <v>25</v>
      </c>
      <c r="N20" s="28" t="s">
        <v>26</v>
      </c>
      <c r="O20" s="28" t="s">
        <v>21</v>
      </c>
      <c r="P20" s="29" t="s">
        <v>20</v>
      </c>
      <c r="Q20" s="14" t="s">
        <v>13</v>
      </c>
    </row>
    <row r="21" spans="1:17" s="6" customFormat="1" ht="12.95" customHeight="1" x14ac:dyDescent="0.2">
      <c r="A21" s="4" t="s">
        <v>44</v>
      </c>
      <c r="B21" s="5" t="s">
        <v>43</v>
      </c>
      <c r="C21" s="4">
        <v>43337.105000000003</v>
      </c>
      <c r="D21" s="30"/>
      <c r="E21" s="6">
        <f>+(C21-C$7)/C$8</f>
        <v>-1075.5005432060871</v>
      </c>
      <c r="F21" s="6">
        <f>ROUND(2*E21,0)/2</f>
        <v>-1075.5</v>
      </c>
      <c r="G21" s="6">
        <f>+C21-(C$7+F21*C$8)</f>
        <v>-4.6304999923449941E-3</v>
      </c>
      <c r="I21" s="6">
        <f>+G21</f>
        <v>-4.6304999923449941E-3</v>
      </c>
      <c r="O21" s="6">
        <f ca="1">+C$11+C$12*$F21</f>
        <v>-4.769497324318697E-3</v>
      </c>
      <c r="Q21" s="31">
        <f>+C21-15018.5</f>
        <v>28318.605000000003</v>
      </c>
    </row>
    <row r="22" spans="1:17" s="6" customFormat="1" ht="12.95" customHeight="1" x14ac:dyDescent="0.2">
      <c r="A22" s="32" t="s">
        <v>38</v>
      </c>
      <c r="B22" s="33" t="s">
        <v>36</v>
      </c>
      <c r="C22" s="32">
        <v>52505.09</v>
      </c>
      <c r="D22" s="34"/>
      <c r="E22" s="6">
        <f>+(C22-C$7)/C$8</f>
        <v>0</v>
      </c>
      <c r="F22" s="6">
        <f>ROUND(2*E22,0)/2</f>
        <v>0</v>
      </c>
      <c r="G22" s="6">
        <f>+C22-(C$7+F22*C$8)</f>
        <v>0</v>
      </c>
      <c r="H22" s="6">
        <f>+G22</f>
        <v>0</v>
      </c>
      <c r="O22" s="6">
        <f ca="1">+C$11+C$12*$F22</f>
        <v>1.7939118614106041E-3</v>
      </c>
      <c r="Q22" s="31">
        <f>+C22-15018.5</f>
        <v>37486.589999999997</v>
      </c>
    </row>
    <row r="23" spans="1:17" s="6" customFormat="1" ht="12.95" customHeight="1" x14ac:dyDescent="0.2">
      <c r="A23" s="35" t="s">
        <v>42</v>
      </c>
      <c r="B23" s="36" t="s">
        <v>43</v>
      </c>
      <c r="C23" s="35">
        <v>53242.453300000001</v>
      </c>
      <c r="D23" s="35">
        <v>5.0000000000000001E-4</v>
      </c>
      <c r="E23" s="6">
        <f>+(C23-C$7)/C$8</f>
        <v>86.500428359147449</v>
      </c>
      <c r="F23" s="6">
        <f>ROUND(2*E23,0)/2</f>
        <v>86.5</v>
      </c>
      <c r="G23" s="6">
        <f>+C23-(C$7+F23*C$8)</f>
        <v>3.651500002888497E-3</v>
      </c>
      <c r="J23" s="6">
        <f>+G23</f>
        <v>3.651500002888497E-3</v>
      </c>
      <c r="O23" s="6">
        <f ca="1">+C$11+C$12*$F23</f>
        <v>2.3217918191656803E-3</v>
      </c>
      <c r="Q23" s="31">
        <f>+C23-15018.5</f>
        <v>38223.953300000001</v>
      </c>
    </row>
    <row r="24" spans="1:17" s="6" customFormat="1" ht="12.95" customHeight="1" x14ac:dyDescent="0.2">
      <c r="A24" s="35" t="s">
        <v>42</v>
      </c>
      <c r="B24" s="36" t="s">
        <v>36</v>
      </c>
      <c r="C24" s="35">
        <v>53408.678</v>
      </c>
      <c r="D24" s="35">
        <v>1E-3</v>
      </c>
      <c r="E24" s="6">
        <f>+(C24-C$7)/C$8</f>
        <v>106.00032448073445</v>
      </c>
      <c r="F24" s="6">
        <f>ROUND(2*E24,0)/2</f>
        <v>106</v>
      </c>
      <c r="G24" s="6">
        <f>+C24-(C$7+F24*C$8)</f>
        <v>2.7660000050673261E-3</v>
      </c>
      <c r="J24" s="6">
        <f>+G24</f>
        <v>2.7660000050673261E-3</v>
      </c>
      <c r="O24" s="6">
        <f ca="1">+C$11+C$12*$F24</f>
        <v>2.440793659353241E-3</v>
      </c>
      <c r="Q24" s="31">
        <f>+C24-15018.5</f>
        <v>38390.178</v>
      </c>
    </row>
    <row r="25" spans="1:17" s="6" customFormat="1" ht="12.95" customHeight="1" x14ac:dyDescent="0.2">
      <c r="C25" s="30"/>
      <c r="D25" s="30"/>
    </row>
    <row r="26" spans="1:17" s="6" customFormat="1" ht="12.95" customHeight="1" x14ac:dyDescent="0.2">
      <c r="C26" s="30"/>
      <c r="D26" s="30"/>
    </row>
    <row r="27" spans="1:17" s="6" customFormat="1" ht="12.95" customHeight="1" x14ac:dyDescent="0.2">
      <c r="C27" s="30"/>
      <c r="D27" s="30"/>
    </row>
    <row r="28" spans="1:17" s="6" customFormat="1" ht="12.95" customHeight="1" x14ac:dyDescent="0.2">
      <c r="C28" s="30"/>
      <c r="D28" s="30"/>
    </row>
    <row r="29" spans="1:17" s="6" customFormat="1" ht="12.95" customHeight="1" x14ac:dyDescent="0.2">
      <c r="C29" s="30"/>
      <c r="D29" s="30"/>
    </row>
    <row r="30" spans="1:17" s="6" customFormat="1" ht="12.95" customHeight="1" x14ac:dyDescent="0.2">
      <c r="C30" s="30"/>
      <c r="D30" s="30"/>
    </row>
    <row r="31" spans="1:17" s="6" customFormat="1" ht="12.95" customHeight="1" x14ac:dyDescent="0.2">
      <c r="C31" s="30"/>
      <c r="D31" s="30"/>
    </row>
    <row r="32" spans="1:17" s="6" customFormat="1" ht="12.95" customHeight="1" x14ac:dyDescent="0.2">
      <c r="C32" s="30"/>
      <c r="D32" s="30"/>
    </row>
    <row r="33" spans="3:4" s="6" customFormat="1" ht="12.95" customHeight="1" x14ac:dyDescent="0.2">
      <c r="C33" s="30"/>
      <c r="D33" s="30"/>
    </row>
    <row r="34" spans="3:4" s="6" customFormat="1" ht="12.95" customHeight="1" x14ac:dyDescent="0.2">
      <c r="C34" s="30"/>
      <c r="D34" s="30"/>
    </row>
    <row r="35" spans="3:4" s="6" customFormat="1" ht="12.95" customHeight="1" x14ac:dyDescent="0.2">
      <c r="C35" s="30"/>
      <c r="D35" s="30"/>
    </row>
    <row r="36" spans="3:4" s="6" customFormat="1" ht="12.95" customHeight="1" x14ac:dyDescent="0.2">
      <c r="C36" s="30"/>
      <c r="D36" s="30"/>
    </row>
    <row r="37" spans="3:4" s="6" customFormat="1" ht="12.95" customHeight="1" x14ac:dyDescent="0.2">
      <c r="C37" s="30"/>
      <c r="D37" s="30"/>
    </row>
    <row r="38" spans="3:4" s="6" customFormat="1" ht="12.95" customHeight="1" x14ac:dyDescent="0.2">
      <c r="C38" s="30"/>
      <c r="D38" s="30"/>
    </row>
    <row r="39" spans="3:4" s="6" customFormat="1" ht="12.95" customHeight="1" x14ac:dyDescent="0.2">
      <c r="C39" s="30"/>
      <c r="D39" s="30"/>
    </row>
    <row r="40" spans="3:4" s="6" customFormat="1" ht="12.95" customHeight="1" x14ac:dyDescent="0.2">
      <c r="C40" s="30"/>
      <c r="D40" s="30"/>
    </row>
    <row r="41" spans="3:4" s="6" customFormat="1" ht="12.95" customHeight="1" x14ac:dyDescent="0.2">
      <c r="C41" s="30"/>
      <c r="D41" s="30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2024-02-25T05:57:34Z</dcterms:modified>
</cp:coreProperties>
</file>