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089943D-873E-4E4F-86A9-562CB9C4B7F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8" i="1" l="1"/>
  <c r="F28" i="1" s="1"/>
  <c r="G28" i="1" s="1"/>
  <c r="K28" i="1" s="1"/>
  <c r="Q28" i="1"/>
  <c r="F14" i="1"/>
  <c r="E24" i="1"/>
  <c r="F24" i="1" s="1"/>
  <c r="G24" i="1" s="1"/>
  <c r="J24" i="1" s="1"/>
  <c r="Q24" i="1"/>
  <c r="E25" i="1"/>
  <c r="F25" i="1"/>
  <c r="G25" i="1" s="1"/>
  <c r="J25" i="1" s="1"/>
  <c r="Q25" i="1"/>
  <c r="E26" i="1"/>
  <c r="F26" i="1"/>
  <c r="G26" i="1" s="1"/>
  <c r="J26" i="1" s="1"/>
  <c r="Q26" i="1"/>
  <c r="E27" i="1"/>
  <c r="F27" i="1"/>
  <c r="G27" i="1" s="1"/>
  <c r="J27" i="1" s="1"/>
  <c r="Q27" i="1"/>
  <c r="E23" i="1"/>
  <c r="F23" i="1" s="1"/>
  <c r="G23" i="1" s="1"/>
  <c r="I23" i="1" s="1"/>
  <c r="Q23" i="1"/>
  <c r="E22" i="1"/>
  <c r="F22" i="1" s="1"/>
  <c r="G22" i="1" s="1"/>
  <c r="I22" i="1" s="1"/>
  <c r="Q22" i="1"/>
  <c r="C21" i="1"/>
  <c r="A21" i="1"/>
  <c r="G11" i="1"/>
  <c r="F11" i="1"/>
  <c r="E21" i="1"/>
  <c r="F21" i="1" s="1"/>
  <c r="C17" i="1"/>
  <c r="Q21" i="1"/>
  <c r="F15" i="1" l="1"/>
  <c r="G21" i="1"/>
  <c r="C12" i="1"/>
  <c r="C11" i="1"/>
  <c r="O28" i="1" l="1"/>
  <c r="O26" i="1"/>
  <c r="O27" i="1"/>
  <c r="O25" i="1"/>
  <c r="O24" i="1"/>
  <c r="O23" i="1"/>
  <c r="H21" i="1"/>
  <c r="O22" i="1"/>
  <c r="C16" i="1"/>
  <c r="D18" i="1" s="1"/>
  <c r="O21" i="1"/>
  <c r="C15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<sst xmlns="http://schemas.openxmlformats.org/spreadsheetml/2006/main" count="75" uniqueCount="56">
  <si>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</si>
  <si>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</si>
  <si>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</si>
  <si>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</si>
  <si>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</si>
  <si>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</si>
  <si>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</si>
  <si>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</si>
  <si>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</si>
  <si>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</si>
  <si>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</si>
  <si>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</si>
  <si>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</si>
  <si>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</si>
  <si>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</si>
  <si>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</si>
  <si>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</si>
  <si>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</si>
  <si>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</si>
  <si>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</si>
  <si>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</si>
  <si>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</si>
  <si>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</si>
  <si>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</si>
  <si>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</si>
  <si>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</si>
  <si>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</si>
  <si>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</si>
  <si>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</si>
  <si>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</si>
  <si>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</si>
  <si>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</si>
  <si>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</si>
  <si>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</si>
  <si>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G8320-0710_Nor.xls</t>
  </si>
  <si>
    <t>EA</t>
  </si>
  <si>
    <t>IBVS 5495 Eph.</t>
  </si>
  <si>
    <t>IBVS 5495</t>
  </si>
  <si>
    <t>Nor</t>
  </si>
  <si>
    <t>JAVSO, 48, 250</t>
  </si>
  <si>
    <t>I</t>
  </si>
  <si>
    <t xml:space="preserve">V0398 Nor / NSV 07642 / GSC 8320-0710 </t>
  </si>
  <si>
    <t>ARX</t>
  </si>
  <si>
    <t>TESS/RAA/BAJ</t>
  </si>
  <si>
    <t>II</t>
  </si>
  <si>
    <t>CCD</t>
  </si>
  <si>
    <t>TESS</t>
  </si>
  <si>
    <t>VSS SEB Gp Pers com</t>
  </si>
  <si>
    <t>RAA</t>
  </si>
  <si>
    <t xml:space="preserve">Mag </t>
  </si>
  <si>
    <t>Add cycle</t>
  </si>
  <si>
    <t>Old Cycle</t>
  </si>
  <si>
    <t>Next ToM-P</t>
  </si>
  <si>
    <t>Next ToM-S</t>
  </si>
  <si>
    <t>8.61-8.93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</si>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</sst>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0"/>
    <numFmt numFmtId="166" formatCode="0.00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9"/>
      <color rgb="FFFF0000"/>
      <name val="Arial"/>
      <family val="2"/>
    </font>
    <font>
      <b/>
      <sz val="11"/>
      <color rgb="FF3F3F3F"/>
      <name val="Calibri"/>
      <family val="2"/>
      <scheme val="minor"/>
    </font>
    <font>
      <sz val="10"/>
      <color rgb="FFFF0000"/>
      <name val="Arial"/>
      <family val="2"/>
    </font>
    <font>
      <sz val="10"/>
      <color rgb="FF7030A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2F2F2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18" fillId="3" borderId="6" applyNumberFormat="0" applyAlignment="0" applyProtection="0"/>
  </cellStyleXfs>
  <cellXfs count="55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  <xf numFmtId="0" fontId="17" fillId="0" borderId="0" xfId="0" applyFont="1" applyAlignment="1"/>
    <xf numFmtId="0" fontId="17" fillId="0" borderId="0" xfId="0" applyFont="1" applyAlignment="1">
      <alignment horizontal="center"/>
    </xf>
    <xf numFmtId="166" fontId="17" fillId="0" borderId="0" xfId="0" applyNumberFormat="1" applyFont="1" applyAlignment="1"/>
    <xf numFmtId="165" fontId="17" fillId="0" borderId="0" xfId="0" applyNumberFormat="1" applyFont="1" applyAlignment="1"/>
    <xf numFmtId="0" fontId="19" fillId="0" borderId="0" xfId="0" applyFont="1" applyAlignment="1"/>
    <xf numFmtId="14" fontId="19" fillId="0" borderId="0" xfId="8" applyNumberFormat="1" applyFont="1" applyFill="1" applyBorder="1" applyAlignment="1">
      <alignment horizontal="center"/>
    </xf>
    <xf numFmtId="165" fontId="19" fillId="0" borderId="0" xfId="0" applyNumberFormat="1" applyFont="1" applyAlignment="1">
      <alignment horizontal="left"/>
    </xf>
    <xf numFmtId="0" fontId="6" fillId="0" borderId="0" xfId="0" applyFont="1" applyAlignment="1"/>
    <xf numFmtId="0" fontId="19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center"/>
      <protection locked="0"/>
    </xf>
    <xf numFmtId="165" fontId="19" fillId="0" borderId="0" xfId="0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/>
      <protection locked="0"/>
    </xf>
    <xf numFmtId="0" fontId="6" fillId="4" borderId="7" xfId="0" applyFont="1" applyFill="1" applyBorder="1" applyAlignment="1">
      <alignment horizontal="right" vertical="center"/>
    </xf>
    <xf numFmtId="0" fontId="6" fillId="4" borderId="8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19" fillId="0" borderId="10" xfId="0" applyNumberFormat="1" applyFont="1" applyBorder="1" applyAlignment="1">
      <alignment horizontal="right" vertical="center"/>
    </xf>
    <xf numFmtId="22" fontId="19" fillId="0" borderId="11" xfId="0" applyNumberFormat="1" applyFont="1" applyBorder="1" applyAlignment="1">
      <alignment horizontal="right" vertical="center"/>
    </xf>
    <xf numFmtId="0" fontId="20" fillId="0" borderId="12" xfId="0" applyFont="1" applyBorder="1" applyAlignment="1">
      <alignment horizontal="right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Output" xfId="8" builtinId="21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V0398 Nor - O-C Diagr</a:t>
            </a:r>
          </a:p>
        </c:rich>
      </c:tx>
      <c:layout>
        <c:manualLayout>
          <c:xMode val="edge"/>
          <c:yMode val="edge"/>
          <c:x val="0.38646616541353385"/>
          <c:y val="2.7370478983382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  <c:pt idx="3">
                    <c:v>3.6900000000000002E-4</c:v>
                  </c:pt>
                  <c:pt idx="4">
                    <c:v>1.4999999999999999E-4</c:v>
                  </c:pt>
                  <c:pt idx="5">
                    <c:v>6.6600000000000003E-4</c:v>
                  </c:pt>
                  <c:pt idx="6">
                    <c:v>4.1599999999999997E-4</c:v>
                  </c:pt>
                  <c:pt idx="7">
                    <c:v>1.4202113607448939E-4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  <c:pt idx="3">
                    <c:v>3.6900000000000002E-4</c:v>
                  </c:pt>
                  <c:pt idx="4">
                    <c:v>1.4999999999999999E-4</c:v>
                  </c:pt>
                  <c:pt idx="5">
                    <c:v>6.6600000000000003E-4</c:v>
                  </c:pt>
                  <c:pt idx="6">
                    <c:v>4.1599999999999997E-4</c:v>
                  </c:pt>
                  <c:pt idx="7">
                    <c:v>1.4202113607448939E-4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  <c:pt idx="2">
                  <c:v>4592</c:v>
                </c:pt>
                <c:pt idx="3">
                  <c:v>4362</c:v>
                </c:pt>
                <c:pt idx="4">
                  <c:v>4362.5</c:v>
                </c:pt>
                <c:pt idx="5">
                  <c:v>4371</c:v>
                </c:pt>
                <c:pt idx="6">
                  <c:v>4371.5</c:v>
                </c:pt>
                <c:pt idx="7">
                  <c:v>5059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E2-4AA3-AB75-25F08219A7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  <c:pt idx="3">
                    <c:v>3.6900000000000002E-4</c:v>
                  </c:pt>
                  <c:pt idx="4">
                    <c:v>1.4999999999999999E-4</c:v>
                  </c:pt>
                  <c:pt idx="5">
                    <c:v>6.6600000000000003E-4</c:v>
                  </c:pt>
                  <c:pt idx="6">
                    <c:v>4.1599999999999997E-4</c:v>
                  </c:pt>
                  <c:pt idx="7">
                    <c:v>1.4202113607448939E-4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  <c:pt idx="3">
                    <c:v>3.6900000000000002E-4</c:v>
                  </c:pt>
                  <c:pt idx="4">
                    <c:v>1.4999999999999999E-4</c:v>
                  </c:pt>
                  <c:pt idx="5">
                    <c:v>6.6600000000000003E-4</c:v>
                  </c:pt>
                  <c:pt idx="6">
                    <c:v>4.1599999999999997E-4</c:v>
                  </c:pt>
                  <c:pt idx="7">
                    <c:v>1.4202113607448939E-4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  <c:pt idx="2">
                  <c:v>4592</c:v>
                </c:pt>
                <c:pt idx="3">
                  <c:v>4362</c:v>
                </c:pt>
                <c:pt idx="4">
                  <c:v>4362.5</c:v>
                </c:pt>
                <c:pt idx="5">
                  <c:v>4371</c:v>
                </c:pt>
                <c:pt idx="6">
                  <c:v>4371.5</c:v>
                </c:pt>
                <c:pt idx="7">
                  <c:v>5059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-6.5950000156590249E-2</c:v>
                </c:pt>
                <c:pt idx="2">
                  <c:v>-7.5359999827924185E-2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1E2-4AA3-AB75-25F08219A7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TESS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  <c:pt idx="3">
                    <c:v>3.6900000000000002E-4</c:v>
                  </c:pt>
                  <c:pt idx="4">
                    <c:v>1.4999999999999999E-4</c:v>
                  </c:pt>
                  <c:pt idx="5">
                    <c:v>6.6600000000000003E-4</c:v>
                  </c:pt>
                  <c:pt idx="6">
                    <c:v>4.1599999999999997E-4</c:v>
                  </c:pt>
                  <c:pt idx="7">
                    <c:v>1.4202113607448939E-4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  <c:pt idx="3">
                    <c:v>3.6900000000000002E-4</c:v>
                  </c:pt>
                  <c:pt idx="4">
                    <c:v>1.4999999999999999E-4</c:v>
                  </c:pt>
                  <c:pt idx="5">
                    <c:v>6.6600000000000003E-4</c:v>
                  </c:pt>
                  <c:pt idx="6">
                    <c:v>4.1599999999999997E-4</c:v>
                  </c:pt>
                  <c:pt idx="7">
                    <c:v>1.4202113607448939E-4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  <c:pt idx="2">
                  <c:v>4592</c:v>
                </c:pt>
                <c:pt idx="3">
                  <c:v>4362</c:v>
                </c:pt>
                <c:pt idx="4">
                  <c:v>4362.5</c:v>
                </c:pt>
                <c:pt idx="5">
                  <c:v>4371</c:v>
                </c:pt>
                <c:pt idx="6">
                  <c:v>4371.5</c:v>
                </c:pt>
                <c:pt idx="7">
                  <c:v>5059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">
                  <c:v>-7.5159999883908313E-2</c:v>
                </c:pt>
                <c:pt idx="4">
                  <c:v>-7.4984999824664555E-2</c:v>
                </c:pt>
                <c:pt idx="5">
                  <c:v>-7.6580000175454188E-2</c:v>
                </c:pt>
                <c:pt idx="6">
                  <c:v>-7.6705000072252005E-2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1E2-4AA3-AB75-25F08219A7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  <c:pt idx="3">
                    <c:v>3.6900000000000002E-4</c:v>
                  </c:pt>
                  <c:pt idx="4">
                    <c:v>1.4999999999999999E-4</c:v>
                  </c:pt>
                  <c:pt idx="5">
                    <c:v>6.6600000000000003E-4</c:v>
                  </c:pt>
                  <c:pt idx="6">
                    <c:v>4.1599999999999997E-4</c:v>
                  </c:pt>
                  <c:pt idx="7">
                    <c:v>1.4202113607448939E-4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  <c:pt idx="3">
                    <c:v>3.6900000000000002E-4</c:v>
                  </c:pt>
                  <c:pt idx="4">
                    <c:v>1.4999999999999999E-4</c:v>
                  </c:pt>
                  <c:pt idx="5">
                    <c:v>6.6600000000000003E-4</c:v>
                  </c:pt>
                  <c:pt idx="6">
                    <c:v>4.1599999999999997E-4</c:v>
                  </c:pt>
                  <c:pt idx="7">
                    <c:v>1.4202113607448939E-4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  <c:pt idx="2">
                  <c:v>4592</c:v>
                </c:pt>
                <c:pt idx="3">
                  <c:v>4362</c:v>
                </c:pt>
                <c:pt idx="4">
                  <c:v>4362.5</c:v>
                </c:pt>
                <c:pt idx="5">
                  <c:v>4371</c:v>
                </c:pt>
                <c:pt idx="6">
                  <c:v>4371.5</c:v>
                </c:pt>
                <c:pt idx="7">
                  <c:v>5059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7">
                  <c:v>-8.5072000038053375E-2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1E2-4AA3-AB75-25F08219A71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  <c:pt idx="3">
                    <c:v>3.6900000000000002E-4</c:v>
                  </c:pt>
                  <c:pt idx="4">
                    <c:v>1.4999999999999999E-4</c:v>
                  </c:pt>
                  <c:pt idx="5">
                    <c:v>6.6600000000000003E-4</c:v>
                  </c:pt>
                  <c:pt idx="6">
                    <c:v>4.1599999999999997E-4</c:v>
                  </c:pt>
                  <c:pt idx="7">
                    <c:v>1.4202113607448939E-4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  <c:pt idx="3">
                    <c:v>3.6900000000000002E-4</c:v>
                  </c:pt>
                  <c:pt idx="4">
                    <c:v>1.4999999999999999E-4</c:v>
                  </c:pt>
                  <c:pt idx="5">
                    <c:v>6.6600000000000003E-4</c:v>
                  </c:pt>
                  <c:pt idx="6">
                    <c:v>4.1599999999999997E-4</c:v>
                  </c:pt>
                  <c:pt idx="7">
                    <c:v>1.4202113607448939E-4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  <c:pt idx="2">
                  <c:v>4592</c:v>
                </c:pt>
                <c:pt idx="3">
                  <c:v>4362</c:v>
                </c:pt>
                <c:pt idx="4">
                  <c:v>4362.5</c:v>
                </c:pt>
                <c:pt idx="5">
                  <c:v>4371</c:v>
                </c:pt>
                <c:pt idx="6">
                  <c:v>4371.5</c:v>
                </c:pt>
                <c:pt idx="7">
                  <c:v>5059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E2-4AA3-AB75-25F08219A71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  <c:pt idx="3">
                    <c:v>3.6900000000000002E-4</c:v>
                  </c:pt>
                  <c:pt idx="4">
                    <c:v>1.4999999999999999E-4</c:v>
                  </c:pt>
                  <c:pt idx="5">
                    <c:v>6.6600000000000003E-4</c:v>
                  </c:pt>
                  <c:pt idx="6">
                    <c:v>4.1599999999999997E-4</c:v>
                  </c:pt>
                  <c:pt idx="7">
                    <c:v>1.4202113607448939E-4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  <c:pt idx="3">
                    <c:v>3.6900000000000002E-4</c:v>
                  </c:pt>
                  <c:pt idx="4">
                    <c:v>1.4999999999999999E-4</c:v>
                  </c:pt>
                  <c:pt idx="5">
                    <c:v>6.6600000000000003E-4</c:v>
                  </c:pt>
                  <c:pt idx="6">
                    <c:v>4.1599999999999997E-4</c:v>
                  </c:pt>
                  <c:pt idx="7">
                    <c:v>1.4202113607448939E-4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  <c:pt idx="2">
                  <c:v>4592</c:v>
                </c:pt>
                <c:pt idx="3">
                  <c:v>4362</c:v>
                </c:pt>
                <c:pt idx="4">
                  <c:v>4362.5</c:v>
                </c:pt>
                <c:pt idx="5">
                  <c:v>4371</c:v>
                </c:pt>
                <c:pt idx="6">
                  <c:v>4371.5</c:v>
                </c:pt>
                <c:pt idx="7">
                  <c:v>5059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1E2-4AA3-AB75-25F08219A71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  <c:pt idx="3">
                    <c:v>3.6900000000000002E-4</c:v>
                  </c:pt>
                  <c:pt idx="4">
                    <c:v>1.4999999999999999E-4</c:v>
                  </c:pt>
                  <c:pt idx="5">
                    <c:v>6.6600000000000003E-4</c:v>
                  </c:pt>
                  <c:pt idx="6">
                    <c:v>4.1599999999999997E-4</c:v>
                  </c:pt>
                  <c:pt idx="7">
                    <c:v>1.4202113607448939E-4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3.0999999999999999E-3</c:v>
                  </c:pt>
                  <c:pt idx="2">
                    <c:v>3.5000000000000001E-3</c:v>
                  </c:pt>
                  <c:pt idx="3">
                    <c:v>3.6900000000000002E-4</c:v>
                  </c:pt>
                  <c:pt idx="4">
                    <c:v>1.4999999999999999E-4</c:v>
                  </c:pt>
                  <c:pt idx="5">
                    <c:v>6.6600000000000003E-4</c:v>
                  </c:pt>
                  <c:pt idx="6">
                    <c:v>4.1599999999999997E-4</c:v>
                  </c:pt>
                  <c:pt idx="7">
                    <c:v>1.4202113607448939E-4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  <c:pt idx="2">
                  <c:v>4592</c:v>
                </c:pt>
                <c:pt idx="3">
                  <c:v>4362</c:v>
                </c:pt>
                <c:pt idx="4">
                  <c:v>4362.5</c:v>
                </c:pt>
                <c:pt idx="5">
                  <c:v>4371</c:v>
                </c:pt>
                <c:pt idx="6">
                  <c:v>4371.5</c:v>
                </c:pt>
                <c:pt idx="7">
                  <c:v>5059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1E2-4AA3-AB75-25F08219A71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3911</c:v>
                </c:pt>
                <c:pt idx="2">
                  <c:v>4592</c:v>
                </c:pt>
                <c:pt idx="3">
                  <c:v>4362</c:v>
                </c:pt>
                <c:pt idx="4">
                  <c:v>4362.5</c:v>
                </c:pt>
                <c:pt idx="5">
                  <c:v>4371</c:v>
                </c:pt>
                <c:pt idx="6">
                  <c:v>4371.5</c:v>
                </c:pt>
                <c:pt idx="7">
                  <c:v>5059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-2.6043338095600721E-4</c:v>
                </c:pt>
                <c:pt idx="1">
                  <c:v>-6.6777120747417013E-2</c:v>
                </c:pt>
                <c:pt idx="2">
                  <c:v>-7.835929003827867E-2</c:v>
                </c:pt>
                <c:pt idx="3">
                  <c:v>-7.4447544169118335E-2</c:v>
                </c:pt>
                <c:pt idx="4">
                  <c:v>-7.4456047964486086E-2</c:v>
                </c:pt>
                <c:pt idx="5">
                  <c:v>-7.4600612485737655E-2</c:v>
                </c:pt>
                <c:pt idx="6">
                  <c:v>-7.4609116281105392E-2</c:v>
                </c:pt>
                <c:pt idx="7">
                  <c:v>-8.6301834911747671E-2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1E2-4AA3-AB75-25F08219A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027720"/>
        <c:axId val="1"/>
      </c:scatterChart>
      <c:valAx>
        <c:axId val="732027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027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6B6C982-0079-00ED-9029-DD5C4D436C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5" sqref="F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4.140625" customWidth="1"/>
    <col min="4" max="4" width="9.42578125" customWidth="1"/>
    <col min="5" max="5" width="11.8554687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41</v>
      </c>
      <c r="E1" s="28"/>
      <c r="F1" s="28" t="s">
        <v>34</v>
      </c>
      <c r="G1" s="29" t="s">
        <v>35</v>
      </c>
      <c r="H1" s="10" t="s">
        <v>36</v>
      </c>
      <c r="I1" s="30">
        <v>52442.601999999999</v>
      </c>
      <c r="J1" s="30">
        <v>1.5889500000000001</v>
      </c>
      <c r="K1" s="29" t="s">
        <v>37</v>
      </c>
      <c r="L1" s="27" t="s">
        <v>38</v>
      </c>
    </row>
    <row r="2" spans="1:12" x14ac:dyDescent="0.2">
      <c r="A2" t="s">
        <v>22</v>
      </c>
      <c r="B2" t="s">
        <v>35</v>
      </c>
      <c r="C2" s="9" t="s">
        <v>38</v>
      </c>
      <c r="D2" t="s">
        <v>34</v>
      </c>
    </row>
    <row r="3" spans="1:12" ht="13.5" thickBot="1" x14ac:dyDescent="0.25"/>
    <row r="4" spans="1:12" ht="14.25" thickTop="1" thickBot="1" x14ac:dyDescent="0.25">
      <c r="A4" s="26" t="s">
        <v>36</v>
      </c>
      <c r="C4" s="7">
        <v>52442.601999999999</v>
      </c>
      <c r="D4" s="8">
        <v>1.5889500000000001</v>
      </c>
    </row>
    <row r="6" spans="1:12" x14ac:dyDescent="0.2">
      <c r="A6" s="4" t="s">
        <v>0</v>
      </c>
    </row>
    <row r="7" spans="1:12" x14ac:dyDescent="0.2">
      <c r="A7" t="s">
        <v>1</v>
      </c>
      <c r="C7">
        <v>52442.601999999999</v>
      </c>
      <c r="D7" s="41" t="s">
        <v>55</v>
      </c>
    </row>
    <row r="8" spans="1:12" x14ac:dyDescent="0.2">
      <c r="A8" t="s">
        <v>2</v>
      </c>
      <c r="C8">
        <v>1.5889500000000001</v>
      </c>
      <c r="D8" s="41" t="s">
        <v>55</v>
      </c>
    </row>
    <row r="9" spans="1:12" x14ac:dyDescent="0.2">
      <c r="A9" s="10" t="s">
        <v>29</v>
      </c>
      <c r="B9" s="11"/>
      <c r="C9" s="12">
        <v>-9.5</v>
      </c>
      <c r="D9" s="11" t="s">
        <v>30</v>
      </c>
      <c r="E9" s="11"/>
    </row>
    <row r="10" spans="1:12" ht="13.5" thickBot="1" x14ac:dyDescent="0.25">
      <c r="A10" s="11"/>
      <c r="B10" s="11"/>
      <c r="C10" s="3" t="s">
        <v>18</v>
      </c>
      <c r="D10" s="3" t="s">
        <v>19</v>
      </c>
      <c r="E10" s="11"/>
    </row>
    <row r="11" spans="1:12" x14ac:dyDescent="0.2">
      <c r="A11" s="11" t="s">
        <v>14</v>
      </c>
      <c r="B11" s="11"/>
      <c r="C11" s="21">
        <f ca="1">INTERCEPT(INDIRECT($G$11):G992,INDIRECT($F$11):F992)</f>
        <v>-2.6043338095600721E-4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>
        <f ca="1">SLOPE(INDIRECT($G$11):G992,INDIRECT($F$11):F992)</f>
        <v>-1.7007590735479673E-5</v>
      </c>
      <c r="D12" s="13"/>
      <c r="E12" s="46" t="s">
        <v>49</v>
      </c>
      <c r="F12" s="47" t="s">
        <v>54</v>
      </c>
    </row>
    <row r="13" spans="1:12" x14ac:dyDescent="0.2">
      <c r="A13" s="11" t="s">
        <v>17</v>
      </c>
      <c r="B13" s="11"/>
      <c r="C13" s="13" t="s">
        <v>12</v>
      </c>
      <c r="D13" s="13"/>
      <c r="E13" s="48" t="s">
        <v>50</v>
      </c>
      <c r="F13" s="49">
        <v>1</v>
      </c>
    </row>
    <row r="14" spans="1:12" x14ac:dyDescent="0.2">
      <c r="A14" s="11"/>
      <c r="B14" s="11"/>
      <c r="C14" s="11"/>
      <c r="D14" s="11"/>
      <c r="E14" s="48" t="s">
        <v>31</v>
      </c>
      <c r="F14" s="50">
        <f ca="1">NOW()+15018.5+$C$9/24</f>
        <v>60519.733676504628</v>
      </c>
    </row>
    <row r="15" spans="1:12" x14ac:dyDescent="0.2">
      <c r="A15" s="14" t="s">
        <v>16</v>
      </c>
      <c r="B15" s="11"/>
      <c r="C15" s="15">
        <f ca="1">(C7+C11)+(C8+C12)*INT(MAX(F21:F3533))</f>
        <v>60481.013748165089</v>
      </c>
      <c r="D15" s="16"/>
      <c r="E15" s="48" t="s">
        <v>51</v>
      </c>
      <c r="F15" s="50">
        <f ca="1">ROUND(2*($F$14-$C$7)/$C$8,0)/2+$F$13</f>
        <v>5084.5</v>
      </c>
    </row>
    <row r="16" spans="1:12" x14ac:dyDescent="0.2">
      <c r="A16" s="17" t="s">
        <v>3</v>
      </c>
      <c r="B16" s="11"/>
      <c r="C16" s="18">
        <f ca="1">+C8+C12</f>
        <v>1.5889329924092646</v>
      </c>
      <c r="D16" s="16"/>
      <c r="E16" s="48" t="s">
        <v>32</v>
      </c>
      <c r="F16" s="50">
        <f ca="1">ROUND(2*($F$14-$C$15)/$C$16,0)/2+$F$13</f>
        <v>25.5</v>
      </c>
    </row>
    <row r="17" spans="1:23" ht="13.5" thickBot="1" x14ac:dyDescent="0.25">
      <c r="A17" s="16" t="s">
        <v>28</v>
      </c>
      <c r="B17" s="11"/>
      <c r="C17" s="11">
        <f>COUNT(C21:C2191)</f>
        <v>8</v>
      </c>
      <c r="D17" s="16"/>
      <c r="E17" s="51" t="s">
        <v>52</v>
      </c>
      <c r="F17" s="52">
        <f ca="1">+$C$15+$C$16*$F$16-15018.5-$C$9/24</f>
        <v>45503.427372804857</v>
      </c>
    </row>
    <row r="18" spans="1:23" ht="14.25" thickTop="1" thickBot="1" x14ac:dyDescent="0.25">
      <c r="A18" s="17" t="s">
        <v>4</v>
      </c>
      <c r="B18" s="11"/>
      <c r="C18" s="19">
        <f ca="1">+C15</f>
        <v>60481.013748165089</v>
      </c>
      <c r="D18" s="20">
        <f ca="1">+C16</f>
        <v>1.5889329924092646</v>
      </c>
      <c r="E18" s="54" t="s">
        <v>53</v>
      </c>
      <c r="F18" s="53">
        <f ca="1">+($C$15+$C$16*$F$16)-($C$16/2)-15018.5-$C$9/24</f>
        <v>45502.632906308652</v>
      </c>
    </row>
    <row r="19" spans="1:23" ht="13.5" thickTop="1" x14ac:dyDescent="0.2">
      <c r="A19" s="24" t="s">
        <v>33</v>
      </c>
      <c r="E19" s="25">
        <v>21</v>
      </c>
    </row>
    <row r="20" spans="1:23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27</v>
      </c>
      <c r="I20" s="6" t="s">
        <v>45</v>
      </c>
      <c r="J20" s="6" t="s">
        <v>46</v>
      </c>
      <c r="K20" s="6" t="s">
        <v>23</v>
      </c>
      <c r="L20" s="6" t="s">
        <v>24</v>
      </c>
      <c r="M20" s="6" t="s">
        <v>25</v>
      </c>
      <c r="N20" s="6" t="s">
        <v>26</v>
      </c>
      <c r="O20" s="6" t="s">
        <v>21</v>
      </c>
      <c r="P20" s="5" t="s">
        <v>20</v>
      </c>
      <c r="Q20" s="3" t="s">
        <v>13</v>
      </c>
    </row>
    <row r="21" spans="1:23" ht="12" customHeight="1" x14ac:dyDescent="0.2">
      <c r="A21" t="str">
        <f>$K$1</f>
        <v>IBVS 5495</v>
      </c>
      <c r="C21" s="9">
        <f>+$C$4</f>
        <v>52442.601999999999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-2.6043338095600721E-4</v>
      </c>
      <c r="Q21" s="2">
        <f>+C21-15018.5</f>
        <v>37424.101999999999</v>
      </c>
    </row>
    <row r="22" spans="1:23" ht="12" customHeight="1" x14ac:dyDescent="0.2">
      <c r="A22" s="31" t="s">
        <v>39</v>
      </c>
      <c r="B22" s="32" t="s">
        <v>40</v>
      </c>
      <c r="C22" s="33">
        <v>58656.919499999844</v>
      </c>
      <c r="D22" s="31">
        <v>3.0999999999999999E-3</v>
      </c>
      <c r="E22">
        <f>+(C22-C$7)/C$8</f>
        <v>3910.9584946032564</v>
      </c>
      <c r="F22">
        <f>ROUND(2*E22,0)/2</f>
        <v>3911</v>
      </c>
      <c r="G22">
        <f>+C22-(C$7+F22*C$8)</f>
        <v>-6.5950000156590249E-2</v>
      </c>
      <c r="I22">
        <f>+G22</f>
        <v>-6.5950000156590249E-2</v>
      </c>
      <c r="O22">
        <f ca="1">+C$11+C$12*$F22</f>
        <v>-6.6777120747417013E-2</v>
      </c>
      <c r="Q22" s="2">
        <f>+C22-15018.5</f>
        <v>43638.419499999844</v>
      </c>
      <c r="R22" t="e">
        <v>#REF!</v>
      </c>
    </row>
    <row r="23" spans="1:23" ht="12" customHeight="1" x14ac:dyDescent="0.2">
      <c r="A23" s="34" t="s">
        <v>42</v>
      </c>
      <c r="B23" s="35" t="s">
        <v>40</v>
      </c>
      <c r="C23" s="36">
        <v>59738.985040000174</v>
      </c>
      <c r="D23" s="37">
        <v>3.5000000000000001E-3</v>
      </c>
      <c r="E23">
        <f>+(C23-C$7)/C$8</f>
        <v>4591.952572453617</v>
      </c>
      <c r="F23">
        <f>ROUND(2*E23,0)/2</f>
        <v>4592</v>
      </c>
      <c r="G23">
        <f>+C23-(C$7+F23*C$8)</f>
        <v>-7.5359999827924185E-2</v>
      </c>
      <c r="I23">
        <f>+G23</f>
        <v>-7.5359999827924185E-2</v>
      </c>
      <c r="O23">
        <f ca="1">+C$11+C$12*$F23</f>
        <v>-7.835929003827867E-2</v>
      </c>
      <c r="Q23" s="2">
        <f>+C23-15018.5</f>
        <v>44720.485040000174</v>
      </c>
      <c r="W23" s="41" t="s">
        <v>47</v>
      </c>
    </row>
    <row r="24" spans="1:23" ht="12" customHeight="1" x14ac:dyDescent="0.2">
      <c r="A24" s="38" t="s">
        <v>43</v>
      </c>
      <c r="B24" s="39" t="s">
        <v>40</v>
      </c>
      <c r="C24" s="40">
        <v>59373.526740000118</v>
      </c>
      <c r="D24" s="40">
        <v>3.6900000000000002E-4</v>
      </c>
      <c r="E24">
        <f t="shared" ref="E24:E27" si="0">+(C24-C$7)/C$8</f>
        <v>4361.9526983228661</v>
      </c>
      <c r="F24">
        <f t="shared" ref="F24:F27" si="1">ROUND(2*E24,0)/2</f>
        <v>4362</v>
      </c>
      <c r="G24">
        <f t="shared" ref="G24:G27" si="2">+C24-(C$7+F24*C$8)</f>
        <v>-7.5159999883908313E-2</v>
      </c>
      <c r="J24">
        <f>+G24</f>
        <v>-7.5159999883908313E-2</v>
      </c>
      <c r="O24">
        <f t="shared" ref="O24:O27" ca="1" si="3">+C$11+C$12*$F24</f>
        <v>-7.4447544169118335E-2</v>
      </c>
      <c r="Q24" s="2">
        <f t="shared" ref="Q24:Q27" si="4">+C24-15018.5</f>
        <v>44355.026740000118</v>
      </c>
      <c r="W24" s="41" t="s">
        <v>47</v>
      </c>
    </row>
    <row r="25" spans="1:23" x14ac:dyDescent="0.2">
      <c r="A25" s="38" t="s">
        <v>43</v>
      </c>
      <c r="B25" s="39" t="s">
        <v>44</v>
      </c>
      <c r="C25" s="40">
        <v>59374.321390000172</v>
      </c>
      <c r="D25" s="40">
        <v>1.4999999999999999E-4</v>
      </c>
      <c r="E25">
        <f t="shared" si="0"/>
        <v>4362.4528084585245</v>
      </c>
      <c r="F25">
        <f t="shared" si="1"/>
        <v>4362.5</v>
      </c>
      <c r="G25">
        <f t="shared" si="2"/>
        <v>-7.4984999824664555E-2</v>
      </c>
      <c r="J25">
        <f>+G25</f>
        <v>-7.4984999824664555E-2</v>
      </c>
      <c r="O25">
        <f t="shared" ca="1" si="3"/>
        <v>-7.4456047964486086E-2</v>
      </c>
      <c r="Q25" s="2">
        <f t="shared" si="4"/>
        <v>44355.821390000172</v>
      </c>
      <c r="W25" s="41" t="s">
        <v>47</v>
      </c>
    </row>
    <row r="26" spans="1:23" x14ac:dyDescent="0.2">
      <c r="A26" s="38" t="s">
        <v>43</v>
      </c>
      <c r="B26" s="39" t="s">
        <v>40</v>
      </c>
      <c r="C26" s="40">
        <v>59387.825869999826</v>
      </c>
      <c r="D26" s="40">
        <v>6.6600000000000003E-4</v>
      </c>
      <c r="E26">
        <f t="shared" si="0"/>
        <v>4370.951804650761</v>
      </c>
      <c r="F26">
        <f t="shared" si="1"/>
        <v>4371</v>
      </c>
      <c r="G26">
        <f t="shared" si="2"/>
        <v>-7.6580000175454188E-2</v>
      </c>
      <c r="J26">
        <f>+G26</f>
        <v>-7.6580000175454188E-2</v>
      </c>
      <c r="O26">
        <f t="shared" ca="1" si="3"/>
        <v>-7.4600612485737655E-2</v>
      </c>
      <c r="Q26" s="2">
        <f t="shared" si="4"/>
        <v>44369.325869999826</v>
      </c>
      <c r="W26" s="41" t="s">
        <v>47</v>
      </c>
    </row>
    <row r="27" spans="1:23" x14ac:dyDescent="0.2">
      <c r="A27" s="38" t="s">
        <v>43</v>
      </c>
      <c r="B27" s="39" t="s">
        <v>44</v>
      </c>
      <c r="C27" s="40">
        <v>59388.620219999924</v>
      </c>
      <c r="D27" s="40">
        <v>4.1599999999999997E-4</v>
      </c>
      <c r="E27">
        <f t="shared" si="0"/>
        <v>4371.4517259825197</v>
      </c>
      <c r="F27">
        <f t="shared" si="1"/>
        <v>4371.5</v>
      </c>
      <c r="G27">
        <f t="shared" si="2"/>
        <v>-7.6705000072252005E-2</v>
      </c>
      <c r="J27">
        <f>+G27</f>
        <v>-7.6705000072252005E-2</v>
      </c>
      <c r="O27">
        <f t="shared" ca="1" si="3"/>
        <v>-7.4609116281105392E-2</v>
      </c>
      <c r="Q27" s="2">
        <f t="shared" si="4"/>
        <v>44370.120219999924</v>
      </c>
      <c r="W27" s="41" t="s">
        <v>47</v>
      </c>
    </row>
    <row r="28" spans="1:23" x14ac:dyDescent="0.2">
      <c r="A28" s="42" t="s">
        <v>48</v>
      </c>
      <c r="B28" s="43" t="s">
        <v>40</v>
      </c>
      <c r="C28" s="44">
        <v>60481.014977999963</v>
      </c>
      <c r="D28" s="45">
        <v>1.4202113607448939E-4</v>
      </c>
      <c r="E28">
        <f t="shared" ref="E28" si="5">+(C28-C$7)/C$8</f>
        <v>5058.9464602410171</v>
      </c>
      <c r="F28">
        <f t="shared" ref="F28" si="6">ROUND(2*E28,0)/2</f>
        <v>5059</v>
      </c>
      <c r="G28">
        <f t="shared" ref="G28" si="7">+C28-(C$7+F28*C$8)</f>
        <v>-8.5072000038053375E-2</v>
      </c>
      <c r="K28">
        <f>+G28</f>
        <v>-8.5072000038053375E-2</v>
      </c>
      <c r="O28">
        <f t="shared" ref="O28" ca="1" si="8">+C$11+C$12*$F28</f>
        <v>-8.6301834911747671E-2</v>
      </c>
      <c r="Q28" s="2">
        <f t="shared" ref="Q28" si="9">+C28-15018.5</f>
        <v>45462.514977999963</v>
      </c>
      <c r="W28" s="41" t="s">
        <v>47</v>
      </c>
    </row>
    <row r="29" spans="1:23" x14ac:dyDescent="0.2">
      <c r="C29" s="9"/>
      <c r="D29" s="9"/>
      <c r="Q29" s="2"/>
    </row>
    <row r="30" spans="1:23" x14ac:dyDescent="0.2">
      <c r="C30" s="9"/>
      <c r="D30" s="9"/>
      <c r="Q30" s="2"/>
    </row>
    <row r="31" spans="1:23" x14ac:dyDescent="0.2">
      <c r="C31" s="9"/>
      <c r="D31" s="9"/>
      <c r="Q31" s="2"/>
    </row>
    <row r="32" spans="1:23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2024-07-28T05:36:29Z</dcterms:modified>
</cp:coreProperties>
</file>