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F74AA5B-BF85-4241-8947-C5AF6313BF38}" xr6:coauthVersionLast="47" xr6:coauthVersionMax="47" xr10:uidLastSave="{00000000-0000-0000-0000-000000000000}"/>
  <bookViews>
    <workbookView xWindow="1950" yWindow="1950" windowWidth="13185" windowHeight="133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R22" i="1"/>
  <c r="G11" i="1"/>
  <c r="F11" i="1"/>
  <c r="C7" i="1"/>
  <c r="C8" i="1"/>
  <c r="E21" i="1"/>
  <c r="F21" i="1"/>
  <c r="G21" i="1"/>
  <c r="H21" i="1"/>
  <c r="C17" i="1"/>
  <c r="Q21" i="1"/>
  <c r="C12" i="1"/>
  <c r="F15" i="1" l="1"/>
  <c r="C16" i="1"/>
  <c r="D18" i="1" s="1"/>
  <c r="C11" i="1"/>
  <c r="O21" i="1" l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<sst xmlns="http://schemas.openxmlformats.org/spreadsheetml/2006/main" count="50" uniqueCount="48">
  <si>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</si>
  <si>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</si>
  <si>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</si>
  <si>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</si>
  <si>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</si>
  <si>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</si>
  <si>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</si>
  <si>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</si>
  <si>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</si>
  <si>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</si>
  <si>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</si>
  <si>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</si>
  <si>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</si>
  <si>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</si>
  <si>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</si>
  <si>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</si>
  <si>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</si>
  <si>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</si>
  <si>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</si>
  <si>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</si>
  <si>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</si>
  <si>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</si>
  <si>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</si>
  <si>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</si>
  <si>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</si>
  <si>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</si>
  <si>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</si>
  <si>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</si>
  <si>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</si>
  <si>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</si>
  <si>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</si>
  <si>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</si>
  <si>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</si>
  <si>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</si>
  <si>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</si>
  <si>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Oct</t>
  </si>
  <si>
    <t>EA</t>
  </si>
  <si>
    <t>IBVS 5686 Eph.</t>
  </si>
  <si>
    <t>IBVS 5686</t>
  </si>
  <si>
    <t>DD Oct / GSC 0595-0869</t>
  </si>
  <si>
    <t>CCD</t>
  </si>
  <si>
    <t>VSX</t>
  </si>
  <si>
    <t xml:space="preserve">Mag </t>
  </si>
  <si>
    <t>Add cycle</t>
  </si>
  <si>
    <t>Old Cycle</t>
  </si>
  <si>
    <t>Next ToM-P</t>
  </si>
  <si>
    <t>Next ToM-S</t>
  </si>
  <si>
    <t>9.68-10.10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</si>
</sst>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5" fillId="0" borderId="0" xfId="0" applyFont="1" applyAlignment="1"/>
    <xf numFmtId="0" fontId="5" fillId="0" borderId="0" xfId="0" applyFont="1" applyAlignment="1"/>
    <xf numFmtId="0" fontId="0" fillId="3" borderId="7" xfId="0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22" fontId="17" fillId="0" borderId="11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Oct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71-443C-98A4-07EB5399BE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71-443C-98A4-07EB5399BE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71-443C-98A4-07EB5399BE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71-443C-98A4-07EB5399BE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71-443C-98A4-07EB5399BE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71-443C-98A4-07EB5399BE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71-443C-98A4-07EB5399BE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71-443C-98A4-07EB5399B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83032"/>
        <c:axId val="1"/>
      </c:scatterChart>
      <c:valAx>
        <c:axId val="54648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48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0621D3-83DC-E694-982F-75A326D7E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940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7109375" customWidth="1"/>
    <col min="6" max="6" width="14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32" t="s">
        <v>39</v>
      </c>
      <c r="E1" s="26"/>
      <c r="F1" s="27"/>
      <c r="G1" s="26"/>
      <c r="H1" s="28"/>
      <c r="I1" s="29"/>
      <c r="J1" s="29"/>
      <c r="K1" s="30"/>
      <c r="L1" s="31"/>
    </row>
    <row r="2" spans="1:12" x14ac:dyDescent="0.2">
      <c r="A2" t="s">
        <v>23</v>
      </c>
      <c r="B2" t="s">
        <v>36</v>
      </c>
      <c r="C2" s="2"/>
      <c r="D2" t="s">
        <v>35</v>
      </c>
    </row>
    <row r="3" spans="1:12" ht="13.5" thickBot="1" x14ac:dyDescent="0.25"/>
    <row r="4" spans="1:12" ht="14.25" thickTop="1" thickBot="1" x14ac:dyDescent="0.25">
      <c r="A4" s="25" t="s">
        <v>37</v>
      </c>
      <c r="C4" s="7">
        <v>47999.343999999997</v>
      </c>
      <c r="D4" s="8">
        <v>2.8307099999999998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47999.343999999997</v>
      </c>
      <c r="D7" s="33" t="s">
        <v>41</v>
      </c>
    </row>
    <row r="8" spans="1:12" x14ac:dyDescent="0.2">
      <c r="A8" t="s">
        <v>2</v>
      </c>
      <c r="C8">
        <f>+D4</f>
        <v>2.8307099999999998</v>
      </c>
      <c r="D8" s="33" t="s">
        <v>41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0" t="e">
        <f ca="1">INTERCEPT(INDIRECT($G$11):G992,INDIRECT($F$11):F992)</f>
        <v>#DIV/0!</v>
      </c>
      <c r="D11" s="2"/>
      <c r="E11" s="11"/>
      <c r="F11" s="21" t="str">
        <f>"F"&amp;E19</f>
        <v>F21</v>
      </c>
      <c r="G11" s="22" t="str">
        <f>"G"&amp;E19</f>
        <v>G21</v>
      </c>
    </row>
    <row r="12" spans="1:12" x14ac:dyDescent="0.2">
      <c r="A12" s="11" t="s">
        <v>15</v>
      </c>
      <c r="B12" s="11"/>
      <c r="C12" s="20" t="e">
        <f ca="1">SLOPE(INDIRECT($G$11):G992,INDIRECT($F$11):F992)</f>
        <v>#DIV/0!</v>
      </c>
      <c r="D12" s="2"/>
      <c r="E12" s="34" t="s">
        <v>42</v>
      </c>
      <c r="F12" s="35" t="s">
        <v>47</v>
      </c>
    </row>
    <row r="13" spans="1:12" x14ac:dyDescent="0.2">
      <c r="A13" s="11" t="s">
        <v>18</v>
      </c>
      <c r="B13" s="11"/>
      <c r="C13" s="2" t="s">
        <v>12</v>
      </c>
      <c r="D13" s="2"/>
      <c r="E13" s="36" t="s">
        <v>43</v>
      </c>
      <c r="F13" s="37">
        <v>1</v>
      </c>
    </row>
    <row r="14" spans="1:12" x14ac:dyDescent="0.2">
      <c r="A14" s="11"/>
      <c r="B14" s="11"/>
      <c r="C14" s="11"/>
      <c r="D14" s="11"/>
      <c r="E14" s="36" t="s">
        <v>32</v>
      </c>
      <c r="F14" s="38">
        <f ca="1">NOW()+15018.5+$C$9/24</f>
        <v>60520.871158101851</v>
      </c>
    </row>
    <row r="15" spans="1:12" x14ac:dyDescent="0.2">
      <c r="A15" s="13" t="s">
        <v>16</v>
      </c>
      <c r="B15" s="11"/>
      <c r="C15" s="14" t="e">
        <f ca="1">(C7+C11)+(C8+C12)*INT(MAX(F21:F3533))</f>
        <v>#DIV/0!</v>
      </c>
      <c r="D15" s="15"/>
      <c r="E15" s="36" t="s">
        <v>44</v>
      </c>
      <c r="F15" s="38">
        <f ca="1">ROUND(2*($F$14-$C$7)/$C$8,0)/2+$F$13</f>
        <v>4424.5</v>
      </c>
    </row>
    <row r="16" spans="1:12" x14ac:dyDescent="0.2">
      <c r="A16" s="16" t="s">
        <v>3</v>
      </c>
      <c r="B16" s="11"/>
      <c r="C16" s="17" t="e">
        <f ca="1">+C8+C12</f>
        <v>#DIV/0!</v>
      </c>
      <c r="D16" s="15"/>
      <c r="E16" s="36" t="s">
        <v>33</v>
      </c>
      <c r="F16" s="38" t="e">
        <f ca="1">ROUND(2*($F$14-$C$15)/$C$16,0)/2+$F$13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/>
      <c r="E17" s="39" t="s">
        <v>45</v>
      </c>
      <c r="F17" s="40" t="e">
        <f ca="1">+$C$15+$C$16*$F$16-15018.5-$C$9/24</f>
        <v>#DIV/0!</v>
      </c>
    </row>
    <row r="18" spans="1:18" ht="14.25" thickTop="1" thickBot="1" x14ac:dyDescent="0.25">
      <c r="A18" s="16" t="s">
        <v>4</v>
      </c>
      <c r="B18" s="11"/>
      <c r="C18" s="18" t="e">
        <f ca="1">+C15</f>
        <v>#DIV/0!</v>
      </c>
      <c r="D18" s="19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 x14ac:dyDescent="0.2">
      <c r="A19" s="23" t="s">
        <v>34</v>
      </c>
      <c r="E19" s="24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40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38</v>
      </c>
      <c r="C21" s="9">
        <v>47999.343999999997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32980.843999999997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2024-07-29T08:54:28Z</dcterms:modified>
</cp:coreProperties>
</file>