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0B3850F-118F-4985-B2AD-3488BB423FE9}" xr6:coauthVersionLast="47" xr6:coauthVersionMax="47" xr10:uidLastSave="{00000000-0000-0000-0000-000000000000}"/>
  <bookViews>
    <workbookView xWindow="1515" yWindow="1515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5" i="1" l="1"/>
  <c r="G25" i="1" s="1"/>
  <c r="J25" i="1" s="1"/>
  <c r="Q23" i="1"/>
  <c r="Q24" i="1"/>
  <c r="Q25" i="1"/>
  <c r="Q26" i="1"/>
  <c r="Q27" i="1"/>
  <c r="Q28" i="1"/>
  <c r="Q29" i="1"/>
  <c r="Q30" i="1"/>
  <c r="Q31" i="1"/>
  <c r="Q32" i="1"/>
  <c r="Q33" i="1"/>
  <c r="Q34" i="1"/>
  <c r="G11" i="1"/>
  <c r="F11" i="1"/>
  <c r="F14" i="1"/>
  <c r="F15" i="1" s="1"/>
  <c r="C17" i="1"/>
  <c r="Q22" i="1"/>
  <c r="C21" i="1"/>
  <c r="A21" i="1"/>
  <c r="C7" i="1"/>
  <c r="E25" i="1"/>
  <c r="E21" i="1"/>
  <c r="F21" i="1"/>
  <c r="G21" i="1" s="1"/>
  <c r="H21" i="1" s="1"/>
  <c r="E33" i="1"/>
  <c r="F33" i="1" s="1"/>
  <c r="G33" i="1" s="1"/>
  <c r="J33" i="1" s="1"/>
  <c r="Q21" i="1"/>
  <c r="E30" i="1"/>
  <c r="F30" i="1"/>
  <c r="G30" i="1" s="1"/>
  <c r="J30" i="1" s="1"/>
  <c r="E22" i="1"/>
  <c r="F22" i="1"/>
  <c r="G22" i="1" s="1"/>
  <c r="I22" i="1" s="1"/>
  <c r="E27" i="1"/>
  <c r="F27" i="1"/>
  <c r="G27" i="1"/>
  <c r="J27" i="1"/>
  <c r="E24" i="1"/>
  <c r="F24" i="1"/>
  <c r="G24" i="1" s="1"/>
  <c r="J24" i="1" s="1"/>
  <c r="E32" i="1"/>
  <c r="F32" i="1"/>
  <c r="G32" i="1"/>
  <c r="J32" i="1"/>
  <c r="G26" i="1"/>
  <c r="J26" i="1"/>
  <c r="E29" i="1"/>
  <c r="F29" i="1"/>
  <c r="G29" i="1"/>
  <c r="J29" i="1"/>
  <c r="G23" i="1"/>
  <c r="J23" i="1"/>
  <c r="E34" i="1"/>
  <c r="F34" i="1" s="1"/>
  <c r="G34" i="1" s="1"/>
  <c r="J34" i="1" s="1"/>
  <c r="E26" i="1"/>
  <c r="F26" i="1"/>
  <c r="E31" i="1"/>
  <c r="F31" i="1"/>
  <c r="G31" i="1" s="1"/>
  <c r="J31" i="1" s="1"/>
  <c r="E23" i="1"/>
  <c r="F23" i="1"/>
  <c r="E28" i="1"/>
  <c r="F28" i="1"/>
  <c r="G28" i="1" s="1"/>
  <c r="J28" i="1" s="1"/>
  <c r="C12" i="1"/>
  <c r="C16" i="1" l="1"/>
  <c r="D18" i="1" s="1"/>
  <c r="C11" i="1"/>
  <c r="O29" i="1" l="1"/>
  <c r="O33" i="1"/>
  <c r="O21" i="1"/>
  <c r="O24" i="1"/>
  <c r="O23" i="1"/>
  <c r="O32" i="1"/>
  <c r="O31" i="1"/>
  <c r="O27" i="1"/>
  <c r="O26" i="1"/>
  <c r="O30" i="1"/>
  <c r="O34" i="1"/>
  <c r="O25" i="1"/>
  <c r="O22" i="1"/>
  <c r="O28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<sst xmlns="http://schemas.openxmlformats.org/spreadsheetml/2006/main" count="82" uniqueCount="55">
  <si>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</si>
  <si>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</si>
  <si>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</si>
  <si>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</si>
  <si>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</si>
  <si>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</si>
  <si>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</si>
  <si>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</si>
  <si>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</si>
  <si>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</si>
  <si>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</si>
  <si>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</si>
  <si>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</si>
  <si>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</si>
  <si>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</si>
  <si>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</si>
  <si>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</si>
  <si>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</si>
  <si>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</si>
  <si>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</si>
  <si>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</si>
  <si>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</si>
  <si>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</si>
  <si>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</si>
  <si>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</si>
  <si>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</si>
  <si>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</si>
  <si>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</si>
  <si>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</si>
  <si>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</si>
  <si>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</si>
  <si>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</si>
  <si>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Local time</t>
  </si>
  <si>
    <t>Start of linear fit &gt;&gt;&gt;&gt;&gt;&gt;&gt;&gt;&gt;&gt;&gt;&gt;&gt;&gt;&gt;&gt;&gt;&gt;&gt;&gt;&gt;</t>
  </si>
  <si>
    <t>G9521-0323_Oct.xls</t>
  </si>
  <si>
    <t>EW/KW</t>
  </si>
  <si>
    <t>IBVS 5532 Eph.</t>
  </si>
  <si>
    <t>IBVS 5532</t>
  </si>
  <si>
    <t>Oct</t>
  </si>
  <si>
    <t>I</t>
  </si>
  <si>
    <t>Anton 2007</t>
  </si>
  <si>
    <t>Anton</t>
  </si>
  <si>
    <t>EN Oct / GSC 9521 0323 / NSV 06150</t>
  </si>
  <si>
    <t>Add cycle</t>
  </si>
  <si>
    <t>Old Cycle</t>
  </si>
  <si>
    <t>OEJV 0137</t>
  </si>
  <si>
    <t>II</t>
  </si>
  <si>
    <t>CCD</t>
  </si>
  <si>
    <t>Next ToM-P</t>
  </si>
  <si>
    <t>Next ToM-S</t>
  </si>
  <si>
    <t>S4</t>
  </si>
  <si>
    <t>VSX</t>
  </si>
  <si>
    <t xml:space="preserve">Mag </t>
  </si>
  <si>
    <t>11.88-12.6</t>
  </si>
  <si>
    <t>OEJV 073  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</si>
</sst>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0" xfId="0" applyFont="1" applyAlignment="1"/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right" vertical="top"/>
    </xf>
    <xf numFmtId="0" fontId="13" fillId="0" borderId="9" xfId="0" applyFont="1" applyBorder="1">
      <alignment vertical="top"/>
    </xf>
    <xf numFmtId="0" fontId="10" fillId="0" borderId="9" xfId="0" applyFont="1" applyBorder="1">
      <alignment vertical="top"/>
    </xf>
    <xf numFmtId="0" fontId="9" fillId="0" borderId="9" xfId="0" applyFont="1" applyBorder="1" applyAlignment="1"/>
    <xf numFmtId="22" fontId="9" fillId="0" borderId="9" xfId="0" applyNumberFormat="1" applyFont="1" applyBorder="1">
      <alignment vertical="top"/>
    </xf>
    <xf numFmtId="22" fontId="17" fillId="0" borderId="10" xfId="0" applyNumberFormat="1" applyFont="1" applyBorder="1" applyAlignment="1"/>
    <xf numFmtId="0" fontId="11" fillId="0" borderId="11" xfId="0" applyFont="1" applyBorder="1" applyAlignment="1">
      <alignment horizontal="righ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EN Oct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49-4C01-ADCA-8DCD1CDD4A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Anton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5.0856000016210601E-3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49-4C01-ADCA-8DCD1CDD4A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2.9435999967972748E-3</c:v>
                </c:pt>
                <c:pt idx="3">
                  <c:v>3.3836000002338551E-3</c:v>
                </c:pt>
                <c:pt idx="4">
                  <c:v>4.6235999980126508E-3</c:v>
                </c:pt>
                <c:pt idx="5">
                  <c:v>-1.2827999962610193E-3</c:v>
                </c:pt>
                <c:pt idx="6">
                  <c:v>6.0720000328728929E-4</c:v>
                </c:pt>
                <c:pt idx="7">
                  <c:v>-5.8480000006966293E-4</c:v>
                </c:pt>
                <c:pt idx="8">
                  <c:v>-5.4800002544652671E-5</c:v>
                </c:pt>
                <c:pt idx="9">
                  <c:v>-1.8311999956495129E-3</c:v>
                </c:pt>
                <c:pt idx="10">
                  <c:v>-1.131199998781085E-3</c:v>
                </c:pt>
                <c:pt idx="11">
                  <c:v>-8.1119999958900735E-4</c:v>
                </c:pt>
                <c:pt idx="12">
                  <c:v>1.4823999954387546E-3</c:v>
                </c:pt>
                <c:pt idx="13">
                  <c:v>2.5323999943793751E-3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49-4C01-ADCA-8DCD1CDD4A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49-4C01-ADCA-8DCD1CDD4A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49-4C01-ADCA-8DCD1CDD4A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49-4C01-ADCA-8DCD1CDD4A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49-4C01-ADCA-8DCD1CDD4A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1.4157477039510381E-3</c:v>
                </c:pt>
                <c:pt idx="1">
                  <c:v>1.1701572694937379E-3</c:v>
                </c:pt>
                <c:pt idx="2">
                  <c:v>1.0314558369865206E-3</c:v>
                </c:pt>
                <c:pt idx="3">
                  <c:v>1.0314558369865206E-3</c:v>
                </c:pt>
                <c:pt idx="4">
                  <c:v>1.0314558369865206E-3</c:v>
                </c:pt>
                <c:pt idx="5">
                  <c:v>1.0314367189393108E-3</c:v>
                </c:pt>
                <c:pt idx="6">
                  <c:v>1.0314367189393108E-3</c:v>
                </c:pt>
                <c:pt idx="7">
                  <c:v>1.0313411287032617E-3</c:v>
                </c:pt>
                <c:pt idx="8">
                  <c:v>1.0313411287032617E-3</c:v>
                </c:pt>
                <c:pt idx="9">
                  <c:v>1.0313220106560519E-3</c:v>
                </c:pt>
                <c:pt idx="10">
                  <c:v>1.0313220106560519E-3</c:v>
                </c:pt>
                <c:pt idx="11">
                  <c:v>1.0313220106560519E-3</c:v>
                </c:pt>
                <c:pt idx="12">
                  <c:v>1.0313028926088421E-3</c:v>
                </c:pt>
                <c:pt idx="13">
                  <c:v>1.0313028926088421E-3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49-4C01-ADCA-8DCD1CDD4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12648"/>
        <c:axId val="1"/>
      </c:scatterChart>
      <c:valAx>
        <c:axId val="63941264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1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7969924812030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EN Oct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3-4862-9555-9F658B5CF54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Anton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5.0856000016210601E-3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43-4862-9555-9F658B5CF5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2.9435999967972748E-3</c:v>
                </c:pt>
                <c:pt idx="3">
                  <c:v>3.3836000002338551E-3</c:v>
                </c:pt>
                <c:pt idx="4">
                  <c:v>4.6235999980126508E-3</c:v>
                </c:pt>
                <c:pt idx="5">
                  <c:v>-1.2827999962610193E-3</c:v>
                </c:pt>
                <c:pt idx="6">
                  <c:v>6.0720000328728929E-4</c:v>
                </c:pt>
                <c:pt idx="7">
                  <c:v>-5.8480000006966293E-4</c:v>
                </c:pt>
                <c:pt idx="8">
                  <c:v>-5.4800002544652671E-5</c:v>
                </c:pt>
                <c:pt idx="9">
                  <c:v>-1.8311999956495129E-3</c:v>
                </c:pt>
                <c:pt idx="10">
                  <c:v>-1.131199998781085E-3</c:v>
                </c:pt>
                <c:pt idx="11">
                  <c:v>-8.1119999958900735E-4</c:v>
                </c:pt>
                <c:pt idx="12">
                  <c:v>1.4823999954387546E-3</c:v>
                </c:pt>
                <c:pt idx="13">
                  <c:v>2.5323999943793751E-3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43-4862-9555-9F658B5CF5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43-4862-9555-9F658B5CF5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43-4862-9555-9F658B5CF5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43-4862-9555-9F658B5CF5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43-4862-9555-9F658B5CF5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1.4157477039510381E-3</c:v>
                </c:pt>
                <c:pt idx="1">
                  <c:v>1.1701572694937379E-3</c:v>
                </c:pt>
                <c:pt idx="2">
                  <c:v>1.0314558369865206E-3</c:v>
                </c:pt>
                <c:pt idx="3">
                  <c:v>1.0314558369865206E-3</c:v>
                </c:pt>
                <c:pt idx="4">
                  <c:v>1.0314558369865206E-3</c:v>
                </c:pt>
                <c:pt idx="5">
                  <c:v>1.0314367189393108E-3</c:v>
                </c:pt>
                <c:pt idx="6">
                  <c:v>1.0314367189393108E-3</c:v>
                </c:pt>
                <c:pt idx="7">
                  <c:v>1.0313411287032617E-3</c:v>
                </c:pt>
                <c:pt idx="8">
                  <c:v>1.0313411287032617E-3</c:v>
                </c:pt>
                <c:pt idx="9">
                  <c:v>1.0313220106560519E-3</c:v>
                </c:pt>
                <c:pt idx="10">
                  <c:v>1.0313220106560519E-3</c:v>
                </c:pt>
                <c:pt idx="11">
                  <c:v>1.0313220106560519E-3</c:v>
                </c:pt>
                <c:pt idx="12">
                  <c:v>1.0313028926088421E-3</c:v>
                </c:pt>
                <c:pt idx="13">
                  <c:v>1.0313028926088421E-3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43-4862-9555-9F658B5CF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12648"/>
        <c:axId val="1"/>
      </c:scatterChart>
      <c:valAx>
        <c:axId val="6394126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1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7969924812030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663EC6-28B3-34C6-E5FD-1CCC15D54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0</xdr:rowOff>
    </xdr:from>
    <xdr:to>
      <xdr:col>25</xdr:col>
      <xdr:colOff>438150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3EC44F-12C4-42B5-BF93-E786AFDCD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8.140625" customWidth="1"/>
    <col min="3" max="3" width="11.85546875" customWidth="1"/>
    <col min="4" max="4" width="9.42578125" customWidth="1"/>
    <col min="5" max="5" width="15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21.85546875" customWidth="1"/>
  </cols>
  <sheetData>
    <row r="1" spans="1:12" ht="20.25">
      <c r="A1" s="1" t="s">
        <v>42</v>
      </c>
      <c r="E1" s="28"/>
      <c r="F1" s="29" t="s">
        <v>34</v>
      </c>
      <c r="G1" s="30" t="s">
        <v>35</v>
      </c>
      <c r="H1" s="31" t="s">
        <v>36</v>
      </c>
      <c r="I1" s="32">
        <v>52404.915000000001</v>
      </c>
      <c r="J1" s="32">
        <v>0.288906</v>
      </c>
      <c r="K1" s="31" t="s">
        <v>37</v>
      </c>
      <c r="L1" s="33" t="s">
        <v>38</v>
      </c>
    </row>
    <row r="2" spans="1:12">
      <c r="A2" t="s">
        <v>22</v>
      </c>
      <c r="B2" t="s">
        <v>35</v>
      </c>
      <c r="C2" s="9" t="s">
        <v>38</v>
      </c>
    </row>
    <row r="3" spans="1:12" ht="13.5" thickBot="1"/>
    <row r="4" spans="1:12" ht="14.25" thickTop="1" thickBot="1">
      <c r="A4" s="27" t="s">
        <v>36</v>
      </c>
      <c r="C4" s="7">
        <v>52404.915000000001</v>
      </c>
      <c r="D4" s="8">
        <v>0.288906</v>
      </c>
    </row>
    <row r="5" spans="1:12" ht="13.5" thickTop="1"/>
    <row r="6" spans="1:12">
      <c r="A6" s="4" t="s">
        <v>0</v>
      </c>
    </row>
    <row r="7" spans="1:12">
      <c r="A7" t="s">
        <v>1</v>
      </c>
      <c r="C7">
        <f>+C4</f>
        <v>52404.915000000001</v>
      </c>
      <c r="D7" s="37" t="s">
        <v>51</v>
      </c>
    </row>
    <row r="8" spans="1:12">
      <c r="A8" t="s">
        <v>2</v>
      </c>
      <c r="C8">
        <v>0.28891280000000003</v>
      </c>
      <c r="D8" s="37" t="s">
        <v>51</v>
      </c>
    </row>
    <row r="9" spans="1:1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2">
        <f ca="1">INTERCEPT(INDIRECT($G$11):G992,INDIRECT($F$11):F992)</f>
        <v>1.4157477039510381E-3</v>
      </c>
      <c r="D11" s="13"/>
      <c r="E11" s="11"/>
      <c r="F11" s="23" t="str">
        <f>"F"&amp;E19</f>
        <v>F21</v>
      </c>
      <c r="G11" s="24" t="str">
        <f>"G"&amp;E19</f>
        <v>G21</v>
      </c>
    </row>
    <row r="12" spans="1:12">
      <c r="A12" s="11" t="s">
        <v>15</v>
      </c>
      <c r="B12" s="11"/>
      <c r="C12" s="22">
        <f ca="1">SLOPE(INDIRECT($G$11):G992,INDIRECT($F$11):F992)</f>
        <v>-3.8236094419632605E-8</v>
      </c>
      <c r="D12" s="13"/>
      <c r="E12" s="38" t="s">
        <v>52</v>
      </c>
      <c r="F12" s="39" t="s">
        <v>53</v>
      </c>
    </row>
    <row r="13" spans="1:12">
      <c r="A13" s="11" t="s">
        <v>17</v>
      </c>
      <c r="B13" s="11"/>
      <c r="C13" s="13" t="s">
        <v>12</v>
      </c>
      <c r="E13" s="40" t="s">
        <v>43</v>
      </c>
      <c r="F13" s="41">
        <v>1</v>
      </c>
    </row>
    <row r="14" spans="1:12">
      <c r="A14" s="11"/>
      <c r="B14" s="11"/>
      <c r="C14" s="11"/>
      <c r="E14" s="40" t="s">
        <v>30</v>
      </c>
      <c r="F14" s="42">
        <f ca="1">NOW()+15018.5+$C$9/24</f>
        <v>60520.871256134255</v>
      </c>
    </row>
    <row r="15" spans="1:12">
      <c r="A15" s="14" t="s">
        <v>16</v>
      </c>
      <c r="B15" s="11"/>
      <c r="C15" s="15">
        <f ca="1">(C7+C11)+(C8+C12)*INT(MAX(F21:F3533))</f>
        <v>55309.64532252201</v>
      </c>
      <c r="E15" s="40" t="s">
        <v>44</v>
      </c>
      <c r="F15" s="42">
        <f ca="1">ROUND(2*(F14-$C$7)/$C$8,0)/2+F13</f>
        <v>28092.5</v>
      </c>
    </row>
    <row r="16" spans="1:12">
      <c r="A16" s="17" t="s">
        <v>3</v>
      </c>
      <c r="B16" s="11"/>
      <c r="C16" s="18">
        <f ca="1">+C8+C12</f>
        <v>0.28891276176390562</v>
      </c>
      <c r="E16" s="40" t="s">
        <v>31</v>
      </c>
      <c r="F16" s="43">
        <f ca="1">ROUND(2*(F14-$C$15)/$C$16,0)/2+F13</f>
        <v>18038.5</v>
      </c>
    </row>
    <row r="17" spans="1:19" ht="13.5" thickBot="1">
      <c r="A17" s="16" t="s">
        <v>27</v>
      </c>
      <c r="B17" s="11"/>
      <c r="C17" s="11">
        <f>COUNT(C21:C2191)</f>
        <v>14</v>
      </c>
      <c r="E17" s="40" t="s">
        <v>48</v>
      </c>
      <c r="F17" s="44">
        <f ca="1">+$C$15+$C$16*$F$16-15018.5-$C$9/24</f>
        <v>45503.094008933556</v>
      </c>
    </row>
    <row r="18" spans="1:19" ht="14.25" thickTop="1" thickBot="1">
      <c r="A18" s="17" t="s">
        <v>4</v>
      </c>
      <c r="B18" s="11"/>
      <c r="C18" s="19">
        <f ca="1">+C15</f>
        <v>55309.64532252201</v>
      </c>
      <c r="D18" s="20">
        <f ca="1">+C16</f>
        <v>0.28891276176390562</v>
      </c>
      <c r="E18" s="46" t="s">
        <v>49</v>
      </c>
      <c r="F18" s="45">
        <f ca="1">+($C$15+$C$16*$F$16)-($C$16/2)-15018.5-$C$9/24</f>
        <v>45502.949552552673</v>
      </c>
    </row>
    <row r="19" spans="1:19" ht="13.5" thickTop="1">
      <c r="A19" s="25" t="s">
        <v>33</v>
      </c>
      <c r="E19" s="26">
        <v>21</v>
      </c>
      <c r="F19" s="21" t="s">
        <v>32</v>
      </c>
    </row>
    <row r="20" spans="1:19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26</v>
      </c>
      <c r="I20" s="6" t="s">
        <v>41</v>
      </c>
      <c r="J20" s="6" t="s">
        <v>47</v>
      </c>
      <c r="K20" s="6" t="s">
        <v>50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9">
      <c r="A21" t="str">
        <f>$K$1</f>
        <v>IBVS 5532</v>
      </c>
      <c r="C21" s="9">
        <f>+$C$4</f>
        <v>52404.915000000001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1.4157477039510381E-3</v>
      </c>
      <c r="Q21" s="2">
        <f>+C21-15018.5</f>
        <v>37386.415000000001</v>
      </c>
    </row>
    <row r="22" spans="1:19">
      <c r="A22" s="37" t="s">
        <v>54</v>
      </c>
      <c r="B22" s="13" t="s">
        <v>39</v>
      </c>
      <c r="C22" s="9">
        <v>54260.607000000004</v>
      </c>
      <c r="D22" s="9">
        <v>2E-3</v>
      </c>
      <c r="E22">
        <f>+(C22-C$7)/C$8</f>
        <v>6423.0176025430601</v>
      </c>
      <c r="F22">
        <f>ROUND(2*E22,0)/2</f>
        <v>6423</v>
      </c>
      <c r="G22">
        <f>+C22-(C$7+F22*C$8)</f>
        <v>5.0856000016210601E-3</v>
      </c>
      <c r="I22">
        <f>+G22</f>
        <v>5.0856000016210601E-3</v>
      </c>
      <c r="O22">
        <f ca="1">+C$11+C$12*$F22</f>
        <v>1.1701572694937379E-3</v>
      </c>
      <c r="Q22" s="2">
        <f>+C22-15018.5</f>
        <v>39242.107000000004</v>
      </c>
      <c r="S22" s="37" t="s">
        <v>40</v>
      </c>
    </row>
    <row r="23" spans="1:19">
      <c r="A23" s="34" t="s">
        <v>45</v>
      </c>
      <c r="B23" s="35" t="s">
        <v>46</v>
      </c>
      <c r="C23" s="36">
        <v>55308.636039999998</v>
      </c>
      <c r="D23" s="36">
        <v>3.5000000000000001E-3</v>
      </c>
      <c r="E23">
        <f t="shared" ref="E23:E34" si="0">+(C23-C$7)/C$8</f>
        <v>10050.510188541306</v>
      </c>
      <c r="F23">
        <f t="shared" ref="F23:F34" si="1">ROUND(2*E23,0)/2</f>
        <v>10050.5</v>
      </c>
      <c r="G23">
        <f t="shared" ref="G23:G34" si="2">+C23-(C$7+F23*C$8)</f>
        <v>2.9435999967972748E-3</v>
      </c>
      <c r="J23">
        <f t="shared" ref="J23:J34" si="3">+G23</f>
        <v>2.9435999967972748E-3</v>
      </c>
      <c r="O23">
        <f t="shared" ref="O23:O34" ca="1" si="4">+C$11+C$12*$F23</f>
        <v>1.0314558369865206E-3</v>
      </c>
      <c r="Q23" s="2">
        <f t="shared" ref="Q23:Q34" si="5">+C23-15018.5</f>
        <v>40290.136039999998</v>
      </c>
    </row>
    <row r="24" spans="1:19">
      <c r="A24" s="34" t="s">
        <v>45</v>
      </c>
      <c r="B24" s="35" t="s">
        <v>46</v>
      </c>
      <c r="C24" s="36">
        <v>55308.636480000001</v>
      </c>
      <c r="D24" s="36">
        <v>1.1000000000000001E-3</v>
      </c>
      <c r="E24">
        <f t="shared" si="0"/>
        <v>10050.511711492187</v>
      </c>
      <c r="F24">
        <f t="shared" si="1"/>
        <v>10050.5</v>
      </c>
      <c r="G24">
        <f t="shared" si="2"/>
        <v>3.3836000002338551E-3</v>
      </c>
      <c r="J24">
        <f t="shared" si="3"/>
        <v>3.3836000002338551E-3</v>
      </c>
      <c r="O24">
        <f t="shared" ca="1" si="4"/>
        <v>1.0314558369865206E-3</v>
      </c>
      <c r="Q24" s="2">
        <f t="shared" si="5"/>
        <v>40290.136480000001</v>
      </c>
    </row>
    <row r="25" spans="1:19">
      <c r="A25" s="34" t="s">
        <v>45</v>
      </c>
      <c r="B25" s="35" t="s">
        <v>46</v>
      </c>
      <c r="C25" s="36">
        <v>55308.637719999999</v>
      </c>
      <c r="D25" s="36">
        <v>1E-3</v>
      </c>
      <c r="E25">
        <f t="shared" si="0"/>
        <v>10050.516003444631</v>
      </c>
      <c r="F25">
        <f t="shared" si="1"/>
        <v>10050.5</v>
      </c>
      <c r="G25">
        <f t="shared" si="2"/>
        <v>4.6235999980126508E-3</v>
      </c>
      <c r="J25">
        <f t="shared" si="3"/>
        <v>4.6235999980126508E-3</v>
      </c>
      <c r="O25">
        <f t="shared" ca="1" si="4"/>
        <v>1.0314558369865206E-3</v>
      </c>
      <c r="Q25" s="2">
        <f t="shared" si="5"/>
        <v>40290.137719999999</v>
      </c>
    </row>
    <row r="26" spans="1:19">
      <c r="A26" s="34" t="s">
        <v>45</v>
      </c>
      <c r="B26" s="35" t="s">
        <v>39</v>
      </c>
      <c r="C26" s="36">
        <v>55308.776270000002</v>
      </c>
      <c r="D26" s="36">
        <v>4.0000000000000002E-4</v>
      </c>
      <c r="E26">
        <f t="shared" si="0"/>
        <v>10050.995559905969</v>
      </c>
      <c r="F26">
        <f t="shared" si="1"/>
        <v>10051</v>
      </c>
      <c r="G26">
        <f t="shared" si="2"/>
        <v>-1.2827999962610193E-3</v>
      </c>
      <c r="J26">
        <f t="shared" si="3"/>
        <v>-1.2827999962610193E-3</v>
      </c>
      <c r="O26">
        <f t="shared" ca="1" si="4"/>
        <v>1.0314367189393108E-3</v>
      </c>
      <c r="Q26" s="2">
        <f t="shared" si="5"/>
        <v>40290.276270000002</v>
      </c>
    </row>
    <row r="27" spans="1:19">
      <c r="A27" s="34" t="s">
        <v>45</v>
      </c>
      <c r="B27" s="35" t="s">
        <v>39</v>
      </c>
      <c r="C27" s="36">
        <v>55308.778160000002</v>
      </c>
      <c r="D27" s="36">
        <v>5.9999999999999995E-4</v>
      </c>
      <c r="E27">
        <f t="shared" si="0"/>
        <v>10051.002101672202</v>
      </c>
      <c r="F27">
        <f t="shared" si="1"/>
        <v>10051</v>
      </c>
      <c r="G27">
        <f t="shared" si="2"/>
        <v>6.0720000328728929E-4</v>
      </c>
      <c r="J27">
        <f t="shared" si="3"/>
        <v>6.0720000328728929E-4</v>
      </c>
      <c r="O27">
        <f t="shared" ca="1" si="4"/>
        <v>1.0314367189393108E-3</v>
      </c>
      <c r="Q27" s="2">
        <f t="shared" si="5"/>
        <v>40290.278160000002</v>
      </c>
    </row>
    <row r="28" spans="1:19">
      <c r="A28" s="34" t="s">
        <v>45</v>
      </c>
      <c r="B28" s="35" t="s">
        <v>46</v>
      </c>
      <c r="C28" s="36">
        <v>55309.499250000001</v>
      </c>
      <c r="D28" s="36">
        <v>2.9999999999999997E-4</v>
      </c>
      <c r="E28">
        <f t="shared" si="0"/>
        <v>10053.497975859844</v>
      </c>
      <c r="F28">
        <f t="shared" si="1"/>
        <v>10053.5</v>
      </c>
      <c r="G28">
        <f t="shared" si="2"/>
        <v>-5.8480000006966293E-4</v>
      </c>
      <c r="J28">
        <f t="shared" si="3"/>
        <v>-5.8480000006966293E-4</v>
      </c>
      <c r="O28">
        <f t="shared" ca="1" si="4"/>
        <v>1.0313411287032617E-3</v>
      </c>
      <c r="Q28" s="2">
        <f t="shared" si="5"/>
        <v>40290.999250000001</v>
      </c>
    </row>
    <row r="29" spans="1:19">
      <c r="A29" s="34" t="s">
        <v>45</v>
      </c>
      <c r="B29" s="35" t="s">
        <v>46</v>
      </c>
      <c r="C29" s="36">
        <v>55309.499779999998</v>
      </c>
      <c r="D29" s="36">
        <v>4.0000000000000002E-4</v>
      </c>
      <c r="E29">
        <f t="shared" si="0"/>
        <v>10053.499810323381</v>
      </c>
      <c r="F29">
        <f t="shared" si="1"/>
        <v>10053.5</v>
      </c>
      <c r="G29">
        <f t="shared" si="2"/>
        <v>-5.4800002544652671E-5</v>
      </c>
      <c r="J29">
        <f t="shared" si="3"/>
        <v>-5.4800002544652671E-5</v>
      </c>
      <c r="O29">
        <f t="shared" ca="1" si="4"/>
        <v>1.0313411287032617E-3</v>
      </c>
      <c r="Q29" s="2">
        <f t="shared" si="5"/>
        <v>40290.999779999998</v>
      </c>
    </row>
    <row r="30" spans="1:19">
      <c r="A30" s="34" t="s">
        <v>45</v>
      </c>
      <c r="B30" s="35" t="s">
        <v>39</v>
      </c>
      <c r="C30" s="36">
        <v>55309.642460000003</v>
      </c>
      <c r="D30" s="36">
        <v>4.0000000000000002E-4</v>
      </c>
      <c r="E30">
        <f t="shared" si="0"/>
        <v>10053.993661755387</v>
      </c>
      <c r="F30">
        <f t="shared" si="1"/>
        <v>10054</v>
      </c>
      <c r="G30">
        <f t="shared" si="2"/>
        <v>-1.8311999956495129E-3</v>
      </c>
      <c r="J30">
        <f t="shared" si="3"/>
        <v>-1.8311999956495129E-3</v>
      </c>
      <c r="O30">
        <f t="shared" ca="1" si="4"/>
        <v>1.0313220106560519E-3</v>
      </c>
      <c r="Q30" s="2">
        <f t="shared" si="5"/>
        <v>40291.142460000003</v>
      </c>
    </row>
    <row r="31" spans="1:19">
      <c r="A31" s="34" t="s">
        <v>45</v>
      </c>
      <c r="B31" s="35" t="s">
        <v>39</v>
      </c>
      <c r="C31" s="36">
        <v>55309.64316</v>
      </c>
      <c r="D31" s="36">
        <v>2.9999999999999997E-4</v>
      </c>
      <c r="E31">
        <f t="shared" si="0"/>
        <v>10053.996084631759</v>
      </c>
      <c r="F31">
        <f t="shared" si="1"/>
        <v>10054</v>
      </c>
      <c r="G31">
        <f t="shared" si="2"/>
        <v>-1.131199998781085E-3</v>
      </c>
      <c r="J31">
        <f t="shared" si="3"/>
        <v>-1.131199998781085E-3</v>
      </c>
      <c r="O31">
        <f t="shared" ca="1" si="4"/>
        <v>1.0313220106560519E-3</v>
      </c>
      <c r="Q31" s="2">
        <f t="shared" si="5"/>
        <v>40291.14316</v>
      </c>
    </row>
    <row r="32" spans="1:19">
      <c r="A32" s="34" t="s">
        <v>45</v>
      </c>
      <c r="B32" s="35" t="s">
        <v>39</v>
      </c>
      <c r="C32" s="36">
        <v>55309.643479999999</v>
      </c>
      <c r="D32" s="36">
        <v>2.9999999999999997E-4</v>
      </c>
      <c r="E32">
        <f t="shared" si="0"/>
        <v>10053.997192232389</v>
      </c>
      <c r="F32">
        <f t="shared" si="1"/>
        <v>10054</v>
      </c>
      <c r="G32">
        <f t="shared" si="2"/>
        <v>-8.1119999958900735E-4</v>
      </c>
      <c r="J32">
        <f t="shared" si="3"/>
        <v>-8.1119999958900735E-4</v>
      </c>
      <c r="O32">
        <f t="shared" ca="1" si="4"/>
        <v>1.0313220106560519E-3</v>
      </c>
      <c r="Q32" s="2">
        <f t="shared" si="5"/>
        <v>40291.143479999999</v>
      </c>
    </row>
    <row r="33" spans="1:17">
      <c r="A33" s="34" t="s">
        <v>45</v>
      </c>
      <c r="B33" s="35" t="s">
        <v>46</v>
      </c>
      <c r="C33" s="36">
        <v>55309.790229999999</v>
      </c>
      <c r="D33" s="36">
        <v>4.0000000000000002E-4</v>
      </c>
      <c r="E33">
        <f t="shared" si="0"/>
        <v>10054.505130959922</v>
      </c>
      <c r="F33">
        <f t="shared" si="1"/>
        <v>10054.5</v>
      </c>
      <c r="G33">
        <f t="shared" si="2"/>
        <v>1.4823999954387546E-3</v>
      </c>
      <c r="J33">
        <f t="shared" si="3"/>
        <v>1.4823999954387546E-3</v>
      </c>
      <c r="O33">
        <f t="shared" ca="1" si="4"/>
        <v>1.0313028926088421E-3</v>
      </c>
      <c r="Q33" s="2">
        <f t="shared" si="5"/>
        <v>40291.290229999999</v>
      </c>
    </row>
    <row r="34" spans="1:17">
      <c r="A34" s="34" t="s">
        <v>45</v>
      </c>
      <c r="B34" s="35" t="s">
        <v>46</v>
      </c>
      <c r="C34" s="36">
        <v>55309.791279999998</v>
      </c>
      <c r="D34" s="36">
        <v>4.0000000000000002E-4</v>
      </c>
      <c r="E34">
        <f t="shared" si="0"/>
        <v>10054.508765274493</v>
      </c>
      <c r="F34">
        <f t="shared" si="1"/>
        <v>10054.5</v>
      </c>
      <c r="G34">
        <f t="shared" si="2"/>
        <v>2.5323999943793751E-3</v>
      </c>
      <c r="J34">
        <f t="shared" si="3"/>
        <v>2.5323999943793751E-3</v>
      </c>
      <c r="O34">
        <f t="shared" ca="1" si="4"/>
        <v>1.0313028926088421E-3</v>
      </c>
      <c r="Q34" s="2">
        <f t="shared" si="5"/>
        <v>40291.291279999998</v>
      </c>
    </row>
    <row r="35" spans="1:17">
      <c r="C35" s="9"/>
      <c r="D35" s="9"/>
    </row>
    <row r="36" spans="1:17">
      <c r="C36" s="9"/>
      <c r="D36" s="9"/>
    </row>
    <row r="37" spans="1:17">
      <c r="C37" s="9"/>
      <c r="D37" s="9"/>
    </row>
    <row r="38" spans="1:17">
      <c r="C38" s="9"/>
      <c r="D38" s="9"/>
    </row>
    <row r="39" spans="1:17">
      <c r="C39" s="9"/>
      <c r="D39" s="9"/>
    </row>
    <row r="40" spans="1:17">
      <c r="C40" s="9"/>
      <c r="D40" s="9"/>
    </row>
    <row r="41" spans="1:17">
      <c r="C41" s="9"/>
      <c r="D41" s="9"/>
    </row>
    <row r="42" spans="1:17">
      <c r="C42" s="9"/>
      <c r="D42" s="9"/>
    </row>
    <row r="43" spans="1:17">
      <c r="C43" s="9"/>
      <c r="D43" s="9"/>
    </row>
    <row r="44" spans="1:17">
      <c r="C44" s="9"/>
      <c r="D44" s="9"/>
    </row>
    <row r="45" spans="1:17">
      <c r="C45" s="9"/>
      <c r="D45" s="9"/>
    </row>
    <row r="46" spans="1:17">
      <c r="C46" s="9"/>
      <c r="D46" s="9"/>
    </row>
    <row r="47" spans="1:17">
      <c r="C47" s="9"/>
      <c r="D47" s="9"/>
    </row>
    <row r="48" spans="1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2024-07-29T08:54:36Z</dcterms:modified>
</cp:coreProperties>
</file>