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EC8EE91-039E-49CB-8292-BEBA049B99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/>
  <c r="E67" i="1"/>
  <c r="F67" i="1"/>
  <c r="E75" i="1"/>
  <c r="F75" i="1"/>
  <c r="Q79" i="1"/>
  <c r="Q80" i="1"/>
  <c r="Q81" i="1"/>
  <c r="C7" i="1"/>
  <c r="E79" i="1"/>
  <c r="F79" i="1"/>
  <c r="C8" i="1"/>
  <c r="D9" i="1"/>
  <c r="C9" i="1"/>
  <c r="C54" i="1"/>
  <c r="E54" i="1"/>
  <c r="F54" i="1"/>
  <c r="G54" i="1"/>
  <c r="Q82" i="1"/>
  <c r="E39" i="1"/>
  <c r="F39" i="1"/>
  <c r="G39" i="1"/>
  <c r="H39" i="1"/>
  <c r="E37" i="1"/>
  <c r="F37" i="1"/>
  <c r="E40" i="1"/>
  <c r="F40" i="1"/>
  <c r="G40" i="1"/>
  <c r="H40" i="1"/>
  <c r="E22" i="1"/>
  <c r="F22" i="1"/>
  <c r="G22" i="1"/>
  <c r="H22" i="1"/>
  <c r="E23" i="1"/>
  <c r="F23" i="1"/>
  <c r="G23" i="1"/>
  <c r="H23" i="1"/>
  <c r="E24" i="1"/>
  <c r="F24" i="1"/>
  <c r="E25" i="1"/>
  <c r="F25" i="1"/>
  <c r="G25" i="1"/>
  <c r="H25" i="1"/>
  <c r="E26" i="1"/>
  <c r="F26" i="1"/>
  <c r="G26" i="1"/>
  <c r="H26" i="1"/>
  <c r="E27" i="1"/>
  <c r="F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E33" i="1"/>
  <c r="F33" i="1"/>
  <c r="G33" i="1"/>
  <c r="H33" i="1"/>
  <c r="E34" i="1"/>
  <c r="F34" i="1"/>
  <c r="G34" i="1"/>
  <c r="H34" i="1"/>
  <c r="E35" i="1"/>
  <c r="F35" i="1"/>
  <c r="E36" i="1"/>
  <c r="F36" i="1"/>
  <c r="G36" i="1"/>
  <c r="H36" i="1"/>
  <c r="E21" i="1"/>
  <c r="F21" i="1"/>
  <c r="G21" i="1"/>
  <c r="H21" i="1"/>
  <c r="G24" i="1"/>
  <c r="G27" i="1"/>
  <c r="H27" i="1"/>
  <c r="G32" i="1"/>
  <c r="G35" i="1"/>
  <c r="H35" i="1"/>
  <c r="G37" i="1"/>
  <c r="H37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Q78" i="1"/>
  <c r="Q70" i="1"/>
  <c r="Q61" i="1"/>
  <c r="Q55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H32" i="1"/>
  <c r="Q31" i="1"/>
  <c r="Q30" i="1"/>
  <c r="Q29" i="1"/>
  <c r="Q28" i="1"/>
  <c r="Q27" i="1"/>
  <c r="Q26" i="1"/>
  <c r="Q25" i="1"/>
  <c r="Q24" i="1"/>
  <c r="H24" i="1"/>
  <c r="Q23" i="1"/>
  <c r="Q22" i="1"/>
  <c r="Q21" i="1"/>
  <c r="G63" i="2"/>
  <c r="C63" i="2"/>
  <c r="G24" i="2"/>
  <c r="C24" i="2"/>
  <c r="G23" i="2"/>
  <c r="C23" i="2"/>
  <c r="G22" i="2"/>
  <c r="C22" i="2"/>
  <c r="G62" i="2"/>
  <c r="C62" i="2"/>
  <c r="E62" i="2"/>
  <c r="G21" i="2"/>
  <c r="C21" i="2"/>
  <c r="G61" i="2"/>
  <c r="C61" i="2"/>
  <c r="E61" i="2"/>
  <c r="G60" i="2"/>
  <c r="C60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59" i="2"/>
  <c r="C59" i="2"/>
  <c r="G13" i="2"/>
  <c r="C13" i="2"/>
  <c r="G12" i="2"/>
  <c r="C12" i="2"/>
  <c r="E12" i="2"/>
  <c r="G11" i="2"/>
  <c r="C11" i="2"/>
  <c r="G58" i="2"/>
  <c r="C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H63" i="2"/>
  <c r="B63" i="2"/>
  <c r="D63" i="2"/>
  <c r="A63" i="2"/>
  <c r="H24" i="2"/>
  <c r="B24" i="2"/>
  <c r="D24" i="2"/>
  <c r="A24" i="2"/>
  <c r="H23" i="2"/>
  <c r="B23" i="2"/>
  <c r="D23" i="2"/>
  <c r="A23" i="2"/>
  <c r="H22" i="2"/>
  <c r="B22" i="2"/>
  <c r="D22" i="2"/>
  <c r="A22" i="2"/>
  <c r="H62" i="2"/>
  <c r="B62" i="2"/>
  <c r="D62" i="2"/>
  <c r="A62" i="2"/>
  <c r="H21" i="2"/>
  <c r="B21" i="2"/>
  <c r="D21" i="2"/>
  <c r="A21" i="2"/>
  <c r="H61" i="2"/>
  <c r="B61" i="2"/>
  <c r="D61" i="2"/>
  <c r="A61" i="2"/>
  <c r="H60" i="2"/>
  <c r="B60" i="2"/>
  <c r="D60" i="2"/>
  <c r="A60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59" i="2"/>
  <c r="B59" i="2"/>
  <c r="D59" i="2"/>
  <c r="A59" i="2"/>
  <c r="H13" i="2"/>
  <c r="B13" i="2"/>
  <c r="D13" i="2"/>
  <c r="A13" i="2"/>
  <c r="H12" i="2"/>
  <c r="B12" i="2"/>
  <c r="D12" i="2"/>
  <c r="A12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Q77" i="1"/>
  <c r="Q76" i="1"/>
  <c r="Q74" i="1"/>
  <c r="Q75" i="1"/>
  <c r="F16" i="1"/>
  <c r="F17" i="1" s="1"/>
  <c r="C17" i="1"/>
  <c r="Q71" i="1"/>
  <c r="Q73" i="1"/>
  <c r="Q72" i="1"/>
  <c r="Q67" i="1"/>
  <c r="Q68" i="1"/>
  <c r="Q69" i="1"/>
  <c r="Q60" i="1"/>
  <c r="Q62" i="1"/>
  <c r="Q65" i="1"/>
  <c r="Q66" i="1"/>
  <c r="Q56" i="1"/>
  <c r="Q59" i="1"/>
  <c r="Q63" i="1"/>
  <c r="Q64" i="1"/>
  <c r="Q58" i="1"/>
  <c r="Q57" i="1"/>
  <c r="Q54" i="1"/>
  <c r="H54" i="1"/>
  <c r="E14" i="2"/>
  <c r="E20" i="2"/>
  <c r="E60" i="2"/>
  <c r="E11" i="2"/>
  <c r="E63" i="2"/>
  <c r="E17" i="2"/>
  <c r="E21" i="2"/>
  <c r="E78" i="1"/>
  <c r="F78" i="1"/>
  <c r="G72" i="1"/>
  <c r="J72" i="1"/>
  <c r="E70" i="1"/>
  <c r="F70" i="1"/>
  <c r="G64" i="1"/>
  <c r="I64" i="1"/>
  <c r="E62" i="1"/>
  <c r="F62" i="1"/>
  <c r="G56" i="1"/>
  <c r="I56" i="1"/>
  <c r="E81" i="1"/>
  <c r="F81" i="1"/>
  <c r="G74" i="1"/>
  <c r="K74" i="1"/>
  <c r="E72" i="1"/>
  <c r="F72" i="1"/>
  <c r="G66" i="1"/>
  <c r="I66" i="1"/>
  <c r="E64" i="1"/>
  <c r="F64" i="1"/>
  <c r="G58" i="1"/>
  <c r="I58" i="1"/>
  <c r="E56" i="1"/>
  <c r="F56" i="1"/>
  <c r="G82" i="1"/>
  <c r="K82" i="1"/>
  <c r="E77" i="1"/>
  <c r="F77" i="1"/>
  <c r="G77" i="1"/>
  <c r="K77" i="1"/>
  <c r="G71" i="1"/>
  <c r="K71" i="1"/>
  <c r="E69" i="1"/>
  <c r="F69" i="1"/>
  <c r="G69" i="1"/>
  <c r="K69" i="1"/>
  <c r="G63" i="1"/>
  <c r="I63" i="1"/>
  <c r="E61" i="1"/>
  <c r="F61" i="1"/>
  <c r="G61" i="1"/>
  <c r="I61" i="1"/>
  <c r="G55" i="1"/>
  <c r="E80" i="1"/>
  <c r="F80" i="1"/>
  <c r="G80" i="1"/>
  <c r="K80" i="1"/>
  <c r="E74" i="1"/>
  <c r="F74" i="1"/>
  <c r="E66" i="1"/>
  <c r="F66" i="1"/>
  <c r="E58" i="1"/>
  <c r="F58" i="1"/>
  <c r="E38" i="1"/>
  <c r="E82" i="1"/>
  <c r="F82" i="1"/>
  <c r="G73" i="1"/>
  <c r="K73" i="1"/>
  <c r="E71" i="1"/>
  <c r="F71" i="1"/>
  <c r="E63" i="1"/>
  <c r="F63" i="1"/>
  <c r="G57" i="1"/>
  <c r="I57" i="1"/>
  <c r="E55" i="1"/>
  <c r="F55" i="1"/>
  <c r="G79" i="1"/>
  <c r="K79" i="1"/>
  <c r="G78" i="1"/>
  <c r="K78" i="1"/>
  <c r="E76" i="1"/>
  <c r="F76" i="1"/>
  <c r="G76" i="1"/>
  <c r="K76" i="1"/>
  <c r="G70" i="1"/>
  <c r="K70" i="1"/>
  <c r="E68" i="1"/>
  <c r="F68" i="1"/>
  <c r="G68" i="1"/>
  <c r="J68" i="1"/>
  <c r="G62" i="1"/>
  <c r="I62" i="1"/>
  <c r="E60" i="1"/>
  <c r="F60" i="1"/>
  <c r="G60" i="1"/>
  <c r="I60" i="1"/>
  <c r="G81" i="1"/>
  <c r="K81" i="1"/>
  <c r="G75" i="1"/>
  <c r="K75" i="1"/>
  <c r="E73" i="1"/>
  <c r="F73" i="1"/>
  <c r="G67" i="1"/>
  <c r="J67" i="1"/>
  <c r="E65" i="1"/>
  <c r="G59" i="1"/>
  <c r="I59" i="1"/>
  <c r="E57" i="1"/>
  <c r="F57" i="1"/>
  <c r="E42" i="2"/>
  <c r="F38" i="1"/>
  <c r="G38" i="1"/>
  <c r="H38" i="1"/>
  <c r="I55" i="1"/>
  <c r="E24" i="2"/>
  <c r="E19" i="2"/>
  <c r="E23" i="2"/>
  <c r="F65" i="1"/>
  <c r="G65" i="1"/>
  <c r="E16" i="2"/>
  <c r="E15" i="2"/>
  <c r="E59" i="2"/>
  <c r="E58" i="2"/>
  <c r="E13" i="2"/>
  <c r="E22" i="2"/>
  <c r="I65" i="1"/>
  <c r="C12" i="1"/>
  <c r="C11" i="1"/>
  <c r="O44" i="1" l="1"/>
  <c r="O68" i="1"/>
  <c r="O55" i="1"/>
  <c r="O43" i="1"/>
  <c r="O75" i="1"/>
  <c r="O53" i="1"/>
  <c r="O72" i="1"/>
  <c r="O57" i="1"/>
  <c r="O36" i="1"/>
  <c r="O80" i="1"/>
  <c r="O46" i="1"/>
  <c r="O35" i="1"/>
  <c r="O56" i="1"/>
  <c r="O45" i="1"/>
  <c r="O65" i="1"/>
  <c r="O64" i="1"/>
  <c r="O24" i="1"/>
  <c r="O76" i="1"/>
  <c r="O47" i="1"/>
  <c r="O28" i="1"/>
  <c r="O49" i="1"/>
  <c r="O38" i="1"/>
  <c r="O27" i="1"/>
  <c r="O58" i="1"/>
  <c r="O79" i="1"/>
  <c r="O77" i="1"/>
  <c r="O69" i="1"/>
  <c r="O39" i="1"/>
  <c r="C15" i="1"/>
  <c r="O41" i="1"/>
  <c r="O30" i="1"/>
  <c r="O81" i="1"/>
  <c r="O37" i="1"/>
  <c r="O50" i="1"/>
  <c r="O73" i="1"/>
  <c r="O71" i="1"/>
  <c r="O33" i="1"/>
  <c r="O22" i="1"/>
  <c r="O48" i="1"/>
  <c r="O42" i="1"/>
  <c r="O59" i="1"/>
  <c r="O23" i="1"/>
  <c r="O54" i="1"/>
  <c r="O63" i="1"/>
  <c r="O40" i="1"/>
  <c r="O21" i="1"/>
  <c r="O34" i="1"/>
  <c r="O66" i="1"/>
  <c r="O52" i="1"/>
  <c r="O70" i="1"/>
  <c r="O62" i="1"/>
  <c r="O31" i="1"/>
  <c r="O29" i="1"/>
  <c r="O25" i="1"/>
  <c r="O51" i="1"/>
  <c r="O61" i="1"/>
  <c r="O60" i="1"/>
  <c r="O74" i="1"/>
  <c r="O78" i="1"/>
  <c r="O32" i="1"/>
  <c r="O82" i="1"/>
  <c r="O26" i="1"/>
  <c r="O6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<sst xmlns="http://schemas.openxmlformats.org/spreadsheetml/2006/main" count="587" uniqueCount="298">
  <si>
    <t>VSB-063</t>
  </si>
  <si>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</si>
  <si>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</si>
  <si>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</si>
  <si>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</si>
  <si>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</si>
  <si>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</si>
  <si>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</si>
  <si>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</si>
  <si>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</si>
  <si>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</si>
  <si>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</si>
  <si>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</si>
  <si>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</si>
  <si>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</si>
  <si>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</si>
  <si>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</si>
  <si>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</si>
  <si>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</si>
  <si>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</si>
  <si>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</si>
  <si>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</si>
  <si>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</si>
  <si>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</si>
  <si>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</si>
  <si>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</si>
  <si>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</si>
  <si>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</si>
  <si>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</si>
  <si>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</si>
  <si>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A0</t>
  </si>
  <si>
    <t>v</t>
  </si>
  <si>
    <t>BRNO 14</t>
  </si>
  <si>
    <t>K</t>
  </si>
  <si>
    <t>ASTR. REP. 4</t>
  </si>
  <si>
    <t>BRNO 27</t>
  </si>
  <si>
    <t>Paschke A</t>
  </si>
  <si>
    <t>BBSAG Bull.78</t>
  </si>
  <si>
    <t>B</t>
  </si>
  <si>
    <t>BBSAG Bull.80</t>
  </si>
  <si>
    <t>BRNO 28</t>
  </si>
  <si>
    <t>BBSAG Bull.95</t>
  </si>
  <si>
    <t>BBSAG Bull.98</t>
  </si>
  <si>
    <t>phe</t>
  </si>
  <si>
    <t>V</t>
  </si>
  <si>
    <t>BAV-M 60</t>
  </si>
  <si>
    <t>ccd</t>
  </si>
  <si>
    <t>BBSAG Bull.116</t>
  </si>
  <si>
    <t># of data points:</t>
  </si>
  <si>
    <t>SW Oph / GSC 05046-00102</t>
  </si>
  <si>
    <t>EA/SD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</si>
  <si>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</si>
  <si>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</si>
  <si>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</si>
  <si>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</si>
  <si>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</si>
  <si>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</si>
  <si>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</si>
  <si>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</si>
  <si>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0073</t>
  </si>
  <si>
    <t>Add cycle</t>
  </si>
  <si>
    <t>Old Cycle</t>
  </si>
  <si>
    <t>OEJV 0130</t>
  </si>
  <si>
    <t>OEJV 0116</t>
  </si>
  <si>
    <t>IBVS 5992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</si>
  <si>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</si>
  <si>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</si>
  <si>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</si>
  <si>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</si>
  <si>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</si>
  <si>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</si>
  <si>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</si>
  <si>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</si>
  <si>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</si>
  <si>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</si>
  <si>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</si>
  <si>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F </t>
  </si>
  <si>
    <t>2418880.541 </t>
  </si>
  <si>
    <t> 28.07.1910 00:59 </t>
  </si>
  <si>
    <t> 0.100 </t>
  </si>
  <si>
    <t>V </t>
  </si>
  <si>
    <t> O.C.Wendel </t>
  </si>
  <si>
    <t> HA 69.154 </t>
  </si>
  <si>
    <t>2420739.4691 </t>
  </si>
  <si>
    <t> 29.08.1915 23:15 </t>
  </si>
  <si>
    <t> 0.0518 </t>
  </si>
  <si>
    <t> H.Shapley </t>
  </si>
  <si>
    <t> HR 80 </t>
  </si>
  <si>
    <t>2422441.804 </t>
  </si>
  <si>
    <t> 27.04.1920 07:17 </t>
  </si>
  <si>
    <t> -0.044 </t>
  </si>
  <si>
    <t> S.Gaposchkin </t>
  </si>
  <si>
    <t> HA 113.75 </t>
  </si>
  <si>
    <t>2424650.516 </t>
  </si>
  <si>
    <t> 15.05.1926 00:23 </t>
  </si>
  <si>
    <t> -0.089 </t>
  </si>
  <si>
    <t> J.Pagaczewski </t>
  </si>
  <si>
    <t> AAC 1.94 </t>
  </si>
  <si>
    <t>2425352.503 </t>
  </si>
  <si>
    <t> 16.04.1928 00:04 </t>
  </si>
  <si>
    <t> -0.110 </t>
  </si>
  <si>
    <t>2425736.523 </t>
  </si>
  <si>
    <t> 05.05.1929 00:33 </t>
  </si>
  <si>
    <t> -0.115 </t>
  </si>
  <si>
    <t>2426120.535 </t>
  </si>
  <si>
    <t> 24.05.1930 00:50 </t>
  </si>
  <si>
    <t> -0.129 </t>
  </si>
  <si>
    <t> AA 27.155 </t>
  </si>
  <si>
    <t>2427957.460 </t>
  </si>
  <si>
    <t> 03.06.1935 23:02 </t>
  </si>
  <si>
    <t> -0.165 </t>
  </si>
  <si>
    <t> R.Szafraniec </t>
  </si>
  <si>
    <t> AAC 4.83 </t>
  </si>
  <si>
    <t>2428368.400 </t>
  </si>
  <si>
    <t> 18.07.1936 21:36 </t>
  </si>
  <si>
    <t> -0.157 </t>
  </si>
  <si>
    <t> K.Kordylewski </t>
  </si>
  <si>
    <t> SAC 15.60 </t>
  </si>
  <si>
    <t>2428414.879 </t>
  </si>
  <si>
    <t> 03.09.1936 09:05 </t>
  </si>
  <si>
    <t> -0.152 </t>
  </si>
  <si>
    <t> L.Robinson </t>
  </si>
  <si>
    <t> PZ 17.518 </t>
  </si>
  <si>
    <t>2429378.623 </t>
  </si>
  <si>
    <t> 25.04.1939 02:57 </t>
  </si>
  <si>
    <t> -0.140 </t>
  </si>
  <si>
    <t>2429804.239 </t>
  </si>
  <si>
    <t> 23.06.1940 17:44 </t>
  </si>
  <si>
    <t> -0.132 </t>
  </si>
  <si>
    <t>2431235.205 </t>
  </si>
  <si>
    <t> 24.05.1944 16:55 </t>
  </si>
  <si>
    <t> -0.088 </t>
  </si>
  <si>
    <t> W.Zessewitsch </t>
  </si>
  <si>
    <t> IODE 4.2.213 </t>
  </si>
  <si>
    <t>2432289.487 </t>
  </si>
  <si>
    <t> 13.04.1947 23:41 </t>
  </si>
  <si>
    <t> -0.041 </t>
  </si>
  <si>
    <t> SAC 23.86 </t>
  </si>
  <si>
    <t>2432624.613 </t>
  </si>
  <si>
    <t> 14.03.1948 02:42 </t>
  </si>
  <si>
    <t> -0.020 </t>
  </si>
  <si>
    <t> AAC 4.114 </t>
  </si>
  <si>
    <t>2432646.613 </t>
  </si>
  <si>
    <t> 05.04.1948 02:42 </t>
  </si>
  <si>
    <t> -0.035 </t>
  </si>
  <si>
    <t> AAC 4.113 </t>
  </si>
  <si>
    <t>2432673.514 </t>
  </si>
  <si>
    <t> 02.05.1948 00:20 </t>
  </si>
  <si>
    <t> -0.040 </t>
  </si>
  <si>
    <t>2432678.395 </t>
  </si>
  <si>
    <t> 06.05.1948 21:28 </t>
  </si>
  <si>
    <t> -0.051 </t>
  </si>
  <si>
    <t>2432678.4055 </t>
  </si>
  <si>
    <t> 06.05.1948 21:43 </t>
  </si>
  <si>
    <t> -0.0403 </t>
  </si>
  <si>
    <t>2432700.433 </t>
  </si>
  <si>
    <t> 28.05.1948 22:23 </t>
  </si>
  <si>
    <t> -0.027 </t>
  </si>
  <si>
    <t> A.Szczepanowska </t>
  </si>
  <si>
    <t> AAC 5.74 </t>
  </si>
  <si>
    <t>2433040.425 </t>
  </si>
  <si>
    <t> 03.05.1949 22:12 </t>
  </si>
  <si>
    <t> -0.032 </t>
  </si>
  <si>
    <t> AAC 5.5 </t>
  </si>
  <si>
    <t>2433040.433 </t>
  </si>
  <si>
    <t> 03.05.1949 22:23 </t>
  </si>
  <si>
    <t> -0.024 </t>
  </si>
  <si>
    <t>2433419.581 </t>
  </si>
  <si>
    <t> 18.05.1950 01:56 </t>
  </si>
  <si>
    <t> -0.009 </t>
  </si>
  <si>
    <t>2433456.251 </t>
  </si>
  <si>
    <t> 23.06.1950 18:01 </t>
  </si>
  <si>
    <t> -0.030 </t>
  </si>
  <si>
    <t> A.A.Wasilieva </t>
  </si>
  <si>
    <t> CTAD 87.6 </t>
  </si>
  <si>
    <t>2434126.492 </t>
  </si>
  <si>
    <t> 23.04.1952 23:48 </t>
  </si>
  <si>
    <t> 0.002 </t>
  </si>
  <si>
    <t> SAC 24.87 </t>
  </si>
  <si>
    <t>2434126.498 </t>
  </si>
  <si>
    <t> 23.04.1952 23:57 </t>
  </si>
  <si>
    <t> 0.008 </t>
  </si>
  <si>
    <t> AAC 5.52 </t>
  </si>
  <si>
    <t>2434488.490 </t>
  </si>
  <si>
    <t> 20.04.1953 23:45 </t>
  </si>
  <si>
    <t> -0.011 </t>
  </si>
  <si>
    <t> SAC 25.85 </t>
  </si>
  <si>
    <t>2434488.506 </t>
  </si>
  <si>
    <t> 21.04.1953 00:08 </t>
  </si>
  <si>
    <t> 0.005 </t>
  </si>
  <si>
    <t> AAC 5.191 </t>
  </si>
  <si>
    <t>2435552.513 </t>
  </si>
  <si>
    <t> 20.03.1956 00:18 </t>
  </si>
  <si>
    <t> -0.007 </t>
  </si>
  <si>
    <t> AA 7.189 </t>
  </si>
  <si>
    <t>2436007.478 </t>
  </si>
  <si>
    <t> 17.06.1957 23:28 </t>
  </si>
  <si>
    <t> -0.002 </t>
  </si>
  <si>
    <t> AA 9.47 </t>
  </si>
  <si>
    <t>2436369.493 </t>
  </si>
  <si>
    <t> 14.06.1958 23:49 </t>
  </si>
  <si>
    <t> 0.001 </t>
  </si>
  <si>
    <t> AA 9.49 </t>
  </si>
  <si>
    <t>2438957.355 </t>
  </si>
  <si>
    <t> 15.07.1965 20:31 </t>
  </si>
  <si>
    <t> AA 22.295 </t>
  </si>
  <si>
    <t>2441085.414 </t>
  </si>
  <si>
    <t> 13.05.1971 21:56 </t>
  </si>
  <si>
    <t> -0.006 </t>
  </si>
  <si>
    <t> J.Silhan </t>
  </si>
  <si>
    <t> BRNO 14 </t>
  </si>
  <si>
    <t>2441085.426 </t>
  </si>
  <si>
    <t> 13.05.1971 22:13 </t>
  </si>
  <si>
    <t> 0.006 </t>
  </si>
  <si>
    <t> M.Sustek </t>
  </si>
  <si>
    <t>2446212.366 </t>
  </si>
  <si>
    <t> 26.05.1985 20:47 </t>
  </si>
  <si>
    <t> 0.086 </t>
  </si>
  <si>
    <t> BRNO 27 </t>
  </si>
  <si>
    <t>2446332.23 </t>
  </si>
  <si>
    <t> 23.09.1985 17:31 </t>
  </si>
  <si>
    <t> 0.09 </t>
  </si>
  <si>
    <t> A.Paschke </t>
  </si>
  <si>
    <t> BBS 78 </t>
  </si>
  <si>
    <t>2446552.380 </t>
  </si>
  <si>
    <t> 01.05.1986 21:07 </t>
  </si>
  <si>
    <t> 0.103 </t>
  </si>
  <si>
    <t> BBS 80 </t>
  </si>
  <si>
    <t>2446613.535 </t>
  </si>
  <si>
    <t> 02.07.1986 00:50 </t>
  </si>
  <si>
    <t> 0.108 </t>
  </si>
  <si>
    <t> BRNO 28 </t>
  </si>
  <si>
    <t>2446618.411 </t>
  </si>
  <si>
    <t> 06.07.1986 21:51 </t>
  </si>
  <si>
    <t> 0.091 </t>
  </si>
  <si>
    <t> P.Kucera </t>
  </si>
  <si>
    <t>2448044.466 </t>
  </si>
  <si>
    <t> 01.06.1990 23:11 </t>
  </si>
  <si>
    <t> 0.116 </t>
  </si>
  <si>
    <t>E </t>
  </si>
  <si>
    <t>?</t>
  </si>
  <si>
    <t> BBS 95 </t>
  </si>
  <si>
    <t>2448406.486 </t>
  </si>
  <si>
    <t> 29.05.1991 23:39 </t>
  </si>
  <si>
    <t> 0.125 </t>
  </si>
  <si>
    <t> BBS 98 </t>
  </si>
  <si>
    <t>2448768.5046 </t>
  </si>
  <si>
    <t> 26.05.1992 00:06 </t>
  </si>
  <si>
    <t> 0.1326 </t>
  </si>
  <si>
    <t>G</t>
  </si>
  <si>
    <t> F.Agerer </t>
  </si>
  <si>
    <t>BAVM 60 </t>
  </si>
  <si>
    <t>2448768.5054 </t>
  </si>
  <si>
    <t> 26.05.1992 00:07 </t>
  </si>
  <si>
    <t> 0.1334 </t>
  </si>
  <si>
    <t>B;V</t>
  </si>
  <si>
    <t>2450556.580 </t>
  </si>
  <si>
    <t> 18.04.1997 01:55 </t>
  </si>
  <si>
    <t> 0.167 </t>
  </si>
  <si>
    <t> BBS 116 </t>
  </si>
  <si>
    <t>2453450.3126 </t>
  </si>
  <si>
    <t> 20.03.2005 19:30 </t>
  </si>
  <si>
    <t> 0.2564 </t>
  </si>
  <si>
    <t> Nakajima </t>
  </si>
  <si>
    <t>VSB 44 </t>
  </si>
  <si>
    <t>2453560.390 </t>
  </si>
  <si>
    <t> 08.07.2005 21:21 </t>
  </si>
  <si>
    <t> 0.263 </t>
  </si>
  <si>
    <t>C </t>
  </si>
  <si>
    <t>o</t>
  </si>
  <si>
    <t>OEJV 0073 </t>
  </si>
  <si>
    <t>2453560.432 </t>
  </si>
  <si>
    <t> 08.07.2005 22:22 </t>
  </si>
  <si>
    <t> 0.305 </t>
  </si>
  <si>
    <t>IBVS 5713 </t>
  </si>
  <si>
    <t>2454262.428 </t>
  </si>
  <si>
    <t> 10.06.2007 22:16 </t>
  </si>
  <si>
    <t> 0.293 </t>
  </si>
  <si>
    <t>2454991.375 </t>
  </si>
  <si>
    <t> 08.06.2009 21:00 </t>
  </si>
  <si>
    <t> 0.326 </t>
  </si>
  <si>
    <t>OEJV 0116 </t>
  </si>
  <si>
    <t>2455673.8374 </t>
  </si>
  <si>
    <t> 22.04.2011 08:05 </t>
  </si>
  <si>
    <t> 0.3482 </t>
  </si>
  <si>
    <t> R.Diethelm </t>
  </si>
  <si>
    <t>IBVS 5992 </t>
  </si>
  <si>
    <t>2456001.607 </t>
  </si>
  <si>
    <t> 15.03.2012 02:34 </t>
  </si>
  <si>
    <t> 0.351 </t>
  </si>
  <si>
    <t>OEJV 0147 </t>
  </si>
  <si>
    <t>2456448.0146 </t>
  </si>
  <si>
    <t> 04.06.2013 12:21 </t>
  </si>
  <si>
    <t> 0.3597 </t>
  </si>
  <si>
    <t>Ic</t>
  </si>
  <si>
    <t> K.Nagai </t>
  </si>
  <si>
    <t>VSB 56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</si>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</sst>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17" fillId="25" borderId="18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18" fillId="26" borderId="0" xfId="0" applyFont="1" applyFill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Border="1" applyAlignment="1">
      <alignment horizontal="center" vertical="center"/>
    </xf>
    <xf numFmtId="176" fontId="5" fillId="0" borderId="0" xfId="42" applyNumberFormat="1" applyFont="1" applyFill="1" applyBorder="1" applyAlignment="1" applyProtection="1">
      <alignment horizontal="left" vertical="center"/>
    </xf>
    <xf numFmtId="0" fontId="5" fillId="0" borderId="0" xfId="42" applyNumberFormat="1" applyFont="1" applyFill="1" applyBorder="1" applyAlignment="1" applyProtection="1">
      <alignment horizontal="left" vertical="center"/>
    </xf>
    <xf numFmtId="0" fontId="25" fillId="0" borderId="0" xfId="0" applyFont="1" applyFill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Oph - O-C Diagr.</a:t>
            </a:r>
          </a:p>
        </c:rich>
      </c:tx>
      <c:layout>
        <c:manualLayout>
          <c:xMode val="edge"/>
          <c:yMode val="edge"/>
          <c:x val="0.379205535087930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0.14723926380368099"/>
          <c:w val="0.8241602520550399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1.8153800000036426</c:v>
                </c:pt>
                <c:pt idx="1">
                  <c:v>1.6238800000028277</c:v>
                </c:pt>
                <c:pt idx="2">
                  <c:v>1.3966200000031677</c:v>
                </c:pt>
                <c:pt idx="3">
                  <c:v>1.1809900000043854</c:v>
                </c:pt>
                <c:pt idx="4">
                  <c:v>1.1057200000032026</c:v>
                </c:pt>
                <c:pt idx="5">
                  <c:v>1.0707500000062282</c:v>
                </c:pt>
                <c:pt idx="6">
                  <c:v>1.0277800000003481</c:v>
                </c:pt>
                <c:pt idx="7">
                  <c:v>0.84907000000384869</c:v>
                </c:pt>
                <c:pt idx="8">
                  <c:v>0.82579000000259839</c:v>
                </c:pt>
                <c:pt idx="9">
                  <c:v>0.8268000000025495</c:v>
                </c:pt>
                <c:pt idx="10">
                  <c:v>0.76406000000133645</c:v>
                </c:pt>
                <c:pt idx="11">
                  <c:v>0.73952000000281259</c:v>
                </c:pt>
                <c:pt idx="12">
                  <c:v>0.67267000000356347</c:v>
                </c:pt>
                <c:pt idx="13">
                  <c:v>0.63816000000224449</c:v>
                </c:pt>
                <c:pt idx="14">
                  <c:v>0.6333900000063295</c:v>
                </c:pt>
                <c:pt idx="15">
                  <c:v>0.61750000000392902</c:v>
                </c:pt>
                <c:pt idx="16">
                  <c:v>0.61019000000305823</c:v>
                </c:pt>
                <c:pt idx="17">
                  <c:v>0.59877000000051339</c:v>
                </c:pt>
                <c:pt idx="18">
                  <c:v>0.60927000000083353</c:v>
                </c:pt>
                <c:pt idx="19">
                  <c:v>0.62088000000585453</c:v>
                </c:pt>
                <c:pt idx="20">
                  <c:v>0.58969000000797678</c:v>
                </c:pt>
                <c:pt idx="21">
                  <c:v>0.58969000000797678</c:v>
                </c:pt>
                <c:pt idx="22">
                  <c:v>0.59769000000233063</c:v>
                </c:pt>
                <c:pt idx="23">
                  <c:v>0.58314000000245869</c:v>
                </c:pt>
                <c:pt idx="24">
                  <c:v>0.55999000000156229</c:v>
                </c:pt>
                <c:pt idx="25">
                  <c:v>0.53945000000385335</c:v>
                </c:pt>
                <c:pt idx="26">
                  <c:v>0.54545000000507571</c:v>
                </c:pt>
                <c:pt idx="27">
                  <c:v>0.4983700000011595</c:v>
                </c:pt>
                <c:pt idx="28">
                  <c:v>0.51437000000441913</c:v>
                </c:pt>
                <c:pt idx="29">
                  <c:v>0.42001999999774853</c:v>
                </c:pt>
                <c:pt idx="30">
                  <c:v>0.38996000000770437</c:v>
                </c:pt>
                <c:pt idx="31">
                  <c:v>0.36588000000483589</c:v>
                </c:pt>
                <c:pt idx="32">
                  <c:v>0.13770000000658911</c:v>
                </c:pt>
                <c:pt idx="33">
                  <c:v>0.61019000000305823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4-4C05-96E3-3655DEE9A8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34">
                  <c:v>-6.0000000012223609E-3</c:v>
                </c:pt>
                <c:pt idx="35">
                  <c:v>6.0000000012223609E-3</c:v>
                </c:pt>
                <c:pt idx="36">
                  <c:v>-0.16439999999420252</c:v>
                </c:pt>
                <c:pt idx="37">
                  <c:v>-0.15381999999954132</c:v>
                </c:pt>
                <c:pt idx="38">
                  <c:v>-0.31016000000090571</c:v>
                </c:pt>
                <c:pt idx="39">
                  <c:v>-0.31044999999721767</c:v>
                </c:pt>
                <c:pt idx="40">
                  <c:v>-0.31934999999793945</c:v>
                </c:pt>
                <c:pt idx="41">
                  <c:v>-0.31434999999328284</c:v>
                </c:pt>
                <c:pt idx="42">
                  <c:v>-0.3195999999952619</c:v>
                </c:pt>
                <c:pt idx="43">
                  <c:v>-0.33601999999518739</c:v>
                </c:pt>
                <c:pt idx="44">
                  <c:v>-0.42145000000164146</c:v>
                </c:pt>
                <c:pt idx="45">
                  <c:v>-0.44052999999985332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4-4C05-96E3-3655DEE9A8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6">
                  <c:v>-0.46100999999907799</c:v>
                </c:pt>
                <c:pt idx="47">
                  <c:v>-0.46020999999745982</c:v>
                </c:pt>
                <c:pt idx="51">
                  <c:v>-0.65899999999965075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34-4C05-96E3-3655DEE9A8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48">
                  <c:v>-0.56511999999929685</c:v>
                </c:pt>
                <c:pt idx="49">
                  <c:v>-0.698949999998149</c:v>
                </c:pt>
                <c:pt idx="50">
                  <c:v>-0.70099999986996409</c:v>
                </c:pt>
                <c:pt idx="52">
                  <c:v>-0.72527000015543308</c:v>
                </c:pt>
                <c:pt idx="53">
                  <c:v>-0.74885000000358559</c:v>
                </c:pt>
                <c:pt idx="54">
                  <c:v>-0.77081999999791151</c:v>
                </c:pt>
                <c:pt idx="55">
                  <c:v>-0.77904000000125961</c:v>
                </c:pt>
                <c:pt idx="56">
                  <c:v>-0.80157999999937601</c:v>
                </c:pt>
                <c:pt idx="57">
                  <c:v>-0.82730499999888707</c:v>
                </c:pt>
                <c:pt idx="58">
                  <c:v>-0.89228999999613734</c:v>
                </c:pt>
                <c:pt idx="59">
                  <c:v>-0.88919000000169035</c:v>
                </c:pt>
                <c:pt idx="60">
                  <c:v>-0.8886899999997695</c:v>
                </c:pt>
                <c:pt idx="61">
                  <c:v>-0.93822500000533182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34-4C05-96E3-3655DEE9A8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34-4C05-96E3-3655DEE9A8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34-4C05-96E3-3655DEE9A8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33">
                    <c:v>0</c:v>
                  </c:pt>
                  <c:pt idx="45">
                    <c:v>0.01</c:v>
                  </c:pt>
                  <c:pt idx="48">
                    <c:v>5.0000000000000001E-3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5.0000000000000001E-3</c:v>
                  </c:pt>
                  <c:pt idx="53">
                    <c:v>0.01</c:v>
                  </c:pt>
                  <c:pt idx="54">
                    <c:v>5.0000000000000001E-3</c:v>
                  </c:pt>
                  <c:pt idx="55">
                    <c:v>6.9999999999999999E-4</c:v>
                  </c:pt>
                  <c:pt idx="56">
                    <c:v>6.0000000000000001E-3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34-4C05-96E3-3655DEE9A8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-9078</c:v>
                </c:pt>
                <c:pt idx="1">
                  <c:v>-8318</c:v>
                </c:pt>
                <c:pt idx="2">
                  <c:v>-7622</c:v>
                </c:pt>
                <c:pt idx="3">
                  <c:v>-6719</c:v>
                </c:pt>
                <c:pt idx="4">
                  <c:v>-6432</c:v>
                </c:pt>
                <c:pt idx="5">
                  <c:v>-6275</c:v>
                </c:pt>
                <c:pt idx="6">
                  <c:v>-6118</c:v>
                </c:pt>
                <c:pt idx="7">
                  <c:v>-5367</c:v>
                </c:pt>
                <c:pt idx="8">
                  <c:v>-5199</c:v>
                </c:pt>
                <c:pt idx="9">
                  <c:v>-5180</c:v>
                </c:pt>
                <c:pt idx="10">
                  <c:v>-4786</c:v>
                </c:pt>
                <c:pt idx="11">
                  <c:v>-4612</c:v>
                </c:pt>
                <c:pt idx="12">
                  <c:v>-4027</c:v>
                </c:pt>
                <c:pt idx="13">
                  <c:v>-3596</c:v>
                </c:pt>
                <c:pt idx="14">
                  <c:v>-3459</c:v>
                </c:pt>
                <c:pt idx="15">
                  <c:v>-3450</c:v>
                </c:pt>
                <c:pt idx="16">
                  <c:v>-3439</c:v>
                </c:pt>
                <c:pt idx="17">
                  <c:v>-3437</c:v>
                </c:pt>
                <c:pt idx="18">
                  <c:v>-3437</c:v>
                </c:pt>
                <c:pt idx="19">
                  <c:v>-3428</c:v>
                </c:pt>
                <c:pt idx="20">
                  <c:v>-3289</c:v>
                </c:pt>
                <c:pt idx="21">
                  <c:v>-3289</c:v>
                </c:pt>
                <c:pt idx="22">
                  <c:v>-3289</c:v>
                </c:pt>
                <c:pt idx="23">
                  <c:v>-3134</c:v>
                </c:pt>
                <c:pt idx="24">
                  <c:v>-3119</c:v>
                </c:pt>
                <c:pt idx="25">
                  <c:v>-2845</c:v>
                </c:pt>
                <c:pt idx="26">
                  <c:v>-2845</c:v>
                </c:pt>
                <c:pt idx="27">
                  <c:v>-2697</c:v>
                </c:pt>
                <c:pt idx="28">
                  <c:v>-2697</c:v>
                </c:pt>
                <c:pt idx="29">
                  <c:v>-2262</c:v>
                </c:pt>
                <c:pt idx="30">
                  <c:v>-2076</c:v>
                </c:pt>
                <c:pt idx="31">
                  <c:v>-1928</c:v>
                </c:pt>
                <c:pt idx="32">
                  <c:v>-870</c:v>
                </c:pt>
                <c:pt idx="33">
                  <c:v>-3439</c:v>
                </c:pt>
                <c:pt idx="34">
                  <c:v>0</c:v>
                </c:pt>
                <c:pt idx="35">
                  <c:v>0</c:v>
                </c:pt>
                <c:pt idx="36">
                  <c:v>740</c:v>
                </c:pt>
                <c:pt idx="37">
                  <c:v>742</c:v>
                </c:pt>
                <c:pt idx="38">
                  <c:v>2096</c:v>
                </c:pt>
                <c:pt idx="39">
                  <c:v>2145</c:v>
                </c:pt>
                <c:pt idx="40">
                  <c:v>2235</c:v>
                </c:pt>
                <c:pt idx="41">
                  <c:v>2235</c:v>
                </c:pt>
                <c:pt idx="42">
                  <c:v>2260</c:v>
                </c:pt>
                <c:pt idx="43">
                  <c:v>2262</c:v>
                </c:pt>
                <c:pt idx="44">
                  <c:v>2845</c:v>
                </c:pt>
                <c:pt idx="45">
                  <c:v>2993</c:v>
                </c:pt>
                <c:pt idx="46">
                  <c:v>3141</c:v>
                </c:pt>
                <c:pt idx="47">
                  <c:v>3141</c:v>
                </c:pt>
                <c:pt idx="48">
                  <c:v>3872</c:v>
                </c:pt>
                <c:pt idx="49">
                  <c:v>5055</c:v>
                </c:pt>
                <c:pt idx="50">
                  <c:v>5100</c:v>
                </c:pt>
                <c:pt idx="51">
                  <c:v>5100</c:v>
                </c:pt>
                <c:pt idx="52">
                  <c:v>5387</c:v>
                </c:pt>
                <c:pt idx="53">
                  <c:v>5685</c:v>
                </c:pt>
                <c:pt idx="54">
                  <c:v>5842</c:v>
                </c:pt>
                <c:pt idx="55">
                  <c:v>5964</c:v>
                </c:pt>
                <c:pt idx="56">
                  <c:v>6098</c:v>
                </c:pt>
                <c:pt idx="57">
                  <c:v>6280.5</c:v>
                </c:pt>
                <c:pt idx="58">
                  <c:v>6729</c:v>
                </c:pt>
                <c:pt idx="59">
                  <c:v>6729</c:v>
                </c:pt>
                <c:pt idx="60">
                  <c:v>6729</c:v>
                </c:pt>
                <c:pt idx="61">
                  <c:v>6872.5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1.112266939385981</c:v>
                </c:pt>
                <c:pt idx="1">
                  <c:v>1.0157312549000703</c:v>
                </c:pt>
                <c:pt idx="2">
                  <c:v>0.92732489121297312</c:v>
                </c:pt>
                <c:pt idx="3">
                  <c:v>0.81262525556721343</c:v>
                </c:pt>
                <c:pt idx="4">
                  <c:v>0.77617033261003399</c:v>
                </c:pt>
                <c:pt idx="5">
                  <c:v>0.75622809252544454</c:v>
                </c:pt>
                <c:pt idx="6">
                  <c:v>0.73628585244085509</c:v>
                </c:pt>
                <c:pt idx="7">
                  <c:v>0.64089335369227751</c:v>
                </c:pt>
                <c:pt idx="8">
                  <c:v>0.61955388659539201</c:v>
                </c:pt>
                <c:pt idx="9">
                  <c:v>0.61714049448324426</c:v>
                </c:pt>
                <c:pt idx="10">
                  <c:v>0.56709436331554841</c:v>
                </c:pt>
                <c:pt idx="11">
                  <c:v>0.54499277239377419</c:v>
                </c:pt>
                <c:pt idx="12">
                  <c:v>0.47068569946711925</c:v>
                </c:pt>
                <c:pt idx="13">
                  <c:v>0.41593980471260933</c:v>
                </c:pt>
                <c:pt idx="14">
                  <c:v>0.39853797737764907</c:v>
                </c:pt>
                <c:pt idx="15">
                  <c:v>0.39739479164031594</c:v>
                </c:pt>
                <c:pt idx="16">
                  <c:v>0.39599756462801988</c:v>
                </c:pt>
                <c:pt idx="17">
                  <c:v>0.39574352335305696</c:v>
                </c:pt>
                <c:pt idx="18">
                  <c:v>0.39574352335305696</c:v>
                </c:pt>
                <c:pt idx="19">
                  <c:v>0.39460033761572377</c:v>
                </c:pt>
                <c:pt idx="20">
                  <c:v>0.37694446900580064</c:v>
                </c:pt>
                <c:pt idx="21">
                  <c:v>0.37694446900580064</c:v>
                </c:pt>
                <c:pt idx="22">
                  <c:v>0.37694446900580064</c:v>
                </c:pt>
                <c:pt idx="23">
                  <c:v>0.35725627019617412</c:v>
                </c:pt>
                <c:pt idx="24">
                  <c:v>0.35535096063395222</c:v>
                </c:pt>
                <c:pt idx="25">
                  <c:v>0.32054730596403175</c:v>
                </c:pt>
                <c:pt idx="26">
                  <c:v>0.32054730596403175</c:v>
                </c:pt>
                <c:pt idx="27">
                  <c:v>0.30174825161677543</c:v>
                </c:pt>
                <c:pt idx="28">
                  <c:v>0.30174825161677543</c:v>
                </c:pt>
                <c:pt idx="29">
                  <c:v>0.24649427431233972</c:v>
                </c:pt>
                <c:pt idx="30">
                  <c:v>0.22286843574078791</c:v>
                </c:pt>
                <c:pt idx="31">
                  <c:v>0.20406938139353159</c:v>
                </c:pt>
                <c:pt idx="32">
                  <c:v>6.9681546938145378E-2</c:v>
                </c:pt>
                <c:pt idx="33">
                  <c:v>0.39599756462801988</c:v>
                </c:pt>
                <c:pt idx="34">
                  <c:v>-4.0826407670726095E-2</c:v>
                </c:pt>
                <c:pt idx="35">
                  <c:v>-4.0826407670726095E-2</c:v>
                </c:pt>
                <c:pt idx="36">
                  <c:v>-0.13482167940700757</c:v>
                </c:pt>
                <c:pt idx="37">
                  <c:v>-0.13507572068197049</c:v>
                </c:pt>
                <c:pt idx="38">
                  <c:v>-0.30706166383186934</c:v>
                </c:pt>
                <c:pt idx="39">
                  <c:v>-0.31328567506846094</c:v>
                </c:pt>
                <c:pt idx="40">
                  <c:v>-0.32471753244179247</c:v>
                </c:pt>
                <c:pt idx="41">
                  <c:v>-0.32471753244179247</c:v>
                </c:pt>
                <c:pt idx="42">
                  <c:v>-0.32789304837882899</c:v>
                </c:pt>
                <c:pt idx="43">
                  <c:v>-0.32814708965379191</c:v>
                </c:pt>
                <c:pt idx="44">
                  <c:v>-0.40220012130548394</c:v>
                </c:pt>
                <c:pt idx="45">
                  <c:v>-0.42099917565274025</c:v>
                </c:pt>
                <c:pt idx="46">
                  <c:v>-0.43979822999999652</c:v>
                </c:pt>
                <c:pt idx="47">
                  <c:v>-0.43979822999999652</c:v>
                </c:pt>
                <c:pt idx="48">
                  <c:v>-0.53265031599894486</c:v>
                </c:pt>
                <c:pt idx="49">
                  <c:v>-0.68291573013951379</c:v>
                </c:pt>
                <c:pt idx="50">
                  <c:v>-0.68863165882617949</c:v>
                </c:pt>
                <c:pt idx="51">
                  <c:v>-0.68863165882617949</c:v>
                </c:pt>
                <c:pt idx="52">
                  <c:v>-0.72508658178335894</c:v>
                </c:pt>
                <c:pt idx="53">
                  <c:v>-0.76293873175283444</c:v>
                </c:pt>
                <c:pt idx="54">
                  <c:v>-0.78288097183742389</c:v>
                </c:pt>
                <c:pt idx="55">
                  <c:v>-0.79837748961016219</c:v>
                </c:pt>
                <c:pt idx="56">
                  <c:v>-0.81539825503267804</c:v>
                </c:pt>
                <c:pt idx="57">
                  <c:v>-0.83857952137304481</c:v>
                </c:pt>
                <c:pt idx="58">
                  <c:v>-0.8955482772834803</c:v>
                </c:pt>
                <c:pt idx="59">
                  <c:v>-0.8955482772834803</c:v>
                </c:pt>
                <c:pt idx="60">
                  <c:v>-0.8955482772834803</c:v>
                </c:pt>
                <c:pt idx="61">
                  <c:v>-0.91377573876206997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34-4C05-96E3-3655DEE9A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913800"/>
        <c:axId val="1"/>
      </c:scatterChart>
      <c:valAx>
        <c:axId val="786913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820374517405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966360856269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913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0001525038726"/>
          <c:y val="0.92024539877300615"/>
          <c:w val="0.6207960702159935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19050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F787BC-DA21-B23B-E6C1-6E664C780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bav-astro.de/sfs/BAVM_link.php?BAVMnr=60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var.astro.cz/oejv/issues/oejv0073.pdf" TargetMode="External"/><Relationship Id="rId5" Type="http://schemas.openxmlformats.org/officeDocument/2006/relationships/hyperlink" Target="http://www.konkoly.hu/cgi-bin/IBVS?5713" TargetMode="External"/><Relationship Id="rId1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ar.astro.cz/oejv/issues/oejv0073.pdf" TargetMode="External"/><Relationship Id="rId9" Type="http://schemas.openxmlformats.org/officeDocument/2006/relationships/hyperlink" Target="http://var.astro.cz/oejv/issues/oejv0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3146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s="20" customFormat="1" ht="12.95" customHeight="1" x14ac:dyDescent="0.2">
      <c r="A2" s="20" t="s">
        <v>29</v>
      </c>
      <c r="B2" s="21" t="s">
        <v>50</v>
      </c>
    </row>
    <row r="3" spans="1:6" s="20" customFormat="1" ht="12.95" customHeight="1" thickBot="1" x14ac:dyDescent="0.25">
      <c r="B3" s="20" t="s">
        <v>30</v>
      </c>
    </row>
    <row r="4" spans="1:6" s="20" customFormat="1" ht="12.95" customHeight="1" thickTop="1" thickBot="1" x14ac:dyDescent="0.25">
      <c r="A4" s="22" t="s">
        <v>5</v>
      </c>
      <c r="C4" s="23">
        <v>41085.42</v>
      </c>
      <c r="D4" s="24">
        <v>2.4462100000000002</v>
      </c>
    </row>
    <row r="5" spans="1:6" s="20" customFormat="1" ht="12.95" customHeight="1" thickTop="1" x14ac:dyDescent="0.2">
      <c r="A5" s="25" t="s">
        <v>53</v>
      </c>
      <c r="C5" s="26">
        <v>-9.5</v>
      </c>
      <c r="D5" s="20" t="s">
        <v>54</v>
      </c>
    </row>
    <row r="6" spans="1:6" s="20" customFormat="1" ht="12.95" customHeight="1" x14ac:dyDescent="0.2">
      <c r="A6" s="22" t="s">
        <v>6</v>
      </c>
    </row>
    <row r="7" spans="1:6" s="20" customFormat="1" ht="12.95" customHeight="1" x14ac:dyDescent="0.2">
      <c r="A7" s="20" t="s">
        <v>7</v>
      </c>
      <c r="C7" s="20">
        <f>+C4</f>
        <v>41085.42</v>
      </c>
    </row>
    <row r="8" spans="1:6" s="20" customFormat="1" ht="12.95" customHeight="1" x14ac:dyDescent="0.2">
      <c r="A8" s="20" t="s">
        <v>8</v>
      </c>
      <c r="C8" s="20">
        <f>+D4</f>
        <v>2.4462100000000002</v>
      </c>
    </row>
    <row r="9" spans="1:6" s="20" customFormat="1" ht="12.95" customHeight="1" x14ac:dyDescent="0.2">
      <c r="A9" s="27" t="s">
        <v>58</v>
      </c>
      <c r="B9" s="28">
        <v>55</v>
      </c>
      <c r="C9" s="29" t="str">
        <f>"F"&amp;B9</f>
        <v>F55</v>
      </c>
      <c r="D9" s="30" t="str">
        <f>"G"&amp;B9</f>
        <v>G55</v>
      </c>
    </row>
    <row r="10" spans="1:6" s="20" customFormat="1" ht="12.95" customHeight="1" thickBot="1" x14ac:dyDescent="0.25">
      <c r="C10" s="31" t="s">
        <v>25</v>
      </c>
      <c r="D10" s="31" t="s">
        <v>26</v>
      </c>
    </row>
    <row r="11" spans="1:6" s="20" customFormat="1" ht="12.95" customHeight="1" x14ac:dyDescent="0.2">
      <c r="A11" s="20" t="s">
        <v>21</v>
      </c>
      <c r="C11" s="30">
        <f ca="1">INTERCEPT(INDIRECT($D$9):G990,INDIRECT($C$9):F990)</f>
        <v>-4.0826407670726095E-2</v>
      </c>
      <c r="D11" s="32"/>
    </row>
    <row r="12" spans="1:6" s="20" customFormat="1" ht="12.95" customHeight="1" x14ac:dyDescent="0.2">
      <c r="A12" s="20" t="s">
        <v>22</v>
      </c>
      <c r="C12" s="30">
        <f ca="1">SLOPE(INDIRECT($D$9):G990,INDIRECT($C$9):F990)</f>
        <v>-1.2702063748146146E-4</v>
      </c>
      <c r="D12" s="32"/>
    </row>
    <row r="13" spans="1:6" s="20" customFormat="1" ht="12.95" customHeight="1" x14ac:dyDescent="0.2">
      <c r="A13" s="20" t="s">
        <v>24</v>
      </c>
      <c r="C13" s="32" t="s">
        <v>19</v>
      </c>
    </row>
    <row r="14" spans="1:6" s="20" customFormat="1" ht="12.95" customHeight="1" x14ac:dyDescent="0.2"/>
    <row r="15" spans="1:6" s="20" customFormat="1" ht="12.95" customHeight="1" x14ac:dyDescent="0.2">
      <c r="A15" s="33" t="s">
        <v>23</v>
      </c>
      <c r="C15" s="34">
        <f ca="1">(C7+C11)+(C8+C12)*INT(MAX(F21:F3531))</f>
        <v>57894.861407771561</v>
      </c>
      <c r="E15" s="35" t="s">
        <v>60</v>
      </c>
      <c r="F15" s="26">
        <v>1</v>
      </c>
    </row>
    <row r="16" spans="1:6" s="20" customFormat="1" ht="12.95" customHeight="1" x14ac:dyDescent="0.2">
      <c r="A16" s="22" t="s">
        <v>9</v>
      </c>
      <c r="C16" s="36">
        <f ca="1">+C8+C12</f>
        <v>2.4460829793625187</v>
      </c>
      <c r="E16" s="35" t="s">
        <v>55</v>
      </c>
      <c r="F16" s="37">
        <f ca="1">NOW()+15018.5+$C$5/24</f>
        <v>60365.823785300927</v>
      </c>
    </row>
    <row r="17" spans="1:17" s="20" customFormat="1" ht="12.95" customHeight="1" thickBot="1" x14ac:dyDescent="0.25">
      <c r="A17" s="35" t="s">
        <v>48</v>
      </c>
      <c r="C17" s="20">
        <f>COUNT(C21:C2189)</f>
        <v>62</v>
      </c>
      <c r="E17" s="35" t="s">
        <v>61</v>
      </c>
      <c r="F17" s="37">
        <f ca="1">ROUND(2*(F16-$C$7)/$C$8,0)/2+F15</f>
        <v>7882.5</v>
      </c>
    </row>
    <row r="18" spans="1:17" s="20" customFormat="1" ht="12.95" customHeight="1" thickTop="1" thickBot="1" x14ac:dyDescent="0.25">
      <c r="A18" s="22" t="s">
        <v>10</v>
      </c>
      <c r="C18" s="23">
        <f ca="1">+C15</f>
        <v>57894.861407771561</v>
      </c>
      <c r="D18" s="24">
        <f ca="1">+C16</f>
        <v>2.4460829793625187</v>
      </c>
      <c r="E18" s="35" t="s">
        <v>56</v>
      </c>
      <c r="F18" s="30">
        <f ca="1">ROUND(2*(F16-$C$15)/$C$16,0)/2+F15</f>
        <v>1011</v>
      </c>
    </row>
    <row r="19" spans="1:17" s="20" customFormat="1" ht="12.95" customHeight="1" thickTop="1" x14ac:dyDescent="0.2">
      <c r="E19" s="35" t="s">
        <v>57</v>
      </c>
      <c r="F19" s="38">
        <f ca="1">+$C$15+$C$16*F18-15018.5-$C$5/24</f>
        <v>45349.747133240402</v>
      </c>
    </row>
    <row r="20" spans="1:17" s="20" customFormat="1" ht="12.95" customHeight="1" thickBot="1" x14ac:dyDescent="0.25">
      <c r="A20" s="31" t="s">
        <v>11</v>
      </c>
      <c r="B20" s="31" t="s">
        <v>12</v>
      </c>
      <c r="C20" s="31" t="s">
        <v>13</v>
      </c>
      <c r="D20" s="31" t="s">
        <v>18</v>
      </c>
      <c r="E20" s="31" t="s">
        <v>14</v>
      </c>
      <c r="F20" s="31" t="s">
        <v>15</v>
      </c>
      <c r="G20" s="31" t="s">
        <v>16</v>
      </c>
      <c r="H20" s="39" t="s">
        <v>73</v>
      </c>
      <c r="I20" s="39" t="s">
        <v>75</v>
      </c>
      <c r="J20" s="39" t="s">
        <v>70</v>
      </c>
      <c r="K20" s="39" t="s">
        <v>68</v>
      </c>
      <c r="L20" s="39" t="s">
        <v>2</v>
      </c>
      <c r="M20" s="39" t="s">
        <v>3</v>
      </c>
      <c r="N20" s="39" t="s">
        <v>4</v>
      </c>
      <c r="O20" s="39" t="s">
        <v>28</v>
      </c>
      <c r="P20" s="40" t="s">
        <v>27</v>
      </c>
      <c r="Q20" s="31" t="s">
        <v>20</v>
      </c>
    </row>
    <row r="21" spans="1:17" s="20" customFormat="1" ht="12.95" customHeight="1" x14ac:dyDescent="0.2">
      <c r="A21" s="41" t="s">
        <v>82</v>
      </c>
      <c r="B21" s="42" t="s">
        <v>52</v>
      </c>
      <c r="C21" s="43">
        <v>18880.541000000001</v>
      </c>
      <c r="D21" s="44"/>
      <c r="E21" s="45">
        <f t="shared" ref="E21:E52" si="0">+(C21-C$7)/C$8</f>
        <v>-9077.2578805580852</v>
      </c>
      <c r="F21" s="46">
        <f>ROUND(2*E21,0)/2-0.5</f>
        <v>-9078</v>
      </c>
      <c r="G21" s="45">
        <f t="shared" ref="G21:G52" si="1">+C21-(C$7+F21*C$8)</f>
        <v>1.8153800000036426</v>
      </c>
      <c r="H21" s="45">
        <f t="shared" ref="H21:H53" si="2">G21</f>
        <v>1.8153800000036426</v>
      </c>
      <c r="I21" s="45"/>
      <c r="J21" s="45"/>
      <c r="K21" s="45"/>
      <c r="L21" s="45"/>
      <c r="M21" s="45"/>
      <c r="O21" s="45">
        <f t="shared" ref="O21:O52" ca="1" si="3">+C$11+C$12*F21</f>
        <v>1.112266939385981</v>
      </c>
      <c r="P21" s="45"/>
      <c r="Q21" s="47">
        <f t="shared" ref="Q21:Q52" si="4">+C21-15018.5</f>
        <v>3862.0410000000011</v>
      </c>
    </row>
    <row r="22" spans="1:17" s="20" customFormat="1" ht="12.95" customHeight="1" x14ac:dyDescent="0.2">
      <c r="A22" s="41" t="s">
        <v>87</v>
      </c>
      <c r="B22" s="42" t="s">
        <v>52</v>
      </c>
      <c r="C22" s="43">
        <v>20739.469099999998</v>
      </c>
      <c r="D22" s="44"/>
      <c r="E22" s="45">
        <f t="shared" si="0"/>
        <v>-8317.3361649245144</v>
      </c>
      <c r="F22" s="46">
        <f t="shared" ref="F22:F40" si="5">ROUND(2*E22,0)/2-0.5</f>
        <v>-8318</v>
      </c>
      <c r="G22" s="45">
        <f t="shared" si="1"/>
        <v>1.6238800000028277</v>
      </c>
      <c r="H22" s="45">
        <f t="shared" si="2"/>
        <v>1.6238800000028277</v>
      </c>
      <c r="I22" s="45"/>
      <c r="J22" s="45"/>
      <c r="K22" s="45"/>
      <c r="L22" s="45"/>
      <c r="M22" s="45"/>
      <c r="O22" s="45">
        <f t="shared" ca="1" si="3"/>
        <v>1.0157312549000703</v>
      </c>
      <c r="P22" s="45"/>
      <c r="Q22" s="47">
        <f t="shared" si="4"/>
        <v>5720.9690999999984</v>
      </c>
    </row>
    <row r="23" spans="1:17" s="20" customFormat="1" ht="12.95" customHeight="1" x14ac:dyDescent="0.2">
      <c r="A23" s="41" t="s">
        <v>92</v>
      </c>
      <c r="B23" s="42" t="s">
        <v>52</v>
      </c>
      <c r="C23" s="43">
        <v>22441.804</v>
      </c>
      <c r="D23" s="44"/>
      <c r="E23" s="45">
        <f t="shared" si="0"/>
        <v>-7621.4290678232846</v>
      </c>
      <c r="F23" s="46">
        <f t="shared" si="5"/>
        <v>-7622</v>
      </c>
      <c r="G23" s="45">
        <f t="shared" si="1"/>
        <v>1.3966200000031677</v>
      </c>
      <c r="H23" s="45">
        <f t="shared" si="2"/>
        <v>1.3966200000031677</v>
      </c>
      <c r="I23" s="45"/>
      <c r="J23" s="45"/>
      <c r="K23" s="45"/>
      <c r="L23" s="45"/>
      <c r="M23" s="45"/>
      <c r="O23" s="45">
        <f t="shared" ca="1" si="3"/>
        <v>0.92732489121297312</v>
      </c>
      <c r="P23" s="45"/>
      <c r="Q23" s="47">
        <f t="shared" si="4"/>
        <v>7423.3040000000001</v>
      </c>
    </row>
    <row r="24" spans="1:17" s="20" customFormat="1" ht="12.95" customHeight="1" x14ac:dyDescent="0.2">
      <c r="A24" s="41" t="s">
        <v>97</v>
      </c>
      <c r="B24" s="42" t="s">
        <v>52</v>
      </c>
      <c r="C24" s="43">
        <v>24650.516</v>
      </c>
      <c r="D24" s="44"/>
      <c r="E24" s="45">
        <f t="shared" si="0"/>
        <v>-6718.5172164286787</v>
      </c>
      <c r="F24" s="46">
        <f t="shared" si="5"/>
        <v>-6719</v>
      </c>
      <c r="G24" s="45">
        <f t="shared" si="1"/>
        <v>1.1809900000043854</v>
      </c>
      <c r="H24" s="45">
        <f t="shared" si="2"/>
        <v>1.1809900000043854</v>
      </c>
      <c r="I24" s="45"/>
      <c r="J24" s="45"/>
      <c r="K24" s="45"/>
      <c r="L24" s="45"/>
      <c r="M24" s="45"/>
      <c r="O24" s="45">
        <f t="shared" ca="1" si="3"/>
        <v>0.81262525556721343</v>
      </c>
      <c r="P24" s="45"/>
      <c r="Q24" s="47">
        <f t="shared" si="4"/>
        <v>9632.0159999999996</v>
      </c>
    </row>
    <row r="25" spans="1:17" s="20" customFormat="1" ht="12.95" customHeight="1" x14ac:dyDescent="0.2">
      <c r="A25" s="41" t="s">
        <v>97</v>
      </c>
      <c r="B25" s="42" t="s">
        <v>52</v>
      </c>
      <c r="C25" s="43">
        <v>25352.503000000001</v>
      </c>
      <c r="D25" s="44"/>
      <c r="E25" s="45">
        <f t="shared" si="0"/>
        <v>-6431.5479864770386</v>
      </c>
      <c r="F25" s="46">
        <f t="shared" si="5"/>
        <v>-6432</v>
      </c>
      <c r="G25" s="45">
        <f t="shared" si="1"/>
        <v>1.1057200000032026</v>
      </c>
      <c r="H25" s="45">
        <f t="shared" si="2"/>
        <v>1.1057200000032026</v>
      </c>
      <c r="I25" s="45"/>
      <c r="J25" s="45"/>
      <c r="K25" s="45"/>
      <c r="L25" s="45"/>
      <c r="M25" s="45"/>
      <c r="O25" s="45">
        <f t="shared" ca="1" si="3"/>
        <v>0.77617033261003399</v>
      </c>
      <c r="P25" s="45"/>
      <c r="Q25" s="47">
        <f t="shared" si="4"/>
        <v>10334.003000000001</v>
      </c>
    </row>
    <row r="26" spans="1:17" s="20" customFormat="1" ht="12.95" customHeight="1" x14ac:dyDescent="0.2">
      <c r="A26" s="41" t="s">
        <v>97</v>
      </c>
      <c r="B26" s="42" t="s">
        <v>52</v>
      </c>
      <c r="C26" s="43">
        <v>25736.523000000001</v>
      </c>
      <c r="D26" s="44"/>
      <c r="E26" s="45">
        <f t="shared" si="0"/>
        <v>-6274.5622820608187</v>
      </c>
      <c r="F26" s="46">
        <f t="shared" si="5"/>
        <v>-6275</v>
      </c>
      <c r="G26" s="45">
        <f t="shared" si="1"/>
        <v>1.0707500000062282</v>
      </c>
      <c r="H26" s="45">
        <f t="shared" si="2"/>
        <v>1.0707500000062282</v>
      </c>
      <c r="I26" s="45"/>
      <c r="J26" s="45"/>
      <c r="K26" s="45"/>
      <c r="L26" s="45"/>
      <c r="M26" s="45"/>
      <c r="O26" s="45">
        <f t="shared" ca="1" si="3"/>
        <v>0.75622809252544454</v>
      </c>
      <c r="P26" s="45"/>
      <c r="Q26" s="47">
        <f t="shared" si="4"/>
        <v>10718.023000000001</v>
      </c>
    </row>
    <row r="27" spans="1:17" s="20" customFormat="1" ht="12.95" customHeight="1" x14ac:dyDescent="0.2">
      <c r="A27" s="41" t="s">
        <v>107</v>
      </c>
      <c r="B27" s="42" t="s">
        <v>52</v>
      </c>
      <c r="C27" s="43">
        <v>26120.535</v>
      </c>
      <c r="D27" s="44"/>
      <c r="E27" s="45">
        <f t="shared" si="0"/>
        <v>-6117.5798480097774</v>
      </c>
      <c r="F27" s="46">
        <f t="shared" si="5"/>
        <v>-6118</v>
      </c>
      <c r="G27" s="45">
        <f t="shared" si="1"/>
        <v>1.0277800000003481</v>
      </c>
      <c r="H27" s="45">
        <f t="shared" si="2"/>
        <v>1.0277800000003481</v>
      </c>
      <c r="I27" s="45"/>
      <c r="J27" s="45"/>
      <c r="K27" s="45"/>
      <c r="L27" s="45"/>
      <c r="M27" s="45"/>
      <c r="O27" s="45">
        <f t="shared" ca="1" si="3"/>
        <v>0.73628585244085509</v>
      </c>
      <c r="P27" s="45"/>
      <c r="Q27" s="47">
        <f t="shared" si="4"/>
        <v>11102.035</v>
      </c>
    </row>
    <row r="28" spans="1:17" s="20" customFormat="1" ht="12.95" customHeight="1" x14ac:dyDescent="0.2">
      <c r="A28" s="41" t="s">
        <v>112</v>
      </c>
      <c r="B28" s="42" t="s">
        <v>52</v>
      </c>
      <c r="C28" s="43">
        <v>27957.46</v>
      </c>
      <c r="D28" s="44"/>
      <c r="E28" s="45">
        <f t="shared" si="0"/>
        <v>-5366.652903879879</v>
      </c>
      <c r="F28" s="46">
        <f t="shared" si="5"/>
        <v>-5367</v>
      </c>
      <c r="G28" s="45">
        <f t="shared" si="1"/>
        <v>0.84907000000384869</v>
      </c>
      <c r="H28" s="45">
        <f t="shared" si="2"/>
        <v>0.84907000000384869</v>
      </c>
      <c r="I28" s="45"/>
      <c r="J28" s="45"/>
      <c r="K28" s="45"/>
      <c r="L28" s="45"/>
      <c r="M28" s="45"/>
      <c r="O28" s="45">
        <f t="shared" ca="1" si="3"/>
        <v>0.64089335369227751</v>
      </c>
      <c r="P28" s="45"/>
      <c r="Q28" s="47">
        <f t="shared" si="4"/>
        <v>12938.96</v>
      </c>
    </row>
    <row r="29" spans="1:17" s="20" customFormat="1" ht="12.95" customHeight="1" x14ac:dyDescent="0.2">
      <c r="A29" s="41" t="s">
        <v>117</v>
      </c>
      <c r="B29" s="42" t="s">
        <v>52</v>
      </c>
      <c r="C29" s="43">
        <v>28368.400000000001</v>
      </c>
      <c r="D29" s="44"/>
      <c r="E29" s="45">
        <f t="shared" si="0"/>
        <v>-5198.6624206425431</v>
      </c>
      <c r="F29" s="46">
        <f t="shared" si="5"/>
        <v>-5199</v>
      </c>
      <c r="G29" s="45">
        <f t="shared" si="1"/>
        <v>0.82579000000259839</v>
      </c>
      <c r="H29" s="45">
        <f t="shared" si="2"/>
        <v>0.82579000000259839</v>
      </c>
      <c r="I29" s="45"/>
      <c r="J29" s="45"/>
      <c r="K29" s="45"/>
      <c r="L29" s="45"/>
      <c r="M29" s="45"/>
      <c r="O29" s="45">
        <f t="shared" ca="1" si="3"/>
        <v>0.61955388659539201</v>
      </c>
      <c r="P29" s="45"/>
      <c r="Q29" s="47">
        <f t="shared" si="4"/>
        <v>13349.900000000001</v>
      </c>
    </row>
    <row r="30" spans="1:17" s="20" customFormat="1" ht="12.95" customHeight="1" x14ac:dyDescent="0.2">
      <c r="A30" s="41" t="s">
        <v>122</v>
      </c>
      <c r="B30" s="42" t="s">
        <v>52</v>
      </c>
      <c r="C30" s="43">
        <v>28414.879000000001</v>
      </c>
      <c r="D30" s="44"/>
      <c r="E30" s="45">
        <f t="shared" si="0"/>
        <v>-5179.6620077589396</v>
      </c>
      <c r="F30" s="46">
        <f t="shared" si="5"/>
        <v>-5180</v>
      </c>
      <c r="G30" s="45">
        <f t="shared" si="1"/>
        <v>0.8268000000025495</v>
      </c>
      <c r="H30" s="45">
        <f t="shared" si="2"/>
        <v>0.8268000000025495</v>
      </c>
      <c r="I30" s="45"/>
      <c r="J30" s="45"/>
      <c r="K30" s="45"/>
      <c r="L30" s="45"/>
      <c r="M30" s="45"/>
      <c r="O30" s="45">
        <f t="shared" ca="1" si="3"/>
        <v>0.61714049448324426</v>
      </c>
      <c r="P30" s="45"/>
      <c r="Q30" s="47">
        <f t="shared" si="4"/>
        <v>13396.379000000001</v>
      </c>
    </row>
    <row r="31" spans="1:17" s="20" customFormat="1" ht="12.95" customHeight="1" x14ac:dyDescent="0.2">
      <c r="A31" s="41" t="s">
        <v>122</v>
      </c>
      <c r="B31" s="42" t="s">
        <v>52</v>
      </c>
      <c r="C31" s="43">
        <v>29378.623</v>
      </c>
      <c r="D31" s="44"/>
      <c r="E31" s="45">
        <f t="shared" si="0"/>
        <v>-4785.6876555978424</v>
      </c>
      <c r="F31" s="46">
        <f t="shared" si="5"/>
        <v>-4786</v>
      </c>
      <c r="G31" s="45">
        <f t="shared" si="1"/>
        <v>0.76406000000133645</v>
      </c>
      <c r="H31" s="45">
        <f t="shared" si="2"/>
        <v>0.76406000000133645</v>
      </c>
      <c r="I31" s="45"/>
      <c r="J31" s="45"/>
      <c r="K31" s="45"/>
      <c r="L31" s="45"/>
      <c r="M31" s="45"/>
      <c r="O31" s="45">
        <f t="shared" ca="1" si="3"/>
        <v>0.56709436331554841</v>
      </c>
      <c r="P31" s="45"/>
      <c r="Q31" s="47">
        <f t="shared" si="4"/>
        <v>14360.123</v>
      </c>
    </row>
    <row r="32" spans="1:17" s="20" customFormat="1" ht="12.95" customHeight="1" x14ac:dyDescent="0.2">
      <c r="A32" s="41" t="s">
        <v>122</v>
      </c>
      <c r="B32" s="42" t="s">
        <v>52</v>
      </c>
      <c r="C32" s="43">
        <v>29804.239000000001</v>
      </c>
      <c r="D32" s="44"/>
      <c r="E32" s="45">
        <f t="shared" si="0"/>
        <v>-4611.697687443022</v>
      </c>
      <c r="F32" s="46">
        <f t="shared" si="5"/>
        <v>-4612</v>
      </c>
      <c r="G32" s="45">
        <f t="shared" si="1"/>
        <v>0.73952000000281259</v>
      </c>
      <c r="H32" s="45">
        <f t="shared" si="2"/>
        <v>0.73952000000281259</v>
      </c>
      <c r="I32" s="45"/>
      <c r="J32" s="45"/>
      <c r="K32" s="45"/>
      <c r="L32" s="45"/>
      <c r="M32" s="45"/>
      <c r="O32" s="45">
        <f t="shared" ca="1" si="3"/>
        <v>0.54499277239377419</v>
      </c>
      <c r="P32" s="45"/>
      <c r="Q32" s="47">
        <f t="shared" si="4"/>
        <v>14785.739000000001</v>
      </c>
    </row>
    <row r="33" spans="1:17" s="20" customFormat="1" ht="12.95" customHeight="1" x14ac:dyDescent="0.2">
      <c r="A33" s="41" t="s">
        <v>133</v>
      </c>
      <c r="B33" s="42" t="s">
        <v>52</v>
      </c>
      <c r="C33" s="43">
        <v>31235.205000000002</v>
      </c>
      <c r="D33" s="44"/>
      <c r="E33" s="45">
        <f t="shared" si="0"/>
        <v>-4026.7250154320341</v>
      </c>
      <c r="F33" s="46">
        <f t="shared" si="5"/>
        <v>-4027</v>
      </c>
      <c r="G33" s="45">
        <f t="shared" si="1"/>
        <v>0.67267000000356347</v>
      </c>
      <c r="H33" s="45">
        <f t="shared" si="2"/>
        <v>0.67267000000356347</v>
      </c>
      <c r="I33" s="45"/>
      <c r="J33" s="45"/>
      <c r="K33" s="45"/>
      <c r="L33" s="45"/>
      <c r="M33" s="45"/>
      <c r="O33" s="45">
        <f t="shared" ca="1" si="3"/>
        <v>0.47068569946711925</v>
      </c>
      <c r="P33" s="45"/>
      <c r="Q33" s="47">
        <f t="shared" si="4"/>
        <v>16216.705000000002</v>
      </c>
    </row>
    <row r="34" spans="1:17" s="20" customFormat="1" ht="12.95" customHeight="1" x14ac:dyDescent="0.2">
      <c r="A34" s="41" t="s">
        <v>137</v>
      </c>
      <c r="B34" s="42" t="s">
        <v>52</v>
      </c>
      <c r="C34" s="43">
        <v>32289.487000000001</v>
      </c>
      <c r="D34" s="44"/>
      <c r="E34" s="45">
        <f t="shared" si="0"/>
        <v>-3595.7391229698173</v>
      </c>
      <c r="F34" s="46">
        <f t="shared" si="5"/>
        <v>-3596</v>
      </c>
      <c r="G34" s="45">
        <f t="shared" si="1"/>
        <v>0.63816000000224449</v>
      </c>
      <c r="H34" s="45">
        <f t="shared" si="2"/>
        <v>0.63816000000224449</v>
      </c>
      <c r="I34" s="45"/>
      <c r="J34" s="45"/>
      <c r="K34" s="45"/>
      <c r="L34" s="45"/>
      <c r="M34" s="45"/>
      <c r="O34" s="45">
        <f t="shared" ca="1" si="3"/>
        <v>0.41593980471260933</v>
      </c>
      <c r="P34" s="45"/>
      <c r="Q34" s="47">
        <f t="shared" si="4"/>
        <v>17270.987000000001</v>
      </c>
    </row>
    <row r="35" spans="1:17" s="20" customFormat="1" ht="12.95" customHeight="1" x14ac:dyDescent="0.2">
      <c r="A35" s="41" t="s">
        <v>141</v>
      </c>
      <c r="B35" s="42" t="s">
        <v>52</v>
      </c>
      <c r="C35" s="43">
        <v>32624.613000000001</v>
      </c>
      <c r="D35" s="44"/>
      <c r="E35" s="45">
        <f t="shared" si="0"/>
        <v>-3458.7410729250541</v>
      </c>
      <c r="F35" s="46">
        <f t="shared" si="5"/>
        <v>-3459</v>
      </c>
      <c r="G35" s="45">
        <f t="shared" si="1"/>
        <v>0.6333900000063295</v>
      </c>
      <c r="H35" s="45">
        <f t="shared" si="2"/>
        <v>0.6333900000063295</v>
      </c>
      <c r="I35" s="45"/>
      <c r="J35" s="45"/>
      <c r="K35" s="45"/>
      <c r="L35" s="45"/>
      <c r="M35" s="45"/>
      <c r="O35" s="45">
        <f t="shared" ca="1" si="3"/>
        <v>0.39853797737764907</v>
      </c>
      <c r="P35" s="45"/>
      <c r="Q35" s="47">
        <f t="shared" si="4"/>
        <v>17606.113000000001</v>
      </c>
    </row>
    <row r="36" spans="1:17" s="20" customFormat="1" ht="12.95" customHeight="1" x14ac:dyDescent="0.2">
      <c r="A36" s="41" t="s">
        <v>145</v>
      </c>
      <c r="B36" s="42" t="s">
        <v>52</v>
      </c>
      <c r="C36" s="43">
        <v>32646.613000000001</v>
      </c>
      <c r="D36" s="44"/>
      <c r="E36" s="45">
        <f t="shared" si="0"/>
        <v>-3449.747568687887</v>
      </c>
      <c r="F36" s="46">
        <f t="shared" si="5"/>
        <v>-3450</v>
      </c>
      <c r="G36" s="45">
        <f t="shared" si="1"/>
        <v>0.61750000000392902</v>
      </c>
      <c r="H36" s="45">
        <f t="shared" si="2"/>
        <v>0.61750000000392902</v>
      </c>
      <c r="I36" s="45"/>
      <c r="J36" s="45"/>
      <c r="K36" s="45"/>
      <c r="L36" s="45"/>
      <c r="M36" s="45"/>
      <c r="O36" s="45">
        <f t="shared" ca="1" si="3"/>
        <v>0.39739479164031594</v>
      </c>
      <c r="P36" s="45"/>
      <c r="Q36" s="47">
        <f t="shared" si="4"/>
        <v>17628.113000000001</v>
      </c>
    </row>
    <row r="37" spans="1:17" s="20" customFormat="1" ht="12.95" customHeight="1" x14ac:dyDescent="0.2">
      <c r="A37" s="41" t="s">
        <v>107</v>
      </c>
      <c r="B37" s="42" t="s">
        <v>52</v>
      </c>
      <c r="C37" s="43">
        <v>32673.513999999999</v>
      </c>
      <c r="D37" s="44"/>
      <c r="E37" s="45">
        <f t="shared" si="0"/>
        <v>-3438.7505569840687</v>
      </c>
      <c r="F37" s="45">
        <f>ROUND(2*E37,0)/2</f>
        <v>-3439</v>
      </c>
      <c r="G37" s="45">
        <f t="shared" si="1"/>
        <v>0.61019000000305823</v>
      </c>
      <c r="H37" s="45">
        <f t="shared" si="2"/>
        <v>0.61019000000305823</v>
      </c>
      <c r="I37" s="45"/>
      <c r="J37" s="45"/>
      <c r="K37" s="45"/>
      <c r="L37" s="45"/>
      <c r="M37" s="45"/>
      <c r="O37" s="45">
        <f t="shared" ca="1" si="3"/>
        <v>0.39599756462801988</v>
      </c>
      <c r="P37" s="45"/>
      <c r="Q37" s="47">
        <f t="shared" si="4"/>
        <v>17655.013999999999</v>
      </c>
    </row>
    <row r="38" spans="1:17" s="20" customFormat="1" ht="12.95" customHeight="1" x14ac:dyDescent="0.2">
      <c r="A38" s="41" t="s">
        <v>107</v>
      </c>
      <c r="B38" s="42" t="s">
        <v>52</v>
      </c>
      <c r="C38" s="43">
        <v>32678.395</v>
      </c>
      <c r="D38" s="44"/>
      <c r="E38" s="45">
        <f t="shared" si="0"/>
        <v>-3436.7552254303582</v>
      </c>
      <c r="F38" s="45">
        <f>ROUND(2*E38,0)/2</f>
        <v>-3437</v>
      </c>
      <c r="G38" s="45">
        <f t="shared" si="1"/>
        <v>0.59877000000051339</v>
      </c>
      <c r="H38" s="45">
        <f t="shared" si="2"/>
        <v>0.59877000000051339</v>
      </c>
      <c r="I38" s="45"/>
      <c r="J38" s="45"/>
      <c r="K38" s="45"/>
      <c r="L38" s="45"/>
      <c r="M38" s="45"/>
      <c r="O38" s="45">
        <f t="shared" ca="1" si="3"/>
        <v>0.39574352335305696</v>
      </c>
      <c r="P38" s="45"/>
      <c r="Q38" s="47">
        <f t="shared" si="4"/>
        <v>17659.895</v>
      </c>
    </row>
    <row r="39" spans="1:17" s="20" customFormat="1" ht="12.95" customHeight="1" x14ac:dyDescent="0.2">
      <c r="A39" s="41" t="s">
        <v>107</v>
      </c>
      <c r="B39" s="42" t="s">
        <v>52</v>
      </c>
      <c r="C39" s="43">
        <v>32678.405500000001</v>
      </c>
      <c r="D39" s="44"/>
      <c r="E39" s="45">
        <f t="shared" si="0"/>
        <v>-3436.7509330760631</v>
      </c>
      <c r="F39" s="45">
        <f>ROUND(2*E39,0)/2</f>
        <v>-3437</v>
      </c>
      <c r="G39" s="45">
        <f t="shared" si="1"/>
        <v>0.60927000000083353</v>
      </c>
      <c r="H39" s="45">
        <f t="shared" si="2"/>
        <v>0.60927000000083353</v>
      </c>
      <c r="I39" s="45"/>
      <c r="J39" s="45"/>
      <c r="K39" s="45"/>
      <c r="L39" s="45"/>
      <c r="M39" s="45"/>
      <c r="O39" s="45">
        <f t="shared" ca="1" si="3"/>
        <v>0.39574352335305696</v>
      </c>
      <c r="P39" s="45"/>
      <c r="Q39" s="47">
        <f t="shared" si="4"/>
        <v>17659.905500000001</v>
      </c>
    </row>
    <row r="40" spans="1:17" s="20" customFormat="1" ht="12.95" customHeight="1" x14ac:dyDescent="0.2">
      <c r="A40" s="41" t="s">
        <v>159</v>
      </c>
      <c r="B40" s="42" t="s">
        <v>52</v>
      </c>
      <c r="C40" s="43">
        <v>32700.433000000001</v>
      </c>
      <c r="D40" s="44"/>
      <c r="E40" s="45">
        <f t="shared" si="0"/>
        <v>-3427.7461869586</v>
      </c>
      <c r="F40" s="46">
        <f t="shared" si="5"/>
        <v>-3428</v>
      </c>
      <c r="G40" s="45">
        <f t="shared" si="1"/>
        <v>0.62088000000585453</v>
      </c>
      <c r="H40" s="45">
        <f t="shared" si="2"/>
        <v>0.62088000000585453</v>
      </c>
      <c r="I40" s="45"/>
      <c r="J40" s="45"/>
      <c r="K40" s="45"/>
      <c r="L40" s="45"/>
      <c r="M40" s="45"/>
      <c r="O40" s="45">
        <f t="shared" ca="1" si="3"/>
        <v>0.39460033761572377</v>
      </c>
      <c r="P40" s="45"/>
      <c r="Q40" s="47">
        <f t="shared" si="4"/>
        <v>17681.933000000001</v>
      </c>
    </row>
    <row r="41" spans="1:17" s="20" customFormat="1" ht="12.95" customHeight="1" x14ac:dyDescent="0.2">
      <c r="A41" s="41" t="s">
        <v>107</v>
      </c>
      <c r="B41" s="42" t="s">
        <v>52</v>
      </c>
      <c r="C41" s="43">
        <v>33040.425000000003</v>
      </c>
      <c r="D41" s="44"/>
      <c r="E41" s="45">
        <f t="shared" si="0"/>
        <v>-3288.7589372948337</v>
      </c>
      <c r="F41" s="45">
        <f t="shared" ref="F41:F69" si="6">ROUND(2*E41,0)/2</f>
        <v>-3289</v>
      </c>
      <c r="G41" s="45">
        <f t="shared" si="1"/>
        <v>0.58969000000797678</v>
      </c>
      <c r="H41" s="45">
        <f t="shared" si="2"/>
        <v>0.58969000000797678</v>
      </c>
      <c r="I41" s="45"/>
      <c r="J41" s="45"/>
      <c r="K41" s="45"/>
      <c r="L41" s="45"/>
      <c r="M41" s="45"/>
      <c r="O41" s="45">
        <f t="shared" ca="1" si="3"/>
        <v>0.37694446900580064</v>
      </c>
      <c r="P41" s="45"/>
      <c r="Q41" s="47">
        <f t="shared" si="4"/>
        <v>18021.925000000003</v>
      </c>
    </row>
    <row r="42" spans="1:17" s="20" customFormat="1" ht="12.95" customHeight="1" x14ac:dyDescent="0.2">
      <c r="A42" s="41" t="s">
        <v>163</v>
      </c>
      <c r="B42" s="42" t="s">
        <v>52</v>
      </c>
      <c r="C42" s="43">
        <v>33040.425000000003</v>
      </c>
      <c r="D42" s="44"/>
      <c r="E42" s="45">
        <f t="shared" si="0"/>
        <v>-3288.7589372948337</v>
      </c>
      <c r="F42" s="45">
        <f t="shared" si="6"/>
        <v>-3289</v>
      </c>
      <c r="G42" s="45">
        <f t="shared" si="1"/>
        <v>0.58969000000797678</v>
      </c>
      <c r="H42" s="45">
        <f t="shared" si="2"/>
        <v>0.58969000000797678</v>
      </c>
      <c r="I42" s="45"/>
      <c r="J42" s="45"/>
      <c r="K42" s="45"/>
      <c r="L42" s="45"/>
      <c r="M42" s="45"/>
      <c r="O42" s="45">
        <f t="shared" ca="1" si="3"/>
        <v>0.37694446900580064</v>
      </c>
      <c r="P42" s="45"/>
      <c r="Q42" s="47">
        <f t="shared" si="4"/>
        <v>18021.925000000003</v>
      </c>
    </row>
    <row r="43" spans="1:17" s="20" customFormat="1" ht="12.95" customHeight="1" x14ac:dyDescent="0.2">
      <c r="A43" s="41" t="s">
        <v>159</v>
      </c>
      <c r="B43" s="42" t="s">
        <v>52</v>
      </c>
      <c r="C43" s="43">
        <v>33040.432999999997</v>
      </c>
      <c r="D43" s="44"/>
      <c r="E43" s="45">
        <f t="shared" si="0"/>
        <v>-3288.7556669296587</v>
      </c>
      <c r="F43" s="45">
        <f t="shared" si="6"/>
        <v>-3289</v>
      </c>
      <c r="G43" s="45">
        <f t="shared" si="1"/>
        <v>0.59769000000233063</v>
      </c>
      <c r="H43" s="45">
        <f t="shared" si="2"/>
        <v>0.59769000000233063</v>
      </c>
      <c r="I43" s="45"/>
      <c r="J43" s="45"/>
      <c r="K43" s="45"/>
      <c r="L43" s="45"/>
      <c r="M43" s="45"/>
      <c r="O43" s="45">
        <f t="shared" ca="1" si="3"/>
        <v>0.37694446900580064</v>
      </c>
      <c r="P43" s="45"/>
      <c r="Q43" s="47">
        <f t="shared" si="4"/>
        <v>18021.932999999997</v>
      </c>
    </row>
    <row r="44" spans="1:17" s="20" customFormat="1" ht="12.95" customHeight="1" x14ac:dyDescent="0.2">
      <c r="A44" s="41" t="s">
        <v>159</v>
      </c>
      <c r="B44" s="42" t="s">
        <v>52</v>
      </c>
      <c r="C44" s="43">
        <v>33419.580999999998</v>
      </c>
      <c r="D44" s="44"/>
      <c r="E44" s="45">
        <f t="shared" si="0"/>
        <v>-3133.7616149063242</v>
      </c>
      <c r="F44" s="45">
        <f t="shared" si="6"/>
        <v>-3134</v>
      </c>
      <c r="G44" s="45">
        <f t="shared" si="1"/>
        <v>0.58314000000245869</v>
      </c>
      <c r="H44" s="45">
        <f t="shared" si="2"/>
        <v>0.58314000000245869</v>
      </c>
      <c r="I44" s="45"/>
      <c r="J44" s="45"/>
      <c r="K44" s="45"/>
      <c r="L44" s="45"/>
      <c r="M44" s="45"/>
      <c r="O44" s="45">
        <f t="shared" ca="1" si="3"/>
        <v>0.35725627019617412</v>
      </c>
      <c r="P44" s="45"/>
      <c r="Q44" s="47">
        <f t="shared" si="4"/>
        <v>18401.080999999998</v>
      </c>
    </row>
    <row r="45" spans="1:17" s="20" customFormat="1" ht="12.95" customHeight="1" x14ac:dyDescent="0.2">
      <c r="A45" s="41" t="s">
        <v>174</v>
      </c>
      <c r="B45" s="42" t="s">
        <v>52</v>
      </c>
      <c r="C45" s="43">
        <v>33456.250999999997</v>
      </c>
      <c r="D45" s="44"/>
      <c r="E45" s="45">
        <f t="shared" si="0"/>
        <v>-3118.7710785255563</v>
      </c>
      <c r="F45" s="45">
        <f t="shared" si="6"/>
        <v>-3119</v>
      </c>
      <c r="G45" s="45">
        <f t="shared" si="1"/>
        <v>0.55999000000156229</v>
      </c>
      <c r="H45" s="45">
        <f t="shared" si="2"/>
        <v>0.55999000000156229</v>
      </c>
      <c r="I45" s="45"/>
      <c r="J45" s="45"/>
      <c r="K45" s="45"/>
      <c r="L45" s="45"/>
      <c r="M45" s="45"/>
      <c r="O45" s="45">
        <f t="shared" ca="1" si="3"/>
        <v>0.35535096063395222</v>
      </c>
      <c r="P45" s="45"/>
      <c r="Q45" s="47">
        <f t="shared" si="4"/>
        <v>18437.750999999997</v>
      </c>
    </row>
    <row r="46" spans="1:17" s="20" customFormat="1" ht="12.95" customHeight="1" x14ac:dyDescent="0.2">
      <c r="A46" s="41" t="s">
        <v>178</v>
      </c>
      <c r="B46" s="42" t="s">
        <v>52</v>
      </c>
      <c r="C46" s="43">
        <v>34126.491999999998</v>
      </c>
      <c r="D46" s="44"/>
      <c r="E46" s="45">
        <f t="shared" si="0"/>
        <v>-2844.7794751881479</v>
      </c>
      <c r="F46" s="45">
        <f t="shared" si="6"/>
        <v>-2845</v>
      </c>
      <c r="G46" s="45">
        <f t="shared" si="1"/>
        <v>0.53945000000385335</v>
      </c>
      <c r="H46" s="45">
        <f t="shared" si="2"/>
        <v>0.53945000000385335</v>
      </c>
      <c r="I46" s="45"/>
      <c r="J46" s="45"/>
      <c r="K46" s="45"/>
      <c r="L46" s="45"/>
      <c r="M46" s="45"/>
      <c r="O46" s="45">
        <f t="shared" ca="1" si="3"/>
        <v>0.32054730596403175</v>
      </c>
      <c r="P46" s="45"/>
      <c r="Q46" s="47">
        <f t="shared" si="4"/>
        <v>19107.991999999998</v>
      </c>
    </row>
    <row r="47" spans="1:17" s="20" customFormat="1" ht="12.95" customHeight="1" x14ac:dyDescent="0.2">
      <c r="A47" s="41" t="s">
        <v>182</v>
      </c>
      <c r="B47" s="42" t="s">
        <v>52</v>
      </c>
      <c r="C47" s="43">
        <v>34126.498</v>
      </c>
      <c r="D47" s="44"/>
      <c r="E47" s="45">
        <f t="shared" si="0"/>
        <v>-2844.7770224142646</v>
      </c>
      <c r="F47" s="45">
        <f t="shared" si="6"/>
        <v>-2845</v>
      </c>
      <c r="G47" s="45">
        <f t="shared" si="1"/>
        <v>0.54545000000507571</v>
      </c>
      <c r="H47" s="45">
        <f t="shared" si="2"/>
        <v>0.54545000000507571</v>
      </c>
      <c r="I47" s="45"/>
      <c r="J47" s="45"/>
      <c r="K47" s="45"/>
      <c r="L47" s="45"/>
      <c r="M47" s="45"/>
      <c r="O47" s="45">
        <f t="shared" ca="1" si="3"/>
        <v>0.32054730596403175</v>
      </c>
      <c r="P47" s="45"/>
      <c r="Q47" s="47">
        <f t="shared" si="4"/>
        <v>19107.998</v>
      </c>
    </row>
    <row r="48" spans="1:17" s="20" customFormat="1" ht="12.95" customHeight="1" x14ac:dyDescent="0.2">
      <c r="A48" s="41" t="s">
        <v>186</v>
      </c>
      <c r="B48" s="42" t="s">
        <v>52</v>
      </c>
      <c r="C48" s="43">
        <v>34488.49</v>
      </c>
      <c r="D48" s="44"/>
      <c r="E48" s="45">
        <f t="shared" si="0"/>
        <v>-2696.796268513333</v>
      </c>
      <c r="F48" s="45">
        <f t="shared" si="6"/>
        <v>-2697</v>
      </c>
      <c r="G48" s="45">
        <f t="shared" si="1"/>
        <v>0.4983700000011595</v>
      </c>
      <c r="H48" s="45">
        <f t="shared" si="2"/>
        <v>0.4983700000011595</v>
      </c>
      <c r="I48" s="45"/>
      <c r="J48" s="45"/>
      <c r="K48" s="45"/>
      <c r="L48" s="45"/>
      <c r="M48" s="45"/>
      <c r="O48" s="45">
        <f t="shared" ca="1" si="3"/>
        <v>0.30174825161677543</v>
      </c>
      <c r="P48" s="45"/>
      <c r="Q48" s="47">
        <f t="shared" si="4"/>
        <v>19469.989999999998</v>
      </c>
    </row>
    <row r="49" spans="1:33" s="20" customFormat="1" ht="12.95" customHeight="1" x14ac:dyDescent="0.2">
      <c r="A49" s="41" t="s">
        <v>190</v>
      </c>
      <c r="B49" s="42" t="s">
        <v>52</v>
      </c>
      <c r="C49" s="43">
        <v>34488.506000000001</v>
      </c>
      <c r="D49" s="44"/>
      <c r="E49" s="45">
        <f t="shared" si="0"/>
        <v>-2696.789727782977</v>
      </c>
      <c r="F49" s="45">
        <f t="shared" si="6"/>
        <v>-2697</v>
      </c>
      <c r="G49" s="45">
        <f t="shared" si="1"/>
        <v>0.51437000000441913</v>
      </c>
      <c r="H49" s="45">
        <f t="shared" si="2"/>
        <v>0.51437000000441913</v>
      </c>
      <c r="I49" s="45"/>
      <c r="J49" s="45"/>
      <c r="K49" s="45"/>
      <c r="L49" s="45"/>
      <c r="M49" s="45"/>
      <c r="O49" s="45">
        <f t="shared" ca="1" si="3"/>
        <v>0.30174825161677543</v>
      </c>
      <c r="P49" s="45"/>
      <c r="Q49" s="47">
        <f t="shared" si="4"/>
        <v>19470.006000000001</v>
      </c>
    </row>
    <row r="50" spans="1:33" s="20" customFormat="1" ht="12.95" customHeight="1" x14ac:dyDescent="0.2">
      <c r="A50" s="41" t="s">
        <v>194</v>
      </c>
      <c r="B50" s="42" t="s">
        <v>52</v>
      </c>
      <c r="C50" s="43">
        <v>35552.512999999999</v>
      </c>
      <c r="D50" s="44"/>
      <c r="E50" s="45">
        <f t="shared" si="0"/>
        <v>-2261.828297652286</v>
      </c>
      <c r="F50" s="45">
        <f t="shared" si="6"/>
        <v>-2262</v>
      </c>
      <c r="G50" s="45">
        <f t="shared" si="1"/>
        <v>0.42001999999774853</v>
      </c>
      <c r="H50" s="45">
        <f t="shared" si="2"/>
        <v>0.42001999999774853</v>
      </c>
      <c r="I50" s="45"/>
      <c r="J50" s="45"/>
      <c r="K50" s="45"/>
      <c r="L50" s="45"/>
      <c r="M50" s="45"/>
      <c r="O50" s="45">
        <f t="shared" ca="1" si="3"/>
        <v>0.24649427431233972</v>
      </c>
      <c r="P50" s="45"/>
      <c r="Q50" s="47">
        <f t="shared" si="4"/>
        <v>20534.012999999999</v>
      </c>
    </row>
    <row r="51" spans="1:33" s="20" customFormat="1" ht="12.95" customHeight="1" x14ac:dyDescent="0.2">
      <c r="A51" s="41" t="s">
        <v>198</v>
      </c>
      <c r="B51" s="42" t="s">
        <v>52</v>
      </c>
      <c r="C51" s="43">
        <v>36007.478000000003</v>
      </c>
      <c r="D51" s="44"/>
      <c r="E51" s="45">
        <f t="shared" si="0"/>
        <v>-2075.8405860494377</v>
      </c>
      <c r="F51" s="45">
        <f t="shared" si="6"/>
        <v>-2076</v>
      </c>
      <c r="G51" s="45">
        <f t="shared" si="1"/>
        <v>0.38996000000770437</v>
      </c>
      <c r="H51" s="45">
        <f t="shared" si="2"/>
        <v>0.38996000000770437</v>
      </c>
      <c r="I51" s="45"/>
      <c r="J51" s="45"/>
      <c r="K51" s="45"/>
      <c r="L51" s="45"/>
      <c r="M51" s="45"/>
      <c r="O51" s="45">
        <f t="shared" ca="1" si="3"/>
        <v>0.22286843574078791</v>
      </c>
      <c r="P51" s="45"/>
      <c r="Q51" s="47">
        <f t="shared" si="4"/>
        <v>20988.978000000003</v>
      </c>
    </row>
    <row r="52" spans="1:33" s="20" customFormat="1" ht="12.95" customHeight="1" x14ac:dyDescent="0.2">
      <c r="A52" s="41" t="s">
        <v>202</v>
      </c>
      <c r="B52" s="42" t="s">
        <v>52</v>
      </c>
      <c r="C52" s="43">
        <v>36369.493000000002</v>
      </c>
      <c r="D52" s="44"/>
      <c r="E52" s="45">
        <f t="shared" si="0"/>
        <v>-1927.8504298486212</v>
      </c>
      <c r="F52" s="45">
        <f t="shared" si="6"/>
        <v>-1928</v>
      </c>
      <c r="G52" s="45">
        <f t="shared" si="1"/>
        <v>0.36588000000483589</v>
      </c>
      <c r="H52" s="45">
        <f t="shared" si="2"/>
        <v>0.36588000000483589</v>
      </c>
      <c r="I52" s="45"/>
      <c r="J52" s="45"/>
      <c r="K52" s="45"/>
      <c r="L52" s="45"/>
      <c r="M52" s="45"/>
      <c r="O52" s="45">
        <f t="shared" ca="1" si="3"/>
        <v>0.20406938139353159</v>
      </c>
      <c r="P52" s="45"/>
      <c r="Q52" s="47">
        <f t="shared" si="4"/>
        <v>21350.993000000002</v>
      </c>
    </row>
    <row r="53" spans="1:33" s="20" customFormat="1" ht="12.95" customHeight="1" x14ac:dyDescent="0.2">
      <c r="A53" s="41" t="s">
        <v>205</v>
      </c>
      <c r="B53" s="42" t="s">
        <v>52</v>
      </c>
      <c r="C53" s="43">
        <v>38957.355000000003</v>
      </c>
      <c r="D53" s="44"/>
      <c r="E53" s="45">
        <f t="shared" ref="E53:E82" si="7">+(C53-C$7)/C$8</f>
        <v>-869.9437088393862</v>
      </c>
      <c r="F53" s="45">
        <f t="shared" si="6"/>
        <v>-870</v>
      </c>
      <c r="G53" s="45">
        <f t="shared" ref="G53:G82" si="8">+C53-(C$7+F53*C$8)</f>
        <v>0.13770000000658911</v>
      </c>
      <c r="H53" s="45">
        <f t="shared" si="2"/>
        <v>0.13770000000658911</v>
      </c>
      <c r="I53" s="45"/>
      <c r="J53" s="45"/>
      <c r="K53" s="45"/>
      <c r="L53" s="45"/>
      <c r="M53" s="45"/>
      <c r="O53" s="45">
        <f t="shared" ref="O53:O82" ca="1" si="9">+C$11+C$12*F53</f>
        <v>6.9681546938145378E-2</v>
      </c>
      <c r="P53" s="45"/>
      <c r="Q53" s="47">
        <f t="shared" ref="Q53:Q82" si="10">+C53-15018.5</f>
        <v>23938.855000000003</v>
      </c>
    </row>
    <row r="54" spans="1:33" s="45" customFormat="1" ht="12.95" customHeight="1" x14ac:dyDescent="0.2">
      <c r="A54" s="45" t="s">
        <v>17</v>
      </c>
      <c r="C54" s="48">
        <f>+C37</f>
        <v>32673.513999999999</v>
      </c>
      <c r="D54" s="48" t="s">
        <v>19</v>
      </c>
      <c r="E54" s="45">
        <f t="shared" si="7"/>
        <v>-3438.7505569840687</v>
      </c>
      <c r="F54" s="45">
        <f t="shared" si="6"/>
        <v>-3439</v>
      </c>
      <c r="G54" s="45">
        <f t="shared" si="8"/>
        <v>0.61019000000305823</v>
      </c>
      <c r="H54" s="45">
        <f>+G54</f>
        <v>0.61019000000305823</v>
      </c>
      <c r="O54" s="45">
        <f t="shared" ca="1" si="9"/>
        <v>0.39599756462801988</v>
      </c>
      <c r="Q54" s="47">
        <f t="shared" si="10"/>
        <v>17655.013999999999</v>
      </c>
    </row>
    <row r="55" spans="1:33" s="20" customFormat="1" ht="12.95" customHeight="1" x14ac:dyDescent="0.2">
      <c r="A55" s="41" t="s">
        <v>210</v>
      </c>
      <c r="B55" s="42" t="s">
        <v>52</v>
      </c>
      <c r="C55" s="43">
        <v>41085.413999999997</v>
      </c>
      <c r="D55" s="44"/>
      <c r="E55" s="45">
        <f t="shared" si="7"/>
        <v>-2.4527738833633908E-3</v>
      </c>
      <c r="F55" s="45">
        <f t="shared" si="6"/>
        <v>0</v>
      </c>
      <c r="G55" s="45">
        <f t="shared" si="8"/>
        <v>-6.0000000012223609E-3</v>
      </c>
      <c r="H55" s="45"/>
      <c r="I55" s="45">
        <f t="shared" ref="I55:I66" si="11">G55</f>
        <v>-6.0000000012223609E-3</v>
      </c>
      <c r="J55" s="45"/>
      <c r="K55" s="45"/>
      <c r="L55" s="45"/>
      <c r="M55" s="45"/>
      <c r="O55" s="45">
        <f t="shared" ca="1" si="9"/>
        <v>-4.0826407670726095E-2</v>
      </c>
      <c r="P55" s="45"/>
      <c r="Q55" s="47">
        <f t="shared" si="10"/>
        <v>26066.913999999997</v>
      </c>
    </row>
    <row r="56" spans="1:33" s="45" customFormat="1" ht="12.95" customHeight="1" x14ac:dyDescent="0.2">
      <c r="A56" s="45" t="s">
        <v>32</v>
      </c>
      <c r="C56" s="48">
        <v>41085.425999999999</v>
      </c>
      <c r="D56" s="48"/>
      <c r="E56" s="45">
        <f t="shared" si="7"/>
        <v>2.4527738833633908E-3</v>
      </c>
      <c r="F56" s="45">
        <f t="shared" si="6"/>
        <v>0</v>
      </c>
      <c r="G56" s="45">
        <f t="shared" si="8"/>
        <v>6.0000000012223609E-3</v>
      </c>
      <c r="I56" s="45">
        <f t="shared" si="11"/>
        <v>6.0000000012223609E-3</v>
      </c>
      <c r="O56" s="45">
        <f t="shared" ca="1" si="9"/>
        <v>-4.0826407670726095E-2</v>
      </c>
      <c r="Q56" s="47">
        <f t="shared" si="10"/>
        <v>26066.925999999999</v>
      </c>
      <c r="AA56" s="45" t="s">
        <v>31</v>
      </c>
      <c r="AG56" s="45" t="s">
        <v>33</v>
      </c>
    </row>
    <row r="57" spans="1:33" s="45" customFormat="1" ht="12.95" customHeight="1" x14ac:dyDescent="0.2">
      <c r="A57" s="45" t="s">
        <v>34</v>
      </c>
      <c r="C57" s="48">
        <v>42895.451000000001</v>
      </c>
      <c r="D57" s="48"/>
      <c r="E57" s="45">
        <f t="shared" si="7"/>
        <v>739.93279399561061</v>
      </c>
      <c r="F57" s="45">
        <f t="shared" si="6"/>
        <v>740</v>
      </c>
      <c r="G57" s="45">
        <f t="shared" si="8"/>
        <v>-0.16439999999420252</v>
      </c>
      <c r="I57" s="45">
        <f t="shared" si="11"/>
        <v>-0.16439999999420252</v>
      </c>
      <c r="O57" s="45">
        <f t="shared" ca="1" si="9"/>
        <v>-0.13482167940700757</v>
      </c>
      <c r="Q57" s="47">
        <f t="shared" si="10"/>
        <v>27876.951000000001</v>
      </c>
      <c r="AA57" s="45" t="s">
        <v>31</v>
      </c>
      <c r="AG57" s="45" t="s">
        <v>33</v>
      </c>
    </row>
    <row r="58" spans="1:33" s="45" customFormat="1" ht="12.95" customHeight="1" x14ac:dyDescent="0.2">
      <c r="A58" s="45" t="s">
        <v>34</v>
      </c>
      <c r="C58" s="48">
        <v>42900.353999999999</v>
      </c>
      <c r="D58" s="48"/>
      <c r="E58" s="45">
        <f t="shared" si="7"/>
        <v>741.93711905355667</v>
      </c>
      <c r="F58" s="45">
        <f t="shared" si="6"/>
        <v>742</v>
      </c>
      <c r="G58" s="45">
        <f t="shared" si="8"/>
        <v>-0.15381999999954132</v>
      </c>
      <c r="I58" s="45">
        <f t="shared" si="11"/>
        <v>-0.15381999999954132</v>
      </c>
      <c r="O58" s="45">
        <f t="shared" ca="1" si="9"/>
        <v>-0.13507572068197049</v>
      </c>
      <c r="Q58" s="47">
        <f t="shared" si="10"/>
        <v>27881.853999999999</v>
      </c>
      <c r="AA58" s="45" t="s">
        <v>31</v>
      </c>
      <c r="AG58" s="45" t="s">
        <v>33</v>
      </c>
    </row>
    <row r="59" spans="1:33" s="45" customFormat="1" ht="12.95" customHeight="1" x14ac:dyDescent="0.2">
      <c r="A59" s="45" t="s">
        <v>35</v>
      </c>
      <c r="C59" s="48">
        <v>46212.366000000002</v>
      </c>
      <c r="D59" s="48"/>
      <c r="E59" s="45">
        <f t="shared" si="7"/>
        <v>2095.8732079420829</v>
      </c>
      <c r="F59" s="45">
        <f t="shared" si="6"/>
        <v>2096</v>
      </c>
      <c r="G59" s="45">
        <f t="shared" si="8"/>
        <v>-0.31016000000090571</v>
      </c>
      <c r="I59" s="45">
        <f t="shared" si="11"/>
        <v>-0.31016000000090571</v>
      </c>
      <c r="O59" s="45">
        <f t="shared" ca="1" si="9"/>
        <v>-0.30706166383186934</v>
      </c>
      <c r="Q59" s="47">
        <f t="shared" si="10"/>
        <v>31193.866000000002</v>
      </c>
      <c r="AA59" s="45" t="s">
        <v>31</v>
      </c>
      <c r="AG59" s="45" t="s">
        <v>33</v>
      </c>
    </row>
    <row r="60" spans="1:33" s="45" customFormat="1" ht="12.95" customHeight="1" x14ac:dyDescent="0.2">
      <c r="A60" s="45" t="s">
        <v>37</v>
      </c>
      <c r="C60" s="48">
        <v>46332.23</v>
      </c>
      <c r="D60" s="48"/>
      <c r="E60" s="45">
        <f t="shared" si="7"/>
        <v>2144.8730893913462</v>
      </c>
      <c r="F60" s="45">
        <f t="shared" si="6"/>
        <v>2145</v>
      </c>
      <c r="G60" s="45">
        <f t="shared" si="8"/>
        <v>-0.31044999999721767</v>
      </c>
      <c r="I60" s="45">
        <f t="shared" si="11"/>
        <v>-0.31044999999721767</v>
      </c>
      <c r="O60" s="45">
        <f t="shared" ca="1" si="9"/>
        <v>-0.31328567506846094</v>
      </c>
      <c r="Q60" s="47">
        <f t="shared" si="10"/>
        <v>31313.730000000003</v>
      </c>
      <c r="AA60" s="45" t="s">
        <v>31</v>
      </c>
      <c r="AC60" s="45">
        <v>13</v>
      </c>
      <c r="AE60" s="45" t="s">
        <v>36</v>
      </c>
      <c r="AG60" s="45" t="s">
        <v>38</v>
      </c>
    </row>
    <row r="61" spans="1:33" s="20" customFormat="1" ht="12.95" customHeight="1" x14ac:dyDescent="0.2">
      <c r="A61" s="41" t="s">
        <v>227</v>
      </c>
      <c r="B61" s="42" t="s">
        <v>52</v>
      </c>
      <c r="C61" s="43">
        <v>46552.38</v>
      </c>
      <c r="D61" s="44"/>
      <c r="E61" s="45">
        <f t="shared" si="7"/>
        <v>2234.8694511100839</v>
      </c>
      <c r="F61" s="45">
        <f t="shared" si="6"/>
        <v>2235</v>
      </c>
      <c r="G61" s="45">
        <f t="shared" si="8"/>
        <v>-0.31934999999793945</v>
      </c>
      <c r="H61" s="45"/>
      <c r="I61" s="45">
        <f t="shared" si="11"/>
        <v>-0.31934999999793945</v>
      </c>
      <c r="J61" s="45"/>
      <c r="K61" s="45"/>
      <c r="L61" s="45"/>
      <c r="M61" s="45"/>
      <c r="N61" s="45"/>
      <c r="O61" s="45">
        <f t="shared" ca="1" si="9"/>
        <v>-0.32471753244179247</v>
      </c>
      <c r="P61" s="45"/>
      <c r="Q61" s="47">
        <f t="shared" si="10"/>
        <v>31533.879999999997</v>
      </c>
    </row>
    <row r="62" spans="1:33" s="45" customFormat="1" ht="12.95" customHeight="1" x14ac:dyDescent="0.2">
      <c r="A62" s="45" t="s">
        <v>39</v>
      </c>
      <c r="C62" s="48">
        <v>46552.385000000002</v>
      </c>
      <c r="D62" s="48"/>
      <c r="E62" s="45">
        <f t="shared" si="7"/>
        <v>2234.8714950883218</v>
      </c>
      <c r="F62" s="45">
        <f t="shared" si="6"/>
        <v>2235</v>
      </c>
      <c r="G62" s="45">
        <f t="shared" si="8"/>
        <v>-0.31434999999328284</v>
      </c>
      <c r="I62" s="45">
        <f t="shared" si="11"/>
        <v>-0.31434999999328284</v>
      </c>
      <c r="O62" s="45">
        <f t="shared" ca="1" si="9"/>
        <v>-0.32471753244179247</v>
      </c>
      <c r="Q62" s="47">
        <f t="shared" si="10"/>
        <v>31533.885000000002</v>
      </c>
      <c r="AA62" s="45" t="s">
        <v>31</v>
      </c>
      <c r="AC62" s="45">
        <v>15</v>
      </c>
      <c r="AE62" s="45" t="s">
        <v>36</v>
      </c>
      <c r="AG62" s="45" t="s">
        <v>38</v>
      </c>
    </row>
    <row r="63" spans="1:33" s="45" customFormat="1" ht="12.95" customHeight="1" x14ac:dyDescent="0.2">
      <c r="A63" s="45" t="s">
        <v>40</v>
      </c>
      <c r="C63" s="48">
        <v>46613.535000000003</v>
      </c>
      <c r="D63" s="48"/>
      <c r="E63" s="45">
        <f t="shared" si="7"/>
        <v>2259.8693489111747</v>
      </c>
      <c r="F63" s="45">
        <f t="shared" si="6"/>
        <v>2260</v>
      </c>
      <c r="G63" s="45">
        <f t="shared" si="8"/>
        <v>-0.3195999999952619</v>
      </c>
      <c r="I63" s="45">
        <f t="shared" si="11"/>
        <v>-0.3195999999952619</v>
      </c>
      <c r="O63" s="45">
        <f t="shared" ca="1" si="9"/>
        <v>-0.32789304837882899</v>
      </c>
      <c r="Q63" s="47">
        <f t="shared" si="10"/>
        <v>31595.035000000003</v>
      </c>
      <c r="AA63" s="45" t="s">
        <v>31</v>
      </c>
      <c r="AG63" s="45" t="s">
        <v>33</v>
      </c>
    </row>
    <row r="64" spans="1:33" s="45" customFormat="1" ht="12.95" customHeight="1" x14ac:dyDescent="0.2">
      <c r="A64" s="45" t="s">
        <v>40</v>
      </c>
      <c r="C64" s="48">
        <v>46618.411</v>
      </c>
      <c r="D64" s="48"/>
      <c r="E64" s="45">
        <f t="shared" si="7"/>
        <v>2261.8626364866473</v>
      </c>
      <c r="F64" s="45">
        <f t="shared" si="6"/>
        <v>2262</v>
      </c>
      <c r="G64" s="45">
        <f t="shared" si="8"/>
        <v>-0.33601999999518739</v>
      </c>
      <c r="I64" s="45">
        <f t="shared" si="11"/>
        <v>-0.33601999999518739</v>
      </c>
      <c r="O64" s="45">
        <f t="shared" ca="1" si="9"/>
        <v>-0.32814708965379191</v>
      </c>
      <c r="Q64" s="47">
        <f t="shared" si="10"/>
        <v>31599.911</v>
      </c>
      <c r="AA64" s="45" t="s">
        <v>31</v>
      </c>
      <c r="AG64" s="45" t="s">
        <v>33</v>
      </c>
    </row>
    <row r="65" spans="1:33" s="45" customFormat="1" ht="12.95" customHeight="1" x14ac:dyDescent="0.2">
      <c r="A65" s="45" t="s">
        <v>41</v>
      </c>
      <c r="C65" s="48">
        <v>48044.466</v>
      </c>
      <c r="D65" s="48"/>
      <c r="E65" s="45">
        <f t="shared" si="7"/>
        <v>2844.8277130745118</v>
      </c>
      <c r="F65" s="45">
        <f t="shared" si="6"/>
        <v>2845</v>
      </c>
      <c r="G65" s="45">
        <f t="shared" si="8"/>
        <v>-0.42145000000164146</v>
      </c>
      <c r="I65" s="45">
        <f t="shared" si="11"/>
        <v>-0.42145000000164146</v>
      </c>
      <c r="O65" s="45">
        <f t="shared" ca="1" si="9"/>
        <v>-0.40220012130548394</v>
      </c>
      <c r="Q65" s="47">
        <f t="shared" si="10"/>
        <v>33025.966</v>
      </c>
      <c r="AA65" s="45" t="s">
        <v>31</v>
      </c>
      <c r="AC65" s="45">
        <v>18</v>
      </c>
      <c r="AE65" s="45" t="s">
        <v>36</v>
      </c>
      <c r="AG65" s="45" t="s">
        <v>38</v>
      </c>
    </row>
    <row r="66" spans="1:33" s="45" customFormat="1" ht="12.95" customHeight="1" x14ac:dyDescent="0.2">
      <c r="A66" s="45" t="s">
        <v>42</v>
      </c>
      <c r="C66" s="48">
        <v>48406.485999999997</v>
      </c>
      <c r="D66" s="48">
        <v>0.01</v>
      </c>
      <c r="E66" s="45">
        <f t="shared" si="7"/>
        <v>2992.8199132535628</v>
      </c>
      <c r="F66" s="45">
        <f t="shared" si="6"/>
        <v>2993</v>
      </c>
      <c r="G66" s="45">
        <f t="shared" si="8"/>
        <v>-0.44052999999985332</v>
      </c>
      <c r="I66" s="45">
        <f t="shared" si="11"/>
        <v>-0.44052999999985332</v>
      </c>
      <c r="O66" s="45">
        <f t="shared" ca="1" si="9"/>
        <v>-0.42099917565274025</v>
      </c>
      <c r="Q66" s="47">
        <f t="shared" si="10"/>
        <v>33387.985999999997</v>
      </c>
      <c r="AA66" s="45" t="s">
        <v>31</v>
      </c>
      <c r="AC66" s="45">
        <v>44</v>
      </c>
      <c r="AE66" s="45" t="s">
        <v>36</v>
      </c>
      <c r="AG66" s="45" t="s">
        <v>38</v>
      </c>
    </row>
    <row r="67" spans="1:33" s="45" customFormat="1" ht="12.95" customHeight="1" x14ac:dyDescent="0.2">
      <c r="A67" s="45" t="s">
        <v>45</v>
      </c>
      <c r="C67" s="48">
        <v>48768.5046</v>
      </c>
      <c r="D67" s="48"/>
      <c r="E67" s="45">
        <f t="shared" si="7"/>
        <v>3140.8115411187105</v>
      </c>
      <c r="F67" s="45">
        <f t="shared" si="6"/>
        <v>3141</v>
      </c>
      <c r="G67" s="45">
        <f t="shared" si="8"/>
        <v>-0.46100999999907799</v>
      </c>
      <c r="J67" s="45">
        <f>G67</f>
        <v>-0.46100999999907799</v>
      </c>
      <c r="O67" s="45">
        <f t="shared" ca="1" si="9"/>
        <v>-0.43979822999999652</v>
      </c>
      <c r="Q67" s="47">
        <f t="shared" si="10"/>
        <v>33750.0046</v>
      </c>
      <c r="AA67" s="45" t="s">
        <v>43</v>
      </c>
      <c r="AB67" s="45" t="s">
        <v>44</v>
      </c>
      <c r="AG67" s="45" t="s">
        <v>33</v>
      </c>
    </row>
    <row r="68" spans="1:33" s="45" customFormat="1" ht="12.95" customHeight="1" x14ac:dyDescent="0.2">
      <c r="A68" s="45" t="s">
        <v>45</v>
      </c>
      <c r="C68" s="48">
        <v>48768.505400000002</v>
      </c>
      <c r="D68" s="48"/>
      <c r="E68" s="45">
        <f t="shared" si="7"/>
        <v>3140.8118681552291</v>
      </c>
      <c r="F68" s="45">
        <f t="shared" si="6"/>
        <v>3141</v>
      </c>
      <c r="G68" s="45">
        <f t="shared" si="8"/>
        <v>-0.46020999999745982</v>
      </c>
      <c r="J68" s="45">
        <f>G68</f>
        <v>-0.46020999999745982</v>
      </c>
      <c r="O68" s="45">
        <f t="shared" ca="1" si="9"/>
        <v>-0.43979822999999652</v>
      </c>
      <c r="Q68" s="47">
        <f t="shared" si="10"/>
        <v>33750.005400000002</v>
      </c>
      <c r="AA68" s="45" t="s">
        <v>43</v>
      </c>
      <c r="AB68" s="45" t="s">
        <v>38</v>
      </c>
      <c r="AG68" s="45" t="s">
        <v>33</v>
      </c>
    </row>
    <row r="69" spans="1:33" s="45" customFormat="1" ht="12.95" customHeight="1" x14ac:dyDescent="0.2">
      <c r="A69" s="45" t="s">
        <v>47</v>
      </c>
      <c r="C69" s="48">
        <v>50556.58</v>
      </c>
      <c r="D69" s="48">
        <v>5.0000000000000001E-3</v>
      </c>
      <c r="E69" s="45">
        <f t="shared" si="7"/>
        <v>3871.7689814038872</v>
      </c>
      <c r="F69" s="45">
        <f t="shared" si="6"/>
        <v>3872</v>
      </c>
      <c r="G69" s="45">
        <f t="shared" si="8"/>
        <v>-0.56511999999929685</v>
      </c>
      <c r="K69" s="45">
        <f>G69</f>
        <v>-0.56511999999929685</v>
      </c>
      <c r="O69" s="45">
        <f t="shared" ca="1" si="9"/>
        <v>-0.53265031599894486</v>
      </c>
      <c r="Q69" s="47">
        <f t="shared" si="10"/>
        <v>35538.080000000002</v>
      </c>
      <c r="AA69" s="45" t="s">
        <v>46</v>
      </c>
      <c r="AC69" s="45">
        <v>42</v>
      </c>
      <c r="AE69" s="45" t="s">
        <v>36</v>
      </c>
      <c r="AG69" s="45" t="s">
        <v>38</v>
      </c>
    </row>
    <row r="70" spans="1:33" s="20" customFormat="1" ht="12.95" customHeight="1" x14ac:dyDescent="0.2">
      <c r="A70" s="41" t="s">
        <v>264</v>
      </c>
      <c r="B70" s="42" t="s">
        <v>52</v>
      </c>
      <c r="C70" s="43">
        <v>53450.312599999997</v>
      </c>
      <c r="D70" s="44"/>
      <c r="E70" s="45">
        <f t="shared" si="7"/>
        <v>5054.7142722824283</v>
      </c>
      <c r="F70" s="49">
        <f t="shared" ref="F70:F82" si="12">ROUND(2*E70,0)/2+0.5</f>
        <v>5055</v>
      </c>
      <c r="G70" s="45">
        <f t="shared" si="8"/>
        <v>-0.698949999998149</v>
      </c>
      <c r="H70" s="45"/>
      <c r="I70" s="45"/>
      <c r="J70" s="45"/>
      <c r="K70" s="45">
        <f>G70</f>
        <v>-0.698949999998149</v>
      </c>
      <c r="L70" s="45"/>
      <c r="M70" s="45"/>
      <c r="O70" s="45">
        <f t="shared" ca="1" si="9"/>
        <v>-0.68291573013951379</v>
      </c>
      <c r="P70" s="45"/>
      <c r="Q70" s="47">
        <f t="shared" si="10"/>
        <v>38431.812599999997</v>
      </c>
    </row>
    <row r="71" spans="1:33" s="50" customFormat="1" ht="12.95" customHeight="1" x14ac:dyDescent="0.2">
      <c r="A71" s="5" t="s">
        <v>59</v>
      </c>
      <c r="B71" s="6" t="s">
        <v>52</v>
      </c>
      <c r="C71" s="5">
        <v>53560.39000000013</v>
      </c>
      <c r="D71" s="5">
        <v>3.0000000000000001E-3</v>
      </c>
      <c r="E71" s="50">
        <f t="shared" si="7"/>
        <v>5099.7134342514055</v>
      </c>
      <c r="F71" s="49">
        <f t="shared" si="12"/>
        <v>5100</v>
      </c>
      <c r="G71" s="50">
        <f t="shared" si="8"/>
        <v>-0.70099999986996409</v>
      </c>
      <c r="K71" s="50">
        <f>G71</f>
        <v>-0.70099999986996409</v>
      </c>
      <c r="O71" s="50">
        <f t="shared" ca="1" si="9"/>
        <v>-0.68863165882617949</v>
      </c>
      <c r="Q71" s="51">
        <f t="shared" si="10"/>
        <v>38541.89000000013</v>
      </c>
    </row>
    <row r="72" spans="1:33" s="50" customFormat="1" ht="12.95" customHeight="1" x14ac:dyDescent="0.2">
      <c r="A72" s="52" t="s">
        <v>51</v>
      </c>
      <c r="B72" s="53" t="s">
        <v>52</v>
      </c>
      <c r="C72" s="54">
        <v>53560.432000000001</v>
      </c>
      <c r="D72" s="54">
        <v>3.0000000000000001E-3</v>
      </c>
      <c r="E72" s="50">
        <f t="shared" si="7"/>
        <v>5099.7306036685322</v>
      </c>
      <c r="F72" s="49">
        <f t="shared" si="12"/>
        <v>5100</v>
      </c>
      <c r="G72" s="50">
        <f t="shared" si="8"/>
        <v>-0.65899999999965075</v>
      </c>
      <c r="J72" s="50">
        <f>G72</f>
        <v>-0.65899999999965075</v>
      </c>
      <c r="O72" s="50">
        <f t="shared" ca="1" si="9"/>
        <v>-0.68863165882617949</v>
      </c>
      <c r="Q72" s="51">
        <f t="shared" si="10"/>
        <v>38541.932000000001</v>
      </c>
    </row>
    <row r="73" spans="1:33" s="50" customFormat="1" ht="12.95" customHeight="1" x14ac:dyDescent="0.2">
      <c r="A73" s="5" t="s">
        <v>59</v>
      </c>
      <c r="B73" s="6" t="s">
        <v>52</v>
      </c>
      <c r="C73" s="5">
        <v>54262.42799999984</v>
      </c>
      <c r="D73" s="5">
        <v>5.0000000000000001E-3</v>
      </c>
      <c r="E73" s="50">
        <f t="shared" si="7"/>
        <v>5386.7035127809304</v>
      </c>
      <c r="F73" s="49">
        <f t="shared" si="12"/>
        <v>5387</v>
      </c>
      <c r="G73" s="50">
        <f t="shared" si="8"/>
        <v>-0.72527000015543308</v>
      </c>
      <c r="K73" s="50">
        <f t="shared" ref="K73:K82" si="13">G73</f>
        <v>-0.72527000015543308</v>
      </c>
      <c r="O73" s="50">
        <f t="shared" ca="1" si="9"/>
        <v>-0.72508658178335894</v>
      </c>
      <c r="Q73" s="51">
        <f t="shared" si="10"/>
        <v>39243.92799999984</v>
      </c>
    </row>
    <row r="74" spans="1:33" s="50" customFormat="1" ht="12.95" customHeight="1" x14ac:dyDescent="0.2">
      <c r="A74" s="55" t="s">
        <v>63</v>
      </c>
      <c r="B74" s="56" t="s">
        <v>52</v>
      </c>
      <c r="C74" s="57">
        <v>54991.375</v>
      </c>
      <c r="D74" s="57">
        <v>0.01</v>
      </c>
      <c r="E74" s="50">
        <f t="shared" si="7"/>
        <v>5684.6938733796369</v>
      </c>
      <c r="F74" s="49">
        <f t="shared" si="12"/>
        <v>5685</v>
      </c>
      <c r="G74" s="50">
        <f t="shared" si="8"/>
        <v>-0.74885000000358559</v>
      </c>
      <c r="K74" s="50">
        <f t="shared" si="13"/>
        <v>-0.74885000000358559</v>
      </c>
      <c r="O74" s="50">
        <f t="shared" ca="1" si="9"/>
        <v>-0.76293873175283444</v>
      </c>
      <c r="Q74" s="51">
        <f t="shared" si="10"/>
        <v>39972.875</v>
      </c>
    </row>
    <row r="75" spans="1:33" s="50" customFormat="1" ht="12.95" customHeight="1" x14ac:dyDescent="0.2">
      <c r="A75" s="55" t="s">
        <v>62</v>
      </c>
      <c r="B75" s="6" t="s">
        <v>52</v>
      </c>
      <c r="C75" s="5">
        <v>55375.408000000003</v>
      </c>
      <c r="D75" s="5">
        <v>5.0000000000000001E-3</v>
      </c>
      <c r="E75" s="50">
        <f t="shared" si="7"/>
        <v>5841.6848921392702</v>
      </c>
      <c r="F75" s="49">
        <f t="shared" si="12"/>
        <v>5842</v>
      </c>
      <c r="G75" s="50">
        <f t="shared" si="8"/>
        <v>-0.77081999999791151</v>
      </c>
      <c r="K75" s="50">
        <f t="shared" si="13"/>
        <v>-0.77081999999791151</v>
      </c>
      <c r="O75" s="50">
        <f t="shared" ca="1" si="9"/>
        <v>-0.78288097183742389</v>
      </c>
      <c r="Q75" s="51">
        <f t="shared" si="10"/>
        <v>40356.908000000003</v>
      </c>
    </row>
    <row r="76" spans="1:33" s="20" customFormat="1" ht="12.95" customHeight="1" x14ac:dyDescent="0.2">
      <c r="A76" s="5" t="s">
        <v>64</v>
      </c>
      <c r="B76" s="6" t="s">
        <v>52</v>
      </c>
      <c r="C76" s="5">
        <v>55673.837399999997</v>
      </c>
      <c r="D76" s="5">
        <v>6.9999999999999999E-4</v>
      </c>
      <c r="E76" s="50">
        <f t="shared" si="7"/>
        <v>5963.6815318390481</v>
      </c>
      <c r="F76" s="49">
        <f t="shared" si="12"/>
        <v>5964</v>
      </c>
      <c r="G76" s="50">
        <f t="shared" si="8"/>
        <v>-0.77904000000125961</v>
      </c>
      <c r="H76" s="50"/>
      <c r="I76" s="50"/>
      <c r="J76" s="50"/>
      <c r="K76" s="50">
        <f t="shared" si="13"/>
        <v>-0.77904000000125961</v>
      </c>
      <c r="L76" s="50"/>
      <c r="M76" s="50"/>
      <c r="N76" s="50"/>
      <c r="O76" s="50">
        <f t="shared" ca="1" si="9"/>
        <v>-0.79837748961016219</v>
      </c>
      <c r="P76" s="50"/>
      <c r="Q76" s="51">
        <f t="shared" si="10"/>
        <v>40655.337399999997</v>
      </c>
    </row>
    <row r="77" spans="1:33" s="20" customFormat="1" ht="12.95" customHeight="1" x14ac:dyDescent="0.2">
      <c r="A77" s="55" t="s">
        <v>65</v>
      </c>
      <c r="B77" s="6" t="s">
        <v>52</v>
      </c>
      <c r="C77" s="5">
        <v>56001.607000000004</v>
      </c>
      <c r="D77" s="5">
        <v>6.0000000000000001E-3</v>
      </c>
      <c r="E77" s="50">
        <f t="shared" si="7"/>
        <v>6097.6723175851639</v>
      </c>
      <c r="F77" s="49">
        <f t="shared" si="12"/>
        <v>6098</v>
      </c>
      <c r="G77" s="50">
        <f t="shared" si="8"/>
        <v>-0.80157999999937601</v>
      </c>
      <c r="H77" s="50"/>
      <c r="I77" s="50"/>
      <c r="J77" s="50"/>
      <c r="K77" s="50">
        <f t="shared" si="13"/>
        <v>-0.80157999999937601</v>
      </c>
      <c r="L77" s="50"/>
      <c r="M77" s="50"/>
      <c r="N77" s="50"/>
      <c r="O77" s="50">
        <f t="shared" ca="1" si="9"/>
        <v>-0.81539825503267804</v>
      </c>
      <c r="P77" s="50"/>
      <c r="Q77" s="51">
        <f t="shared" si="10"/>
        <v>40983.107000000004</v>
      </c>
    </row>
    <row r="78" spans="1:33" s="20" customFormat="1" ht="12.95" customHeight="1" x14ac:dyDescent="0.2">
      <c r="A78" s="41" t="s">
        <v>296</v>
      </c>
      <c r="B78" s="42" t="s">
        <v>297</v>
      </c>
      <c r="C78" s="43">
        <v>56448.014600000002</v>
      </c>
      <c r="D78" s="44"/>
      <c r="E78" s="45">
        <f t="shared" si="7"/>
        <v>6280.161801317141</v>
      </c>
      <c r="F78" s="49">
        <f t="shared" si="12"/>
        <v>6280.5</v>
      </c>
      <c r="G78" s="45">
        <f t="shared" si="8"/>
        <v>-0.82730499999888707</v>
      </c>
      <c r="H78" s="45"/>
      <c r="I78" s="45"/>
      <c r="J78" s="45"/>
      <c r="K78" s="50">
        <f t="shared" si="13"/>
        <v>-0.82730499999888707</v>
      </c>
      <c r="L78" s="45"/>
      <c r="M78" s="45"/>
      <c r="N78" s="45"/>
      <c r="O78" s="45">
        <f t="shared" ca="1" si="9"/>
        <v>-0.83857952137304481</v>
      </c>
      <c r="P78" s="45"/>
      <c r="Q78" s="47">
        <f t="shared" si="10"/>
        <v>41429.514600000002</v>
      </c>
    </row>
    <row r="79" spans="1:33" s="20" customFormat="1" ht="12.95" customHeight="1" x14ac:dyDescent="0.2">
      <c r="A79" s="58" t="s">
        <v>0</v>
      </c>
      <c r="B79" s="59" t="s">
        <v>52</v>
      </c>
      <c r="C79" s="58">
        <v>57545.074800000002</v>
      </c>
      <c r="D79" s="58" t="s">
        <v>44</v>
      </c>
      <c r="E79" s="45">
        <f t="shared" si="7"/>
        <v>6728.6352357320111</v>
      </c>
      <c r="F79" s="64">
        <f t="shared" si="12"/>
        <v>6729</v>
      </c>
      <c r="G79" s="45">
        <f t="shared" si="8"/>
        <v>-0.89228999999613734</v>
      </c>
      <c r="H79" s="45"/>
      <c r="I79" s="45"/>
      <c r="J79" s="45"/>
      <c r="K79" s="50">
        <f t="shared" si="13"/>
        <v>-0.89228999999613734</v>
      </c>
      <c r="L79" s="45"/>
      <c r="M79" s="45"/>
      <c r="N79" s="45"/>
      <c r="O79" s="45">
        <f t="shared" ca="1" si="9"/>
        <v>-0.8955482772834803</v>
      </c>
      <c r="P79" s="45"/>
      <c r="Q79" s="47">
        <f t="shared" si="10"/>
        <v>42526.574800000002</v>
      </c>
    </row>
    <row r="80" spans="1:33" s="20" customFormat="1" ht="12.95" customHeight="1" x14ac:dyDescent="0.2">
      <c r="A80" s="58" t="s">
        <v>0</v>
      </c>
      <c r="B80" s="59" t="s">
        <v>52</v>
      </c>
      <c r="C80" s="58">
        <v>57545.077899999997</v>
      </c>
      <c r="D80" s="58" t="s">
        <v>38</v>
      </c>
      <c r="E80" s="45">
        <f t="shared" si="7"/>
        <v>6728.6365029985145</v>
      </c>
      <c r="F80" s="64">
        <f t="shared" si="12"/>
        <v>6729</v>
      </c>
      <c r="G80" s="45">
        <f t="shared" si="8"/>
        <v>-0.88919000000169035</v>
      </c>
      <c r="H80" s="45"/>
      <c r="I80" s="45"/>
      <c r="J80" s="45"/>
      <c r="K80" s="50">
        <f t="shared" si="13"/>
        <v>-0.88919000000169035</v>
      </c>
      <c r="L80" s="45"/>
      <c r="M80" s="45"/>
      <c r="N80" s="45"/>
      <c r="O80" s="45">
        <f t="shared" ca="1" si="9"/>
        <v>-0.8955482772834803</v>
      </c>
      <c r="P80" s="45"/>
      <c r="Q80" s="47">
        <f t="shared" si="10"/>
        <v>42526.577899999997</v>
      </c>
    </row>
    <row r="81" spans="1:17" s="20" customFormat="1" ht="12.95" customHeight="1" x14ac:dyDescent="0.2">
      <c r="A81" s="58" t="s">
        <v>0</v>
      </c>
      <c r="B81" s="59" t="s">
        <v>52</v>
      </c>
      <c r="C81" s="58">
        <v>57545.078399999999</v>
      </c>
      <c r="D81" s="58" t="s">
        <v>294</v>
      </c>
      <c r="E81" s="45">
        <f t="shared" si="7"/>
        <v>6728.6367073963393</v>
      </c>
      <c r="F81" s="64">
        <f t="shared" si="12"/>
        <v>6729</v>
      </c>
      <c r="G81" s="45">
        <f t="shared" si="8"/>
        <v>-0.8886899999997695</v>
      </c>
      <c r="H81" s="45"/>
      <c r="I81" s="45"/>
      <c r="J81" s="45"/>
      <c r="K81" s="50">
        <f t="shared" si="13"/>
        <v>-0.8886899999997695</v>
      </c>
      <c r="L81" s="45"/>
      <c r="M81" s="45"/>
      <c r="N81" s="45"/>
      <c r="O81" s="45">
        <f t="shared" ca="1" si="9"/>
        <v>-0.8955482772834803</v>
      </c>
      <c r="P81" s="45"/>
      <c r="Q81" s="47">
        <f t="shared" si="10"/>
        <v>42526.578399999999</v>
      </c>
    </row>
    <row r="82" spans="1:17" s="20" customFormat="1" ht="12.95" customHeight="1" x14ac:dyDescent="0.2">
      <c r="A82" s="60" t="s">
        <v>1</v>
      </c>
      <c r="B82" s="61" t="s">
        <v>297</v>
      </c>
      <c r="C82" s="62">
        <v>57896.06</v>
      </c>
      <c r="D82" s="63" t="s">
        <v>294</v>
      </c>
      <c r="E82" s="45">
        <f t="shared" si="7"/>
        <v>6872.1164577039572</v>
      </c>
      <c r="F82" s="64">
        <f t="shared" si="12"/>
        <v>6872.5</v>
      </c>
      <c r="G82" s="45">
        <f t="shared" si="8"/>
        <v>-0.93822500000533182</v>
      </c>
      <c r="H82" s="45"/>
      <c r="I82" s="45"/>
      <c r="J82" s="45"/>
      <c r="K82" s="50">
        <f t="shared" si="13"/>
        <v>-0.93822500000533182</v>
      </c>
      <c r="L82" s="45"/>
      <c r="M82" s="45"/>
      <c r="N82" s="45"/>
      <c r="O82" s="45">
        <f t="shared" ca="1" si="9"/>
        <v>-0.91377573876206997</v>
      </c>
      <c r="P82" s="45"/>
      <c r="Q82" s="47">
        <f t="shared" si="10"/>
        <v>42877.56</v>
      </c>
    </row>
    <row r="83" spans="1:17" s="20" customFormat="1" ht="12.95" customHeight="1" x14ac:dyDescent="0.2">
      <c r="B83" s="32"/>
      <c r="C83" s="44"/>
      <c r="D83" s="44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7"/>
    </row>
    <row r="84" spans="1:17" s="20" customFormat="1" ht="12.95" customHeight="1" x14ac:dyDescent="0.2">
      <c r="B84" s="32"/>
      <c r="C84" s="44"/>
      <c r="D84" s="44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7"/>
    </row>
    <row r="85" spans="1:17" s="20" customFormat="1" ht="12.95" customHeight="1" x14ac:dyDescent="0.2">
      <c r="B85" s="32"/>
      <c r="C85" s="44"/>
      <c r="D85" s="44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7"/>
    </row>
    <row r="86" spans="1:17" s="20" customFormat="1" ht="12.95" customHeight="1" x14ac:dyDescent="0.2">
      <c r="B86" s="32"/>
      <c r="C86" s="44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7"/>
    </row>
    <row r="87" spans="1:17" s="20" customFormat="1" ht="12.95" customHeight="1" x14ac:dyDescent="0.2">
      <c r="B87" s="32"/>
      <c r="C87" s="44"/>
      <c r="D87" s="44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7"/>
    </row>
    <row r="88" spans="1:17" s="20" customFormat="1" ht="12.95" customHeight="1" x14ac:dyDescent="0.2">
      <c r="B88" s="32"/>
      <c r="C88" s="44"/>
      <c r="D88" s="44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7"/>
    </row>
    <row r="89" spans="1:17" s="20" customFormat="1" ht="12.95" customHeight="1" x14ac:dyDescent="0.2">
      <c r="B89" s="32"/>
      <c r="C89" s="44"/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7"/>
    </row>
    <row r="90" spans="1:17" s="20" customFormat="1" ht="12.95" customHeight="1" x14ac:dyDescent="0.2">
      <c r="B90" s="32"/>
      <c r="C90" s="44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7"/>
    </row>
    <row r="91" spans="1:17" s="20" customFormat="1" ht="12.95" customHeight="1" x14ac:dyDescent="0.2">
      <c r="B91" s="32"/>
      <c r="C91" s="44"/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7"/>
    </row>
    <row r="92" spans="1:17" s="20" customFormat="1" ht="12.95" customHeight="1" x14ac:dyDescent="0.2">
      <c r="B92" s="32"/>
      <c r="C92" s="44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7"/>
    </row>
    <row r="93" spans="1:17" s="20" customFormat="1" ht="12.95" customHeight="1" x14ac:dyDescent="0.2">
      <c r="B93" s="32"/>
      <c r="C93" s="44"/>
      <c r="D93" s="44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7"/>
    </row>
    <row r="94" spans="1:17" s="20" customFormat="1" ht="12.95" customHeight="1" x14ac:dyDescent="0.2">
      <c r="B94" s="32"/>
      <c r="C94" s="44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7"/>
    </row>
    <row r="95" spans="1:17" s="20" customFormat="1" ht="12.95" customHeight="1" x14ac:dyDescent="0.2">
      <c r="B95" s="32"/>
      <c r="C95" s="44"/>
      <c r="D95" s="44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7"/>
    </row>
    <row r="96" spans="1:17" s="20" customFormat="1" ht="12.95" customHeight="1" x14ac:dyDescent="0.2">
      <c r="B96" s="32"/>
      <c r="C96" s="44"/>
      <c r="D96" s="44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7"/>
    </row>
    <row r="97" spans="2:17" s="20" customFormat="1" ht="12.95" customHeight="1" x14ac:dyDescent="0.2">
      <c r="B97" s="32"/>
      <c r="C97" s="44"/>
      <c r="D97" s="44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7"/>
    </row>
    <row r="98" spans="2:17" s="20" customFormat="1" ht="12.95" customHeight="1" x14ac:dyDescent="0.2">
      <c r="B98" s="32"/>
      <c r="C98" s="44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7"/>
    </row>
    <row r="99" spans="2:17" s="20" customFormat="1" ht="12.95" customHeight="1" x14ac:dyDescent="0.2">
      <c r="B99" s="32"/>
      <c r="C99" s="44"/>
      <c r="D99" s="44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7"/>
    </row>
    <row r="100" spans="2:17" s="20" customFormat="1" ht="12.95" customHeight="1" x14ac:dyDescent="0.2">
      <c r="B100" s="32"/>
      <c r="C100" s="44"/>
      <c r="D100" s="44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7"/>
    </row>
    <row r="101" spans="2:17" s="20" customFormat="1" ht="12.95" customHeight="1" x14ac:dyDescent="0.2">
      <c r="B101" s="32"/>
      <c r="C101" s="44"/>
      <c r="D101" s="44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7"/>
    </row>
    <row r="102" spans="2:17" s="20" customFormat="1" ht="12.95" customHeight="1" x14ac:dyDescent="0.2">
      <c r="B102" s="32"/>
      <c r="C102" s="44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7"/>
    </row>
    <row r="103" spans="2:17" s="20" customFormat="1" ht="12.95" customHeight="1" x14ac:dyDescent="0.2">
      <c r="B103" s="32"/>
      <c r="C103" s="44"/>
      <c r="D103" s="44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7"/>
    </row>
    <row r="104" spans="2:17" s="20" customFormat="1" ht="12.95" customHeight="1" x14ac:dyDescent="0.2">
      <c r="B104" s="32"/>
      <c r="C104" s="44"/>
      <c r="D104" s="44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7"/>
    </row>
    <row r="105" spans="2:17" s="20" customFormat="1" ht="12.95" customHeight="1" x14ac:dyDescent="0.2">
      <c r="B105" s="32"/>
      <c r="C105" s="44"/>
      <c r="D105" s="44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7"/>
    </row>
    <row r="106" spans="2:17" s="20" customFormat="1" ht="12.95" customHeight="1" x14ac:dyDescent="0.2">
      <c r="B106" s="32"/>
      <c r="C106" s="44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7"/>
    </row>
    <row r="107" spans="2:17" s="20" customFormat="1" ht="12.95" customHeight="1" x14ac:dyDescent="0.2">
      <c r="B107" s="32"/>
      <c r="C107" s="44"/>
      <c r="D107" s="44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7"/>
    </row>
    <row r="108" spans="2:17" s="20" customFormat="1" ht="12.95" customHeight="1" x14ac:dyDescent="0.2">
      <c r="B108" s="32"/>
      <c r="C108" s="44"/>
      <c r="D108" s="44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7"/>
    </row>
    <row r="109" spans="2:17" s="20" customFormat="1" ht="12.95" customHeight="1" x14ac:dyDescent="0.2">
      <c r="B109" s="32"/>
      <c r="C109" s="44"/>
      <c r="D109" s="44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7"/>
    </row>
    <row r="110" spans="2:17" s="20" customFormat="1" ht="12.95" customHeight="1" x14ac:dyDescent="0.2">
      <c r="B110" s="32"/>
      <c r="C110" s="44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7"/>
    </row>
    <row r="111" spans="2:17" s="20" customFormat="1" ht="12.95" customHeight="1" x14ac:dyDescent="0.2">
      <c r="B111" s="32"/>
      <c r="C111" s="44"/>
      <c r="D111" s="44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7"/>
    </row>
    <row r="112" spans="2:17" s="20" customFormat="1" ht="12.95" customHeight="1" x14ac:dyDescent="0.2">
      <c r="B112" s="32"/>
      <c r="C112" s="44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7"/>
    </row>
    <row r="113" spans="2:17" s="20" customFormat="1" ht="12.95" customHeight="1" x14ac:dyDescent="0.2">
      <c r="B113" s="32"/>
      <c r="C113" s="44"/>
      <c r="D113" s="44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7"/>
    </row>
    <row r="114" spans="2:17" s="20" customFormat="1" ht="12.95" customHeight="1" x14ac:dyDescent="0.2">
      <c r="B114" s="32"/>
      <c r="C114" s="44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7"/>
    </row>
    <row r="115" spans="2:17" s="20" customFormat="1" ht="12.95" customHeight="1" x14ac:dyDescent="0.2">
      <c r="B115" s="32"/>
      <c r="C115" s="44"/>
      <c r="D115" s="44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7"/>
    </row>
    <row r="116" spans="2:17" s="20" customFormat="1" ht="12.95" customHeight="1" x14ac:dyDescent="0.2">
      <c r="B116" s="32"/>
      <c r="C116" s="44"/>
      <c r="D116" s="44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7"/>
    </row>
    <row r="117" spans="2:17" s="20" customFormat="1" ht="12.95" customHeight="1" x14ac:dyDescent="0.2">
      <c r="B117" s="32"/>
      <c r="C117" s="44"/>
      <c r="D117" s="44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7"/>
    </row>
    <row r="118" spans="2:17" s="20" customFormat="1" ht="12.95" customHeight="1" x14ac:dyDescent="0.2">
      <c r="B118" s="32"/>
      <c r="C118" s="44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7"/>
    </row>
    <row r="119" spans="2:17" s="20" customFormat="1" ht="12.95" customHeight="1" x14ac:dyDescent="0.2">
      <c r="B119" s="32"/>
      <c r="C119" s="44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7"/>
    </row>
    <row r="120" spans="2:17" s="20" customFormat="1" ht="12.95" customHeight="1" x14ac:dyDescent="0.2">
      <c r="B120" s="32"/>
      <c r="C120" s="44"/>
      <c r="D120" s="44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7"/>
    </row>
    <row r="121" spans="2:17" s="20" customFormat="1" ht="12.95" customHeight="1" x14ac:dyDescent="0.2">
      <c r="B121" s="32"/>
      <c r="C121" s="44"/>
      <c r="D121" s="44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7"/>
    </row>
    <row r="122" spans="2:17" s="20" customFormat="1" ht="12.95" customHeight="1" x14ac:dyDescent="0.2">
      <c r="B122" s="32"/>
      <c r="C122" s="44"/>
      <c r="D122" s="44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7"/>
    </row>
    <row r="123" spans="2:17" s="20" customFormat="1" ht="12.95" customHeight="1" x14ac:dyDescent="0.2">
      <c r="B123" s="32"/>
      <c r="C123" s="44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7"/>
    </row>
    <row r="124" spans="2:17" s="20" customFormat="1" ht="12.95" customHeight="1" x14ac:dyDescent="0.2">
      <c r="B124" s="32"/>
      <c r="C124" s="44"/>
      <c r="D124" s="44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7"/>
    </row>
    <row r="125" spans="2:17" s="20" customFormat="1" ht="12.95" customHeight="1" x14ac:dyDescent="0.2">
      <c r="B125" s="32"/>
      <c r="C125" s="44"/>
      <c r="D125" s="44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7"/>
    </row>
    <row r="126" spans="2:17" s="20" customFormat="1" ht="12.95" customHeight="1" x14ac:dyDescent="0.2">
      <c r="B126" s="32"/>
      <c r="C126" s="44"/>
      <c r="D126" s="44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7"/>
    </row>
    <row r="127" spans="2:17" s="20" customFormat="1" ht="12.95" customHeight="1" x14ac:dyDescent="0.2">
      <c r="B127" s="32"/>
      <c r="C127" s="44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7"/>
    </row>
    <row r="128" spans="2:17" s="20" customFormat="1" ht="12.95" customHeight="1" x14ac:dyDescent="0.2">
      <c r="B128" s="32"/>
      <c r="C128" s="44"/>
      <c r="D128" s="44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7"/>
    </row>
    <row r="129" spans="2:17" s="20" customFormat="1" ht="12.95" customHeight="1" x14ac:dyDescent="0.2">
      <c r="B129" s="32"/>
      <c r="C129" s="44"/>
      <c r="D129" s="44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7"/>
    </row>
    <row r="130" spans="2:17" s="20" customFormat="1" ht="12.95" customHeight="1" x14ac:dyDescent="0.2">
      <c r="B130" s="32"/>
      <c r="C130" s="44"/>
      <c r="D130" s="44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7"/>
    </row>
    <row r="131" spans="2:17" s="20" customFormat="1" ht="12.95" customHeight="1" x14ac:dyDescent="0.2">
      <c r="B131" s="32"/>
      <c r="C131" s="44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7"/>
    </row>
    <row r="132" spans="2:17" s="20" customFormat="1" ht="12.95" customHeight="1" x14ac:dyDescent="0.2">
      <c r="B132" s="32"/>
      <c r="C132" s="44"/>
      <c r="D132" s="44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7"/>
    </row>
    <row r="133" spans="2:17" s="20" customFormat="1" ht="12.95" customHeight="1" x14ac:dyDescent="0.2">
      <c r="B133" s="32"/>
      <c r="C133" s="44"/>
      <c r="D133" s="44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7"/>
    </row>
    <row r="134" spans="2:17" s="20" customFormat="1" ht="12.95" customHeight="1" x14ac:dyDescent="0.2">
      <c r="B134" s="32"/>
      <c r="C134" s="44"/>
      <c r="D134" s="44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7"/>
    </row>
    <row r="135" spans="2:17" s="20" customFormat="1" ht="12.95" customHeight="1" x14ac:dyDescent="0.2">
      <c r="B135" s="32"/>
      <c r="C135" s="44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7"/>
    </row>
    <row r="136" spans="2:17" s="20" customFormat="1" ht="12.95" customHeight="1" x14ac:dyDescent="0.2">
      <c r="B136" s="32"/>
      <c r="C136" s="44"/>
      <c r="D136" s="44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7"/>
    </row>
    <row r="137" spans="2:17" s="20" customFormat="1" ht="12.95" customHeight="1" x14ac:dyDescent="0.2">
      <c r="B137" s="32"/>
      <c r="C137" s="44"/>
      <c r="D137" s="44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7"/>
    </row>
    <row r="138" spans="2:17" s="20" customFormat="1" ht="12.95" customHeight="1" x14ac:dyDescent="0.2">
      <c r="B138" s="32"/>
      <c r="C138" s="44"/>
      <c r="D138" s="44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7"/>
    </row>
    <row r="139" spans="2:17" s="20" customFormat="1" ht="12.95" customHeight="1" x14ac:dyDescent="0.2">
      <c r="B139" s="32"/>
      <c r="C139" s="44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7"/>
    </row>
    <row r="140" spans="2:17" s="20" customFormat="1" ht="12.95" customHeight="1" x14ac:dyDescent="0.2">
      <c r="B140" s="32"/>
      <c r="C140" s="44"/>
      <c r="D140" s="44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7"/>
    </row>
    <row r="141" spans="2:17" s="20" customFormat="1" ht="12.95" customHeight="1" x14ac:dyDescent="0.2">
      <c r="B141" s="32"/>
      <c r="C141" s="44"/>
      <c r="D141" s="44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7"/>
    </row>
    <row r="142" spans="2:17" s="20" customFormat="1" ht="12.95" customHeight="1" x14ac:dyDescent="0.2">
      <c r="B142" s="32"/>
      <c r="C142" s="44"/>
      <c r="D142" s="44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7"/>
    </row>
    <row r="143" spans="2:17" s="20" customFormat="1" ht="12.95" customHeight="1" x14ac:dyDescent="0.2">
      <c r="B143" s="32"/>
      <c r="C143" s="44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7"/>
    </row>
    <row r="144" spans="2:17" s="20" customFormat="1" ht="12.95" customHeight="1" x14ac:dyDescent="0.2">
      <c r="B144" s="32"/>
      <c r="C144" s="44"/>
      <c r="D144" s="44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7"/>
    </row>
    <row r="145" spans="2:17" s="20" customFormat="1" ht="12.95" customHeight="1" x14ac:dyDescent="0.2">
      <c r="B145" s="32"/>
      <c r="C145" s="44"/>
      <c r="D145" s="44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7"/>
    </row>
    <row r="146" spans="2:17" s="20" customFormat="1" ht="12.95" customHeight="1" x14ac:dyDescent="0.2">
      <c r="B146" s="32"/>
      <c r="C146" s="44"/>
      <c r="D146" s="44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7"/>
    </row>
    <row r="147" spans="2:17" s="20" customFormat="1" ht="12.95" customHeight="1" x14ac:dyDescent="0.2">
      <c r="B147" s="32"/>
      <c r="C147" s="44"/>
      <c r="D147" s="44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7"/>
    </row>
    <row r="148" spans="2:17" s="20" customFormat="1" ht="12.95" customHeight="1" x14ac:dyDescent="0.2">
      <c r="B148" s="32"/>
      <c r="C148" s="44"/>
      <c r="D148" s="44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7"/>
    </row>
    <row r="149" spans="2:17" s="20" customFormat="1" ht="12.95" customHeight="1" x14ac:dyDescent="0.2">
      <c r="B149" s="32"/>
      <c r="C149" s="44"/>
      <c r="D149" s="44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7"/>
    </row>
    <row r="150" spans="2:17" s="20" customFormat="1" ht="12.95" customHeight="1" x14ac:dyDescent="0.2">
      <c r="B150" s="32"/>
      <c r="C150" s="44"/>
      <c r="D150" s="44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7"/>
    </row>
    <row r="151" spans="2:17" s="20" customFormat="1" ht="12.95" customHeight="1" x14ac:dyDescent="0.2">
      <c r="B151" s="32"/>
      <c r="C151" s="44"/>
      <c r="D151" s="44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7"/>
    </row>
    <row r="152" spans="2:17" s="20" customFormat="1" ht="12.95" customHeight="1" x14ac:dyDescent="0.2">
      <c r="B152" s="32"/>
      <c r="C152" s="44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7"/>
    </row>
    <row r="153" spans="2:17" s="20" customFormat="1" ht="12.95" customHeight="1" x14ac:dyDescent="0.2">
      <c r="B153" s="32"/>
      <c r="C153" s="44"/>
      <c r="D153" s="44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7"/>
    </row>
    <row r="154" spans="2:17" s="20" customFormat="1" ht="12.95" customHeight="1" x14ac:dyDescent="0.2">
      <c r="B154" s="32"/>
      <c r="C154" s="44"/>
      <c r="D154" s="44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7"/>
    </row>
    <row r="155" spans="2:17" s="20" customFormat="1" ht="12.95" customHeight="1" x14ac:dyDescent="0.2">
      <c r="B155" s="32"/>
      <c r="C155" s="44"/>
      <c r="D155" s="44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7"/>
    </row>
    <row r="156" spans="2:17" s="20" customFormat="1" ht="12.95" customHeight="1" x14ac:dyDescent="0.2">
      <c r="B156" s="32"/>
      <c r="C156" s="44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7"/>
    </row>
    <row r="157" spans="2:17" s="20" customFormat="1" ht="12.95" customHeight="1" x14ac:dyDescent="0.2">
      <c r="B157" s="32"/>
      <c r="C157" s="44"/>
      <c r="D157" s="44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7"/>
    </row>
    <row r="158" spans="2:17" s="20" customFormat="1" ht="12.95" customHeight="1" x14ac:dyDescent="0.2">
      <c r="B158" s="32"/>
      <c r="C158" s="44"/>
      <c r="D158" s="44"/>
    </row>
    <row r="159" spans="2:17" s="20" customFormat="1" ht="12.95" customHeight="1" x14ac:dyDescent="0.2">
      <c r="B159" s="32"/>
      <c r="C159" s="44"/>
      <c r="D159" s="44"/>
    </row>
    <row r="160" spans="2:17" s="20" customFormat="1" ht="12.95" customHeight="1" x14ac:dyDescent="0.2">
      <c r="B160" s="32"/>
      <c r="C160" s="44"/>
      <c r="D160" s="44"/>
    </row>
    <row r="161" spans="2:4" s="20" customFormat="1" ht="12.95" customHeight="1" x14ac:dyDescent="0.2">
      <c r="B161" s="32"/>
      <c r="C161" s="44"/>
      <c r="D161" s="44"/>
    </row>
    <row r="162" spans="2:4" s="20" customFormat="1" ht="12.95" customHeight="1" x14ac:dyDescent="0.2">
      <c r="B162" s="32"/>
      <c r="C162" s="44"/>
      <c r="D162" s="44"/>
    </row>
    <row r="163" spans="2:4" s="20" customFormat="1" ht="12.95" customHeight="1" x14ac:dyDescent="0.2">
      <c r="B163" s="32"/>
      <c r="C163" s="44"/>
      <c r="D163" s="44"/>
    </row>
    <row r="164" spans="2:4" s="20" customFormat="1" ht="12.95" customHeight="1" x14ac:dyDescent="0.2">
      <c r="B164" s="32"/>
      <c r="C164" s="44"/>
      <c r="D164" s="44"/>
    </row>
    <row r="165" spans="2:4" s="20" customFormat="1" ht="12.95" customHeight="1" x14ac:dyDescent="0.2">
      <c r="B165" s="32"/>
      <c r="C165" s="44"/>
      <c r="D165" s="44"/>
    </row>
    <row r="166" spans="2:4" s="20" customFormat="1" ht="12.95" customHeight="1" x14ac:dyDescent="0.2">
      <c r="B166" s="32"/>
      <c r="C166" s="44"/>
      <c r="D166" s="44"/>
    </row>
    <row r="167" spans="2:4" s="20" customFormat="1" ht="12.95" customHeight="1" x14ac:dyDescent="0.2">
      <c r="B167" s="32"/>
      <c r="C167" s="44"/>
      <c r="D167" s="44"/>
    </row>
    <row r="168" spans="2:4" s="20" customFormat="1" ht="12.95" customHeight="1" x14ac:dyDescent="0.2">
      <c r="B168" s="32"/>
      <c r="C168" s="44"/>
      <c r="D168" s="44"/>
    </row>
    <row r="169" spans="2:4" s="20" customFormat="1" ht="12.95" customHeight="1" x14ac:dyDescent="0.2">
      <c r="B169" s="32"/>
      <c r="C169" s="44"/>
      <c r="D169" s="44"/>
    </row>
    <row r="170" spans="2:4" s="20" customFormat="1" ht="12.95" customHeight="1" x14ac:dyDescent="0.2">
      <c r="B170" s="32"/>
      <c r="C170" s="44"/>
      <c r="D170" s="44"/>
    </row>
    <row r="171" spans="2:4" s="20" customFormat="1" ht="12.95" customHeight="1" x14ac:dyDescent="0.2">
      <c r="B171" s="32"/>
      <c r="C171" s="44"/>
      <c r="D171" s="44"/>
    </row>
    <row r="172" spans="2:4" s="20" customFormat="1" ht="12.95" customHeight="1" x14ac:dyDescent="0.2">
      <c r="B172" s="32"/>
      <c r="C172" s="44"/>
      <c r="D172" s="44"/>
    </row>
    <row r="173" spans="2:4" s="20" customFormat="1" ht="12.95" customHeight="1" x14ac:dyDescent="0.2">
      <c r="B173" s="32"/>
      <c r="C173" s="44"/>
      <c r="D173" s="44"/>
    </row>
    <row r="174" spans="2:4" s="20" customFormat="1" ht="12.95" customHeight="1" x14ac:dyDescent="0.2">
      <c r="B174" s="32"/>
      <c r="C174" s="44"/>
      <c r="D174" s="44"/>
    </row>
    <row r="175" spans="2:4" s="20" customFormat="1" ht="12.95" customHeight="1" x14ac:dyDescent="0.2">
      <c r="B175" s="32"/>
      <c r="C175" s="44"/>
      <c r="D175" s="44"/>
    </row>
    <row r="176" spans="2:4" s="20" customFormat="1" ht="12.95" customHeight="1" x14ac:dyDescent="0.2">
      <c r="B176" s="32"/>
      <c r="C176" s="44"/>
      <c r="D176" s="44"/>
    </row>
    <row r="177" spans="2:4" s="20" customFormat="1" ht="12.95" customHeight="1" x14ac:dyDescent="0.2">
      <c r="B177" s="32"/>
      <c r="C177" s="44"/>
      <c r="D177" s="44"/>
    </row>
    <row r="178" spans="2:4" s="20" customFormat="1" ht="12.95" customHeight="1" x14ac:dyDescent="0.2">
      <c r="B178" s="32"/>
      <c r="C178" s="44"/>
      <c r="D178" s="44"/>
    </row>
    <row r="179" spans="2:4" s="20" customFormat="1" ht="12.95" customHeight="1" x14ac:dyDescent="0.2">
      <c r="B179" s="32"/>
      <c r="C179" s="44"/>
      <c r="D179" s="44"/>
    </row>
    <row r="180" spans="2:4" s="20" customFormat="1" ht="12.95" customHeight="1" x14ac:dyDescent="0.2">
      <c r="B180" s="32"/>
      <c r="C180" s="44"/>
      <c r="D180" s="44"/>
    </row>
    <row r="181" spans="2:4" s="20" customFormat="1" ht="12.95" customHeight="1" x14ac:dyDescent="0.2">
      <c r="B181" s="32"/>
      <c r="C181" s="44"/>
      <c r="D181" s="44"/>
    </row>
    <row r="182" spans="2:4" s="20" customFormat="1" ht="12.95" customHeight="1" x14ac:dyDescent="0.2">
      <c r="B182" s="32"/>
      <c r="C182" s="44"/>
      <c r="D182" s="44"/>
    </row>
    <row r="183" spans="2:4" s="20" customFormat="1" ht="12.95" customHeight="1" x14ac:dyDescent="0.2">
      <c r="B183" s="32"/>
      <c r="C183" s="44"/>
      <c r="D183" s="44"/>
    </row>
    <row r="184" spans="2:4" s="20" customFormat="1" ht="12.95" customHeight="1" x14ac:dyDescent="0.2">
      <c r="B184" s="32"/>
      <c r="C184" s="44"/>
      <c r="D184" s="44"/>
    </row>
    <row r="185" spans="2:4" s="20" customFormat="1" ht="12.95" customHeight="1" x14ac:dyDescent="0.2">
      <c r="B185" s="32"/>
      <c r="C185" s="44"/>
      <c r="D185" s="44"/>
    </row>
    <row r="186" spans="2:4" s="20" customFormat="1" ht="12.95" customHeight="1" x14ac:dyDescent="0.2">
      <c r="B186" s="32"/>
      <c r="C186" s="44"/>
      <c r="D186" s="44"/>
    </row>
    <row r="187" spans="2:4" s="20" customFormat="1" ht="12.95" customHeight="1" x14ac:dyDescent="0.2">
      <c r="B187" s="32"/>
      <c r="C187" s="44"/>
      <c r="D187" s="44"/>
    </row>
    <row r="188" spans="2:4" s="20" customFormat="1" ht="12.95" customHeight="1" x14ac:dyDescent="0.2">
      <c r="B188" s="32"/>
      <c r="C188" s="44"/>
      <c r="D188" s="44"/>
    </row>
    <row r="189" spans="2:4" s="20" customFormat="1" ht="12.95" customHeight="1" x14ac:dyDescent="0.2">
      <c r="B189" s="32"/>
      <c r="C189" s="44"/>
      <c r="D189" s="44"/>
    </row>
    <row r="190" spans="2:4" s="20" customFormat="1" ht="12.95" customHeight="1" x14ac:dyDescent="0.2">
      <c r="B190" s="32"/>
      <c r="C190" s="44"/>
      <c r="D190" s="44"/>
    </row>
    <row r="191" spans="2:4" s="20" customFormat="1" ht="12.95" customHeight="1" x14ac:dyDescent="0.2">
      <c r="B191" s="32"/>
      <c r="C191" s="44"/>
      <c r="D191" s="44"/>
    </row>
    <row r="192" spans="2:4" s="20" customFormat="1" ht="12.95" customHeight="1" x14ac:dyDescent="0.2">
      <c r="B192" s="32"/>
      <c r="C192" s="44"/>
      <c r="D192" s="44"/>
    </row>
    <row r="193" spans="2:4" s="20" customFormat="1" ht="12.95" customHeight="1" x14ac:dyDescent="0.2">
      <c r="B193" s="32"/>
      <c r="C193" s="44"/>
      <c r="D193" s="44"/>
    </row>
    <row r="194" spans="2:4" s="20" customFormat="1" ht="12.95" customHeight="1" x14ac:dyDescent="0.2">
      <c r="B194" s="32"/>
      <c r="C194" s="44"/>
      <c r="D194" s="44"/>
    </row>
    <row r="195" spans="2:4" s="20" customFormat="1" ht="12.95" customHeight="1" x14ac:dyDescent="0.2">
      <c r="B195" s="32"/>
      <c r="C195" s="44"/>
      <c r="D195" s="44"/>
    </row>
    <row r="196" spans="2:4" s="20" customFormat="1" ht="12.95" customHeight="1" x14ac:dyDescent="0.2">
      <c r="B196" s="32"/>
      <c r="C196" s="44"/>
      <c r="D196" s="44"/>
    </row>
    <row r="197" spans="2:4" s="20" customFormat="1" ht="12.95" customHeight="1" x14ac:dyDescent="0.2">
      <c r="B197" s="32"/>
      <c r="C197" s="44"/>
      <c r="D197" s="44"/>
    </row>
    <row r="198" spans="2:4" s="20" customFormat="1" ht="12.95" customHeight="1" x14ac:dyDescent="0.2">
      <c r="B198" s="32"/>
      <c r="C198" s="44"/>
      <c r="D198" s="44"/>
    </row>
    <row r="199" spans="2:4" s="20" customFormat="1" ht="12.95" customHeight="1" x14ac:dyDescent="0.2">
      <c r="B199" s="32"/>
      <c r="C199" s="44"/>
      <c r="D199" s="44"/>
    </row>
    <row r="200" spans="2:4" s="20" customFormat="1" ht="12.95" customHeight="1" x14ac:dyDescent="0.2">
      <c r="B200" s="32"/>
      <c r="C200" s="44"/>
      <c r="D200" s="44"/>
    </row>
    <row r="201" spans="2:4" s="20" customFormat="1" ht="12.95" customHeight="1" x14ac:dyDescent="0.2">
      <c r="B201" s="32"/>
      <c r="C201" s="44"/>
      <c r="D201" s="44"/>
    </row>
    <row r="202" spans="2:4" s="20" customFormat="1" ht="12.95" customHeight="1" x14ac:dyDescent="0.2">
      <c r="B202" s="32"/>
      <c r="C202" s="44"/>
      <c r="D202" s="44"/>
    </row>
    <row r="203" spans="2:4" s="20" customFormat="1" ht="12.95" customHeight="1" x14ac:dyDescent="0.2">
      <c r="B203" s="32"/>
      <c r="C203" s="44"/>
      <c r="D203" s="44"/>
    </row>
    <row r="204" spans="2:4" s="20" customFormat="1" ht="12.95" customHeight="1" x14ac:dyDescent="0.2">
      <c r="B204" s="32"/>
      <c r="C204" s="44"/>
      <c r="D204" s="44"/>
    </row>
    <row r="205" spans="2:4" s="20" customFormat="1" ht="12.95" customHeight="1" x14ac:dyDescent="0.2">
      <c r="B205" s="32"/>
      <c r="C205" s="44"/>
      <c r="D205" s="44"/>
    </row>
    <row r="206" spans="2:4" s="20" customFormat="1" ht="12.95" customHeight="1" x14ac:dyDescent="0.2">
      <c r="B206" s="32"/>
      <c r="C206" s="44"/>
      <c r="D206" s="44"/>
    </row>
    <row r="207" spans="2:4" s="20" customFormat="1" ht="12.95" customHeight="1" x14ac:dyDescent="0.2">
      <c r="B207" s="32"/>
      <c r="C207" s="44"/>
      <c r="D207" s="44"/>
    </row>
    <row r="208" spans="2:4" s="20" customFormat="1" ht="12.95" customHeight="1" x14ac:dyDescent="0.2">
      <c r="B208" s="32"/>
      <c r="C208" s="44"/>
      <c r="D208" s="44"/>
    </row>
    <row r="209" spans="2:4" s="20" customFormat="1" ht="12.95" customHeight="1" x14ac:dyDescent="0.2">
      <c r="B209" s="32"/>
      <c r="C209" s="44"/>
      <c r="D209" s="44"/>
    </row>
    <row r="210" spans="2:4" s="20" customFormat="1" ht="12.95" customHeight="1" x14ac:dyDescent="0.2">
      <c r="B210" s="32"/>
      <c r="C210" s="44"/>
      <c r="D210" s="44"/>
    </row>
    <row r="211" spans="2:4" s="20" customFormat="1" ht="12.95" customHeight="1" x14ac:dyDescent="0.2">
      <c r="B211" s="32"/>
      <c r="C211" s="44"/>
      <c r="D211" s="44"/>
    </row>
    <row r="212" spans="2:4" s="20" customFormat="1" ht="12.95" customHeight="1" x14ac:dyDescent="0.2">
      <c r="B212" s="32"/>
      <c r="C212" s="44"/>
      <c r="D212" s="44"/>
    </row>
    <row r="213" spans="2:4" x14ac:dyDescent="0.2">
      <c r="B213" s="4"/>
      <c r="C213" s="2"/>
      <c r="D213" s="2"/>
    </row>
    <row r="214" spans="2:4" x14ac:dyDescent="0.2">
      <c r="B214" s="4"/>
      <c r="C214" s="2"/>
      <c r="D214" s="2"/>
    </row>
    <row r="215" spans="2:4" x14ac:dyDescent="0.2">
      <c r="B215" s="4"/>
      <c r="C215" s="2"/>
      <c r="D215" s="2"/>
    </row>
    <row r="216" spans="2:4" x14ac:dyDescent="0.2">
      <c r="B216" s="4"/>
      <c r="C216" s="2"/>
      <c r="D216" s="2"/>
    </row>
    <row r="217" spans="2:4" x14ac:dyDescent="0.2">
      <c r="B217" s="4"/>
      <c r="C217" s="2"/>
      <c r="D217" s="2"/>
    </row>
    <row r="218" spans="2:4" x14ac:dyDescent="0.2">
      <c r="B218" s="4"/>
      <c r="C218" s="2"/>
      <c r="D218" s="2"/>
    </row>
    <row r="219" spans="2:4" x14ac:dyDescent="0.2">
      <c r="B219" s="4"/>
      <c r="C219" s="2"/>
      <c r="D219" s="2"/>
    </row>
    <row r="220" spans="2:4" x14ac:dyDescent="0.2">
      <c r="B220" s="4"/>
      <c r="C220" s="2"/>
      <c r="D220" s="2"/>
    </row>
    <row r="221" spans="2:4" x14ac:dyDescent="0.2">
      <c r="B221" s="4"/>
      <c r="C221" s="2"/>
      <c r="D221" s="2"/>
    </row>
    <row r="222" spans="2:4" x14ac:dyDescent="0.2">
      <c r="B222" s="4"/>
      <c r="C222" s="2"/>
      <c r="D222" s="2"/>
    </row>
    <row r="223" spans="2:4" x14ac:dyDescent="0.2">
      <c r="B223" s="4"/>
      <c r="C223" s="2"/>
      <c r="D223" s="2"/>
    </row>
    <row r="224" spans="2:4" x14ac:dyDescent="0.2">
      <c r="B224" s="4"/>
      <c r="C224" s="2"/>
      <c r="D224" s="2"/>
    </row>
    <row r="225" spans="2:4" x14ac:dyDescent="0.2">
      <c r="B225" s="4"/>
      <c r="C225" s="2"/>
      <c r="D225" s="2"/>
    </row>
    <row r="226" spans="2:4" x14ac:dyDescent="0.2">
      <c r="B226" s="4"/>
      <c r="C226" s="2"/>
      <c r="D226" s="2"/>
    </row>
    <row r="227" spans="2:4" x14ac:dyDescent="0.2">
      <c r="B227" s="4"/>
      <c r="C227" s="2"/>
      <c r="D227" s="2"/>
    </row>
    <row r="228" spans="2:4" x14ac:dyDescent="0.2">
      <c r="B228" s="4"/>
      <c r="C228" s="2"/>
      <c r="D228" s="2"/>
    </row>
    <row r="229" spans="2:4" x14ac:dyDescent="0.2">
      <c r="B229" s="4"/>
      <c r="C229" s="2"/>
      <c r="D229" s="2"/>
    </row>
    <row r="230" spans="2:4" x14ac:dyDescent="0.2">
      <c r="B230" s="4"/>
      <c r="C230" s="2"/>
      <c r="D230" s="2"/>
    </row>
    <row r="231" spans="2:4" x14ac:dyDescent="0.2">
      <c r="B231" s="4"/>
      <c r="C231" s="2"/>
      <c r="D231" s="2"/>
    </row>
    <row r="232" spans="2:4" x14ac:dyDescent="0.2">
      <c r="B232" s="4"/>
      <c r="C232" s="2"/>
      <c r="D232" s="2"/>
    </row>
    <row r="233" spans="2:4" x14ac:dyDescent="0.2">
      <c r="B233" s="4"/>
      <c r="C233" s="2"/>
      <c r="D233" s="2"/>
    </row>
    <row r="234" spans="2:4" x14ac:dyDescent="0.2">
      <c r="B234" s="4"/>
      <c r="C234" s="2"/>
      <c r="D234" s="2"/>
    </row>
    <row r="235" spans="2:4" x14ac:dyDescent="0.2">
      <c r="B235" s="4"/>
      <c r="C235" s="2"/>
      <c r="D235" s="2"/>
    </row>
    <row r="236" spans="2:4" x14ac:dyDescent="0.2">
      <c r="B236" s="4"/>
      <c r="C236" s="2"/>
      <c r="D236" s="2"/>
    </row>
    <row r="237" spans="2:4" x14ac:dyDescent="0.2">
      <c r="B237" s="4"/>
      <c r="C237" s="2"/>
      <c r="D237" s="2"/>
    </row>
    <row r="238" spans="2:4" x14ac:dyDescent="0.2">
      <c r="B238" s="4"/>
      <c r="C238" s="2"/>
      <c r="D238" s="2"/>
    </row>
    <row r="239" spans="2:4" x14ac:dyDescent="0.2">
      <c r="B239" s="4"/>
      <c r="C239" s="2"/>
      <c r="D239" s="2"/>
    </row>
    <row r="240" spans="2:4" x14ac:dyDescent="0.2">
      <c r="B240" s="4"/>
      <c r="C240" s="2"/>
      <c r="D240" s="2"/>
    </row>
    <row r="241" spans="2:4" x14ac:dyDescent="0.2">
      <c r="B241" s="4"/>
      <c r="C241" s="2"/>
      <c r="D241" s="2"/>
    </row>
    <row r="242" spans="2:4" x14ac:dyDescent="0.2">
      <c r="B242" s="4"/>
      <c r="C242" s="2"/>
      <c r="D242" s="2"/>
    </row>
    <row r="243" spans="2:4" x14ac:dyDescent="0.2">
      <c r="B243" s="4"/>
      <c r="C243" s="2"/>
      <c r="D243" s="2"/>
    </row>
    <row r="244" spans="2:4" x14ac:dyDescent="0.2">
      <c r="B244" s="4"/>
      <c r="C244" s="2"/>
      <c r="D244" s="2"/>
    </row>
    <row r="245" spans="2:4" x14ac:dyDescent="0.2">
      <c r="B245" s="4"/>
      <c r="C245" s="2"/>
      <c r="D245" s="2"/>
    </row>
    <row r="246" spans="2:4" x14ac:dyDescent="0.2">
      <c r="B246" s="4"/>
      <c r="C246" s="2"/>
      <c r="D246" s="2"/>
    </row>
    <row r="247" spans="2:4" x14ac:dyDescent="0.2">
      <c r="B247" s="4"/>
      <c r="C247" s="2"/>
      <c r="D247" s="2"/>
    </row>
    <row r="248" spans="2:4" x14ac:dyDescent="0.2">
      <c r="B248" s="4"/>
      <c r="C248" s="2"/>
      <c r="D248" s="2"/>
    </row>
    <row r="249" spans="2:4" x14ac:dyDescent="0.2">
      <c r="B249" s="4"/>
      <c r="C249" s="2"/>
      <c r="D249" s="2"/>
    </row>
    <row r="250" spans="2:4" x14ac:dyDescent="0.2">
      <c r="B250" s="4"/>
      <c r="C250" s="2"/>
      <c r="D250" s="2"/>
    </row>
    <row r="251" spans="2:4" x14ac:dyDescent="0.2">
      <c r="B251" s="4"/>
      <c r="C251" s="2"/>
      <c r="D251" s="2"/>
    </row>
    <row r="252" spans="2:4" x14ac:dyDescent="0.2">
      <c r="B252" s="4"/>
      <c r="C252" s="2"/>
      <c r="D252" s="2"/>
    </row>
    <row r="253" spans="2:4" x14ac:dyDescent="0.2">
      <c r="B253" s="4"/>
      <c r="C253" s="2"/>
      <c r="D253" s="2"/>
    </row>
    <row r="254" spans="2:4" x14ac:dyDescent="0.2">
      <c r="B254" s="4"/>
      <c r="C254" s="2"/>
      <c r="D254" s="2"/>
    </row>
    <row r="255" spans="2:4" x14ac:dyDescent="0.2">
      <c r="B255" s="4"/>
      <c r="C255" s="2"/>
      <c r="D255" s="2"/>
    </row>
    <row r="256" spans="2:4" x14ac:dyDescent="0.2">
      <c r="B256" s="4"/>
      <c r="C256" s="2"/>
      <c r="D256" s="2"/>
    </row>
    <row r="257" spans="2:4" x14ac:dyDescent="0.2">
      <c r="B257" s="4"/>
      <c r="C257" s="2"/>
      <c r="D257" s="2"/>
    </row>
    <row r="258" spans="2:4" x14ac:dyDescent="0.2">
      <c r="B258" s="4"/>
      <c r="C258" s="2"/>
      <c r="D258" s="2"/>
    </row>
    <row r="259" spans="2:4" x14ac:dyDescent="0.2">
      <c r="B259" s="4"/>
      <c r="C259" s="2"/>
      <c r="D259" s="2"/>
    </row>
    <row r="260" spans="2:4" x14ac:dyDescent="0.2">
      <c r="B260" s="4"/>
      <c r="C260" s="2"/>
      <c r="D260" s="2"/>
    </row>
    <row r="261" spans="2:4" x14ac:dyDescent="0.2">
      <c r="B261" s="4"/>
      <c r="C261" s="2"/>
      <c r="D261" s="2"/>
    </row>
    <row r="262" spans="2:4" x14ac:dyDescent="0.2">
      <c r="B262" s="4"/>
      <c r="C262" s="2"/>
      <c r="D262" s="2"/>
    </row>
    <row r="263" spans="2:4" x14ac:dyDescent="0.2">
      <c r="B263" s="4"/>
      <c r="C263" s="2"/>
      <c r="D263" s="2"/>
    </row>
    <row r="264" spans="2:4" x14ac:dyDescent="0.2">
      <c r="B264" s="4"/>
      <c r="C264" s="2"/>
      <c r="D264" s="2"/>
    </row>
    <row r="265" spans="2:4" x14ac:dyDescent="0.2">
      <c r="B265" s="4"/>
      <c r="C265" s="2"/>
      <c r="D265" s="2"/>
    </row>
    <row r="266" spans="2:4" x14ac:dyDescent="0.2">
      <c r="B266" s="4"/>
      <c r="C266" s="2"/>
      <c r="D266" s="2"/>
    </row>
    <row r="267" spans="2:4" x14ac:dyDescent="0.2">
      <c r="B267" s="4"/>
      <c r="C267" s="2"/>
      <c r="D267" s="2"/>
    </row>
    <row r="268" spans="2:4" x14ac:dyDescent="0.2">
      <c r="B268" s="4"/>
      <c r="C268" s="2"/>
      <c r="D268" s="2"/>
    </row>
    <row r="269" spans="2:4" x14ac:dyDescent="0.2">
      <c r="B269" s="4"/>
      <c r="C269" s="2"/>
      <c r="D269" s="2"/>
    </row>
    <row r="270" spans="2:4" x14ac:dyDescent="0.2">
      <c r="B270" s="4"/>
      <c r="C270" s="2"/>
      <c r="D270" s="2"/>
    </row>
    <row r="271" spans="2:4" x14ac:dyDescent="0.2">
      <c r="B271" s="4"/>
      <c r="C271" s="2"/>
      <c r="D271" s="2"/>
    </row>
    <row r="272" spans="2:4" x14ac:dyDescent="0.2">
      <c r="B272" s="4"/>
      <c r="C272" s="2"/>
      <c r="D272" s="2"/>
    </row>
    <row r="273" spans="2:4" x14ac:dyDescent="0.2">
      <c r="B273" s="4"/>
      <c r="C273" s="2"/>
      <c r="D273" s="2"/>
    </row>
    <row r="274" spans="2:4" x14ac:dyDescent="0.2">
      <c r="B274" s="4"/>
      <c r="C274" s="2"/>
      <c r="D274" s="2"/>
    </row>
    <row r="275" spans="2:4" x14ac:dyDescent="0.2">
      <c r="B275" s="4"/>
      <c r="C275" s="2"/>
      <c r="D275" s="2"/>
    </row>
    <row r="276" spans="2:4" x14ac:dyDescent="0.2">
      <c r="B276" s="4"/>
      <c r="C276" s="2"/>
      <c r="D276" s="2"/>
    </row>
    <row r="277" spans="2:4" x14ac:dyDescent="0.2">
      <c r="B277" s="4"/>
      <c r="C277" s="2"/>
      <c r="D277" s="2"/>
    </row>
    <row r="278" spans="2:4" x14ac:dyDescent="0.2">
      <c r="B278" s="4"/>
      <c r="C278" s="2"/>
      <c r="D278" s="2"/>
    </row>
    <row r="279" spans="2:4" x14ac:dyDescent="0.2">
      <c r="B279" s="4"/>
      <c r="C279" s="2"/>
      <c r="D279" s="2"/>
    </row>
    <row r="280" spans="2:4" x14ac:dyDescent="0.2">
      <c r="B280" s="4"/>
      <c r="C280" s="2"/>
      <c r="D280" s="2"/>
    </row>
    <row r="281" spans="2:4" x14ac:dyDescent="0.2">
      <c r="B281" s="4"/>
      <c r="C281" s="2"/>
      <c r="D281" s="2"/>
    </row>
    <row r="282" spans="2:4" x14ac:dyDescent="0.2">
      <c r="B282" s="4"/>
      <c r="C282" s="2"/>
      <c r="D282" s="2"/>
    </row>
    <row r="283" spans="2:4" x14ac:dyDescent="0.2">
      <c r="B283" s="4"/>
      <c r="C283" s="2"/>
      <c r="D283" s="2"/>
    </row>
    <row r="284" spans="2:4" x14ac:dyDescent="0.2">
      <c r="B284" s="4"/>
      <c r="C284" s="2"/>
      <c r="D284" s="2"/>
    </row>
    <row r="285" spans="2:4" x14ac:dyDescent="0.2">
      <c r="B285" s="4"/>
      <c r="C285" s="2"/>
      <c r="D285" s="2"/>
    </row>
    <row r="286" spans="2:4" x14ac:dyDescent="0.2">
      <c r="B286" s="4"/>
      <c r="C286" s="2"/>
      <c r="D286" s="2"/>
    </row>
    <row r="287" spans="2:4" x14ac:dyDescent="0.2">
      <c r="B287" s="4"/>
      <c r="C287" s="2"/>
      <c r="D287" s="2"/>
    </row>
    <row r="288" spans="2:4" x14ac:dyDescent="0.2">
      <c r="B288" s="4"/>
      <c r="C288" s="2"/>
      <c r="D288" s="2"/>
    </row>
    <row r="289" spans="2:4" x14ac:dyDescent="0.2">
      <c r="B289" s="4"/>
      <c r="C289" s="2"/>
      <c r="D289" s="2"/>
    </row>
    <row r="290" spans="2:4" x14ac:dyDescent="0.2">
      <c r="B290" s="4"/>
      <c r="C290" s="2"/>
      <c r="D290" s="2"/>
    </row>
    <row r="291" spans="2:4" x14ac:dyDescent="0.2">
      <c r="B291" s="4"/>
      <c r="C291" s="2"/>
      <c r="D291" s="2"/>
    </row>
    <row r="292" spans="2:4" x14ac:dyDescent="0.2">
      <c r="B292" s="4"/>
      <c r="C292" s="2"/>
      <c r="D292" s="2"/>
    </row>
    <row r="293" spans="2:4" x14ac:dyDescent="0.2">
      <c r="B293" s="4"/>
      <c r="C293" s="2"/>
      <c r="D293" s="2"/>
    </row>
    <row r="294" spans="2:4" x14ac:dyDescent="0.2">
      <c r="B294" s="4"/>
      <c r="C294" s="2"/>
      <c r="D294" s="2"/>
    </row>
    <row r="295" spans="2:4" x14ac:dyDescent="0.2">
      <c r="B295" s="4"/>
      <c r="C295" s="2"/>
      <c r="D295" s="2"/>
    </row>
    <row r="296" spans="2:4" x14ac:dyDescent="0.2">
      <c r="B296" s="4"/>
      <c r="C296" s="2"/>
      <c r="D296" s="2"/>
    </row>
    <row r="297" spans="2:4" x14ac:dyDescent="0.2">
      <c r="B297" s="4"/>
      <c r="C297" s="2"/>
      <c r="D297" s="2"/>
    </row>
    <row r="298" spans="2:4" x14ac:dyDescent="0.2">
      <c r="B298" s="4"/>
      <c r="C298" s="2"/>
      <c r="D298" s="2"/>
    </row>
    <row r="299" spans="2:4" x14ac:dyDescent="0.2">
      <c r="B299" s="4"/>
      <c r="C299" s="2"/>
      <c r="D299" s="2"/>
    </row>
    <row r="300" spans="2:4" x14ac:dyDescent="0.2">
      <c r="B300" s="4"/>
      <c r="C300" s="2"/>
      <c r="D300" s="2"/>
    </row>
    <row r="301" spans="2:4" x14ac:dyDescent="0.2">
      <c r="B301" s="4"/>
      <c r="C301" s="2"/>
      <c r="D301" s="2"/>
    </row>
    <row r="302" spans="2:4" x14ac:dyDescent="0.2">
      <c r="B302" s="4"/>
      <c r="C302" s="2"/>
      <c r="D302" s="2"/>
    </row>
    <row r="303" spans="2:4" x14ac:dyDescent="0.2">
      <c r="B303" s="4"/>
      <c r="C303" s="2"/>
      <c r="D303" s="2"/>
    </row>
    <row r="304" spans="2:4" x14ac:dyDescent="0.2">
      <c r="B304" s="4"/>
      <c r="C304" s="2"/>
      <c r="D304" s="2"/>
    </row>
    <row r="305" spans="2:4" x14ac:dyDescent="0.2">
      <c r="B305" s="4"/>
      <c r="C305" s="2"/>
      <c r="D305" s="2"/>
    </row>
    <row r="306" spans="2:4" x14ac:dyDescent="0.2">
      <c r="B306" s="4"/>
      <c r="C306" s="2"/>
      <c r="D306" s="2"/>
    </row>
    <row r="307" spans="2:4" x14ac:dyDescent="0.2">
      <c r="B307" s="4"/>
      <c r="C307" s="2"/>
      <c r="D307" s="2"/>
    </row>
    <row r="308" spans="2:4" x14ac:dyDescent="0.2">
      <c r="B308" s="4"/>
      <c r="C308" s="2"/>
      <c r="D308" s="2"/>
    </row>
    <row r="309" spans="2:4" x14ac:dyDescent="0.2">
      <c r="B309" s="4"/>
      <c r="C309" s="2"/>
      <c r="D309" s="2"/>
    </row>
    <row r="310" spans="2:4" x14ac:dyDescent="0.2">
      <c r="B310" s="4"/>
      <c r="C310" s="2"/>
      <c r="D310" s="2"/>
    </row>
    <row r="311" spans="2:4" x14ac:dyDescent="0.2">
      <c r="B311" s="4"/>
      <c r="C311" s="2"/>
      <c r="D311" s="2"/>
    </row>
    <row r="312" spans="2:4" x14ac:dyDescent="0.2">
      <c r="B312" s="4"/>
      <c r="C312" s="2"/>
      <c r="D312" s="2"/>
    </row>
    <row r="313" spans="2:4" x14ac:dyDescent="0.2">
      <c r="B313" s="4"/>
      <c r="C313" s="2"/>
      <c r="D313" s="2"/>
    </row>
    <row r="314" spans="2:4" x14ac:dyDescent="0.2">
      <c r="B314" s="4"/>
      <c r="C314" s="2"/>
      <c r="D314" s="2"/>
    </row>
    <row r="315" spans="2:4" x14ac:dyDescent="0.2">
      <c r="B315" s="4"/>
      <c r="C315" s="2"/>
      <c r="D315" s="2"/>
    </row>
    <row r="316" spans="2:4" x14ac:dyDescent="0.2">
      <c r="B316" s="4"/>
      <c r="C316" s="2"/>
      <c r="D316" s="2"/>
    </row>
    <row r="317" spans="2:4" x14ac:dyDescent="0.2">
      <c r="B317" s="4"/>
      <c r="C317" s="2"/>
      <c r="D317" s="2"/>
    </row>
    <row r="318" spans="2:4" x14ac:dyDescent="0.2">
      <c r="B318" s="4"/>
      <c r="C318" s="2"/>
      <c r="D318" s="2"/>
    </row>
    <row r="319" spans="2:4" x14ac:dyDescent="0.2">
      <c r="B319" s="4"/>
      <c r="C319" s="2"/>
      <c r="D319" s="2"/>
    </row>
    <row r="320" spans="2:4" x14ac:dyDescent="0.2">
      <c r="B320" s="4"/>
      <c r="C320" s="2"/>
      <c r="D320" s="2"/>
    </row>
    <row r="321" spans="2:4" x14ac:dyDescent="0.2">
      <c r="B321" s="4"/>
      <c r="C321" s="2"/>
      <c r="D321" s="2"/>
    </row>
    <row r="322" spans="2:4" x14ac:dyDescent="0.2">
      <c r="B322" s="4"/>
      <c r="C322" s="2"/>
      <c r="D322" s="2"/>
    </row>
    <row r="323" spans="2:4" x14ac:dyDescent="0.2">
      <c r="B323" s="4"/>
      <c r="C323" s="2"/>
      <c r="D323" s="2"/>
    </row>
    <row r="324" spans="2:4" x14ac:dyDescent="0.2">
      <c r="B324" s="4"/>
      <c r="C324" s="2"/>
      <c r="D324" s="2"/>
    </row>
    <row r="325" spans="2:4" x14ac:dyDescent="0.2">
      <c r="B325" s="4"/>
      <c r="C325" s="2"/>
      <c r="D325" s="2"/>
    </row>
    <row r="326" spans="2:4" x14ac:dyDescent="0.2">
      <c r="B326" s="4"/>
      <c r="C326" s="2"/>
      <c r="D326" s="2"/>
    </row>
    <row r="327" spans="2:4" x14ac:dyDescent="0.2">
      <c r="B327" s="4"/>
      <c r="C327" s="2"/>
      <c r="D327" s="2"/>
    </row>
    <row r="328" spans="2:4" x14ac:dyDescent="0.2">
      <c r="B328" s="4"/>
      <c r="C328" s="2"/>
      <c r="D328" s="2"/>
    </row>
    <row r="329" spans="2:4" x14ac:dyDescent="0.2">
      <c r="B329" s="4"/>
      <c r="C329" s="2"/>
      <c r="D329" s="2"/>
    </row>
    <row r="330" spans="2:4" x14ac:dyDescent="0.2">
      <c r="B330" s="4"/>
      <c r="C330" s="2"/>
      <c r="D330" s="2"/>
    </row>
    <row r="331" spans="2:4" x14ac:dyDescent="0.2">
      <c r="B331" s="4"/>
      <c r="C331" s="2"/>
      <c r="D331" s="2"/>
    </row>
    <row r="332" spans="2:4" x14ac:dyDescent="0.2">
      <c r="B332" s="4"/>
      <c r="C332" s="2"/>
      <c r="D332" s="2"/>
    </row>
    <row r="333" spans="2:4" x14ac:dyDescent="0.2">
      <c r="B333" s="4"/>
      <c r="C333" s="2"/>
      <c r="D333" s="2"/>
    </row>
    <row r="334" spans="2:4" x14ac:dyDescent="0.2">
      <c r="B334" s="4"/>
      <c r="C334" s="2"/>
      <c r="D334" s="2"/>
    </row>
    <row r="335" spans="2:4" x14ac:dyDescent="0.2">
      <c r="B335" s="4"/>
      <c r="C335" s="2"/>
      <c r="D335" s="2"/>
    </row>
    <row r="336" spans="2:4" x14ac:dyDescent="0.2">
      <c r="B336" s="4"/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</sheetData>
  <phoneticPr fontId="0" type="noConversion"/>
  <hyperlinks>
    <hyperlink ref="H63012" r:id="rId1" display="http://vsolj.cetus-net.org/bulletin.html"/>
    <hyperlink ref="H63005" r:id="rId2" display="http://vsolj.cetus-net.org/bulletin.html"/>
    <hyperlink ref="AP502" r:id="rId3" display="http://cdsbib.u-strasbg.fr/cgi-bin/cdsbib?1990RMxAA..21..381G"/>
    <hyperlink ref="AP505" r:id="rId4" display="http://cdsbib.u-strasbg.fr/cgi-bin/cdsbib?1990RMxAA..21..381G"/>
    <hyperlink ref="AP503" r:id="rId5" display="http://cdsbib.u-strasbg.fr/cgi-bin/cdsbib?1990RMxAA..21..381G"/>
    <hyperlink ref="AP481" r:id="rId6" display="http://cdsbib.u-strasbg.fr/cgi-bin/cdsbib?1990RMxAA..21..381G"/>
    <hyperlink ref="I63012" r:id="rId7" display="http://vsolj.cetus-net.org/bulletin.html"/>
    <hyperlink ref="AQ615" r:id="rId8" display="http://cdsbib.u-strasbg.fr/cgi-bin/cdsbib?1990RMxAA..21..381G"/>
    <hyperlink ref="AQ64420" r:id="rId9" display="http://cdsbib.u-strasbg.fr/cgi-bin/cdsbib?1990RMxAA..21..381G"/>
    <hyperlink ref="AQ616" r:id="rId10" display="http://cdsbib.u-strasbg.fr/cgi-bin/cdsbib?1990RMxAA..21..381G"/>
    <hyperlink ref="H63009" r:id="rId11" display="https://www.aavso.org/ejaavso"/>
    <hyperlink ref="H63672" r:id="rId12" display="http://vsolj.cetus-net.org/bulletin.html"/>
    <hyperlink ref="H63665" r:id="rId13" display="https://www.aavso.org/ejaavso"/>
    <hyperlink ref="I63672" r:id="rId14" display="http://vsolj.cetus-net.org/bulletin.html"/>
    <hyperlink ref="AQ57323" r:id="rId15" display="http://cdsbib.u-strasbg.fr/cgi-bin/cdsbib?1990RMxAA..21..381G"/>
    <hyperlink ref="H63669" r:id="rId16" display="https://www.aavso.org/ejaavso"/>
    <hyperlink ref="AP4687" r:id="rId17" display="http://cdsbib.u-strasbg.fr/cgi-bin/cdsbib?1990RMxAA..21..381G"/>
    <hyperlink ref="AP4690" r:id="rId18" display="http://cdsbib.u-strasbg.fr/cgi-bin/cdsbib?1990RMxAA..21..381G"/>
    <hyperlink ref="AP4688" r:id="rId19" display="http://cdsbib.u-strasbg.fr/cgi-bin/cdsbib?1990RMxAA..21..381G"/>
    <hyperlink ref="AP4672" r:id="rId20" display="http://cdsbib.u-strasbg.fr/cgi-bin/cdsbib?1990RMxAA..21..381G"/>
    <hyperlink ref="AQ4901" r:id="rId21" display="http://cdsbib.u-strasbg.fr/cgi-bin/cdsbib?1990RMxAA..21..381G"/>
    <hyperlink ref="AQ4905" r:id="rId22" display="http://cdsbib.u-strasbg.fr/cgi-bin/cdsbib?1990RMxAA..21..381G"/>
    <hyperlink ref="AQ64585" r:id="rId23" display="http://cdsbib.u-strasbg.fr/cgi-bin/cdsbib?1990RMxAA..21..381G"/>
    <hyperlink ref="I1793" r:id="rId24" display="http://vsolj.cetus-net.org/bulletin.html"/>
    <hyperlink ref="H1793" r:id="rId25" display="http://vsolj.cetus-net.org/bulletin.html"/>
    <hyperlink ref="AQ65246" r:id="rId26" display="http://cdsbib.u-strasbg.fr/cgi-bin/cdsbib?1990RMxAA..21..381G"/>
    <hyperlink ref="AQ65245" r:id="rId27" display="http://cdsbib.u-strasbg.fr/cgi-bin/cdsbib?1990RMxAA..21..381G"/>
    <hyperlink ref="AP2963" r:id="rId28" display="http://cdsbib.u-strasbg.fr/cgi-bin/cdsbib?1990RMxAA..21..381G"/>
    <hyperlink ref="AP2981" r:id="rId29" display="http://cdsbib.u-strasbg.fr/cgi-bin/cdsbib?1990RMxAA..21..381G"/>
    <hyperlink ref="AP2982" r:id="rId30" display="http://cdsbib.u-strasbg.fr/cgi-bin/cdsbib?1990RMxAA..21..381G"/>
    <hyperlink ref="AP2978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topLeftCell="A16" workbookViewId="0">
      <selection activeCell="A25" sqref="A25:C63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66</v>
      </c>
      <c r="I1" s="8" t="s">
        <v>67</v>
      </c>
      <c r="J1" s="9" t="s">
        <v>68</v>
      </c>
    </row>
    <row r="2" spans="1:16" x14ac:dyDescent="0.2">
      <c r="I2" s="10" t="s">
        <v>69</v>
      </c>
      <c r="J2" s="11" t="s">
        <v>70</v>
      </c>
    </row>
    <row r="3" spans="1:16" x14ac:dyDescent="0.2">
      <c r="A3" s="12" t="s">
        <v>71</v>
      </c>
      <c r="I3" s="10" t="s">
        <v>72</v>
      </c>
      <c r="J3" s="11" t="s">
        <v>73</v>
      </c>
    </row>
    <row r="4" spans="1:16" x14ac:dyDescent="0.2">
      <c r="I4" s="10" t="s">
        <v>74</v>
      </c>
      <c r="J4" s="11" t="s">
        <v>73</v>
      </c>
    </row>
    <row r="5" spans="1:16" ht="13.5" thickBot="1" x14ac:dyDescent="0.25">
      <c r="I5" s="13" t="s">
        <v>44</v>
      </c>
      <c r="J5" s="14" t="s">
        <v>75</v>
      </c>
    </row>
    <row r="10" spans="1:16" ht="13.5" thickBot="1" x14ac:dyDescent="0.25"/>
    <row r="11" spans="1:16" ht="12.75" customHeight="1" thickBot="1" x14ac:dyDescent="0.25">
      <c r="A11" s="2" t="str">
        <f t="shared" ref="A11:A42" si="0">P11</f>
        <v> BRNO 14 </v>
      </c>
      <c r="B11" s="4" t="str">
        <f t="shared" ref="B11:B42" si="1">IF(H11=INT(H11),"I","II")</f>
        <v>I</v>
      </c>
      <c r="C11" s="2">
        <f t="shared" ref="C11:C42" si="2">1*G11</f>
        <v>41085.425999999999</v>
      </c>
      <c r="D11" s="3" t="str">
        <f t="shared" ref="D11:D42" si="3">VLOOKUP(F11,I$1:J$5,2,FALSE)</f>
        <v>vis</v>
      </c>
      <c r="E11" s="15">
        <f>VLOOKUP(C11,Active!C$21:E$971,3,FALSE)</f>
        <v>2.4527738833633908E-3</v>
      </c>
      <c r="F11" s="4" t="s">
        <v>44</v>
      </c>
      <c r="G11" s="3" t="str">
        <f t="shared" ref="G11:G42" si="4">MID(I11,3,LEN(I11)-3)</f>
        <v>41085.426</v>
      </c>
      <c r="H11" s="2">
        <f t="shared" ref="H11:H42" si="5">1*K11</f>
        <v>0</v>
      </c>
      <c r="I11" s="16" t="s">
        <v>211</v>
      </c>
      <c r="J11" s="17" t="s">
        <v>212</v>
      </c>
      <c r="K11" s="16">
        <v>0</v>
      </c>
      <c r="L11" s="16" t="s">
        <v>213</v>
      </c>
      <c r="M11" s="17" t="s">
        <v>80</v>
      </c>
      <c r="N11" s="17"/>
      <c r="O11" s="18" t="s">
        <v>214</v>
      </c>
      <c r="P11" s="18" t="s">
        <v>210</v>
      </c>
    </row>
    <row r="12" spans="1:16" ht="12.75" customHeight="1" thickBot="1" x14ac:dyDescent="0.25">
      <c r="A12" s="2" t="str">
        <f t="shared" si="0"/>
        <v> BRNO 27 </v>
      </c>
      <c r="B12" s="4" t="str">
        <f t="shared" si="1"/>
        <v>I</v>
      </c>
      <c r="C12" s="2">
        <f t="shared" si="2"/>
        <v>46212.366000000002</v>
      </c>
      <c r="D12" s="3" t="str">
        <f t="shared" si="3"/>
        <v>vis</v>
      </c>
      <c r="E12" s="15">
        <f>VLOOKUP(C12,Active!C$21:E$971,3,FALSE)</f>
        <v>2095.8732079420829</v>
      </c>
      <c r="F12" s="4" t="s">
        <v>44</v>
      </c>
      <c r="G12" s="3" t="str">
        <f t="shared" si="4"/>
        <v>46212.366</v>
      </c>
      <c r="H12" s="2">
        <f t="shared" si="5"/>
        <v>2096</v>
      </c>
      <c r="I12" s="16" t="s">
        <v>215</v>
      </c>
      <c r="J12" s="17" t="s">
        <v>216</v>
      </c>
      <c r="K12" s="16">
        <v>2096</v>
      </c>
      <c r="L12" s="16" t="s">
        <v>217</v>
      </c>
      <c r="M12" s="17" t="s">
        <v>80</v>
      </c>
      <c r="N12" s="17"/>
      <c r="O12" s="18" t="s">
        <v>209</v>
      </c>
      <c r="P12" s="18" t="s">
        <v>218</v>
      </c>
    </row>
    <row r="13" spans="1:16" ht="12.75" customHeight="1" thickBot="1" x14ac:dyDescent="0.25">
      <c r="A13" s="2" t="str">
        <f t="shared" si="0"/>
        <v> BBS 78 </v>
      </c>
      <c r="B13" s="4" t="str">
        <f t="shared" si="1"/>
        <v>I</v>
      </c>
      <c r="C13" s="2">
        <f t="shared" si="2"/>
        <v>46332.23</v>
      </c>
      <c r="D13" s="3" t="str">
        <f t="shared" si="3"/>
        <v>vis</v>
      </c>
      <c r="E13" s="15">
        <f>VLOOKUP(C13,Active!C$21:E$971,3,FALSE)</f>
        <v>2144.8730893913462</v>
      </c>
      <c r="F13" s="4" t="s">
        <v>44</v>
      </c>
      <c r="G13" s="3" t="str">
        <f t="shared" si="4"/>
        <v>46332.23</v>
      </c>
      <c r="H13" s="2">
        <f t="shared" si="5"/>
        <v>2145</v>
      </c>
      <c r="I13" s="16" t="s">
        <v>219</v>
      </c>
      <c r="J13" s="17" t="s">
        <v>220</v>
      </c>
      <c r="K13" s="16">
        <v>2145</v>
      </c>
      <c r="L13" s="16" t="s">
        <v>221</v>
      </c>
      <c r="M13" s="17" t="s">
        <v>80</v>
      </c>
      <c r="N13" s="17"/>
      <c r="O13" s="18" t="s">
        <v>222</v>
      </c>
      <c r="P13" s="18" t="s">
        <v>223</v>
      </c>
    </row>
    <row r="14" spans="1:16" ht="12.75" customHeight="1" thickBot="1" x14ac:dyDescent="0.25">
      <c r="A14" s="2" t="str">
        <f t="shared" si="0"/>
        <v> BRNO 28 </v>
      </c>
      <c r="B14" s="4" t="str">
        <f t="shared" si="1"/>
        <v>I</v>
      </c>
      <c r="C14" s="2">
        <f t="shared" si="2"/>
        <v>46613.535000000003</v>
      </c>
      <c r="D14" s="3" t="str">
        <f t="shared" si="3"/>
        <v>vis</v>
      </c>
      <c r="E14" s="15">
        <f>VLOOKUP(C14,Active!C$21:E$971,3,FALSE)</f>
        <v>2259.8693489111747</v>
      </c>
      <c r="F14" s="4" t="s">
        <v>44</v>
      </c>
      <c r="G14" s="3" t="str">
        <f t="shared" si="4"/>
        <v>46613.535</v>
      </c>
      <c r="H14" s="2">
        <f t="shared" si="5"/>
        <v>2260</v>
      </c>
      <c r="I14" s="16" t="s">
        <v>228</v>
      </c>
      <c r="J14" s="17" t="s">
        <v>229</v>
      </c>
      <c r="K14" s="16">
        <v>2260</v>
      </c>
      <c r="L14" s="16" t="s">
        <v>230</v>
      </c>
      <c r="M14" s="17" t="s">
        <v>80</v>
      </c>
      <c r="N14" s="17"/>
      <c r="O14" s="18" t="s">
        <v>222</v>
      </c>
      <c r="P14" s="18" t="s">
        <v>231</v>
      </c>
    </row>
    <row r="15" spans="1:16" ht="12.75" customHeight="1" thickBot="1" x14ac:dyDescent="0.25">
      <c r="A15" s="2" t="str">
        <f t="shared" si="0"/>
        <v> BRNO 28 </v>
      </c>
      <c r="B15" s="4" t="str">
        <f t="shared" si="1"/>
        <v>I</v>
      </c>
      <c r="C15" s="2">
        <f t="shared" si="2"/>
        <v>46618.411</v>
      </c>
      <c r="D15" s="3" t="str">
        <f t="shared" si="3"/>
        <v>vis</v>
      </c>
      <c r="E15" s="15">
        <f>VLOOKUP(C15,Active!C$21:E$971,3,FALSE)</f>
        <v>2261.8626364866473</v>
      </c>
      <c r="F15" s="4" t="s">
        <v>44</v>
      </c>
      <c r="G15" s="3" t="str">
        <f t="shared" si="4"/>
        <v>46618.411</v>
      </c>
      <c r="H15" s="2">
        <f t="shared" si="5"/>
        <v>2262</v>
      </c>
      <c r="I15" s="16" t="s">
        <v>232</v>
      </c>
      <c r="J15" s="17" t="s">
        <v>233</v>
      </c>
      <c r="K15" s="16">
        <v>2262</v>
      </c>
      <c r="L15" s="16" t="s">
        <v>234</v>
      </c>
      <c r="M15" s="17" t="s">
        <v>80</v>
      </c>
      <c r="N15" s="17"/>
      <c r="O15" s="18" t="s">
        <v>235</v>
      </c>
      <c r="P15" s="18" t="s">
        <v>231</v>
      </c>
    </row>
    <row r="16" spans="1:16" ht="12.75" customHeight="1" thickBot="1" x14ac:dyDescent="0.25">
      <c r="A16" s="2" t="str">
        <f t="shared" si="0"/>
        <v> BBS 95 </v>
      </c>
      <c r="B16" s="4" t="str">
        <f t="shared" si="1"/>
        <v>I</v>
      </c>
      <c r="C16" s="2">
        <f t="shared" si="2"/>
        <v>48044.466</v>
      </c>
      <c r="D16" s="3" t="str">
        <f t="shared" si="3"/>
        <v>vis</v>
      </c>
      <c r="E16" s="15">
        <f>VLOOKUP(C16,Active!C$21:E$971,3,FALSE)</f>
        <v>2844.8277130745118</v>
      </c>
      <c r="F16" s="4" t="s">
        <v>44</v>
      </c>
      <c r="G16" s="3" t="str">
        <f t="shared" si="4"/>
        <v>48044.466</v>
      </c>
      <c r="H16" s="2">
        <f t="shared" si="5"/>
        <v>2845</v>
      </c>
      <c r="I16" s="16" t="s">
        <v>236</v>
      </c>
      <c r="J16" s="17" t="s">
        <v>237</v>
      </c>
      <c r="K16" s="16">
        <v>2845</v>
      </c>
      <c r="L16" s="16" t="s">
        <v>238</v>
      </c>
      <c r="M16" s="17" t="s">
        <v>239</v>
      </c>
      <c r="N16" s="17" t="s">
        <v>240</v>
      </c>
      <c r="O16" s="18" t="s">
        <v>222</v>
      </c>
      <c r="P16" s="18" t="s">
        <v>241</v>
      </c>
    </row>
    <row r="17" spans="1:16" ht="12.75" customHeight="1" thickBot="1" x14ac:dyDescent="0.25">
      <c r="A17" s="2" t="str">
        <f t="shared" si="0"/>
        <v> BBS 98 </v>
      </c>
      <c r="B17" s="4" t="str">
        <f t="shared" si="1"/>
        <v>I</v>
      </c>
      <c r="C17" s="2">
        <f t="shared" si="2"/>
        <v>48406.485999999997</v>
      </c>
      <c r="D17" s="3" t="str">
        <f t="shared" si="3"/>
        <v>vis</v>
      </c>
      <c r="E17" s="15">
        <f>VLOOKUP(C17,Active!C$21:E$971,3,FALSE)</f>
        <v>2992.8199132535628</v>
      </c>
      <c r="F17" s="4" t="s">
        <v>44</v>
      </c>
      <c r="G17" s="3" t="str">
        <f t="shared" si="4"/>
        <v>48406.486</v>
      </c>
      <c r="H17" s="2">
        <f t="shared" si="5"/>
        <v>2993</v>
      </c>
      <c r="I17" s="16" t="s">
        <v>242</v>
      </c>
      <c r="J17" s="17" t="s">
        <v>243</v>
      </c>
      <c r="K17" s="16">
        <v>2993</v>
      </c>
      <c r="L17" s="16" t="s">
        <v>244</v>
      </c>
      <c r="M17" s="17" t="s">
        <v>239</v>
      </c>
      <c r="N17" s="17" t="s">
        <v>240</v>
      </c>
      <c r="O17" s="18" t="s">
        <v>222</v>
      </c>
      <c r="P17" s="18" t="s">
        <v>245</v>
      </c>
    </row>
    <row r="18" spans="1:16" ht="12.75" customHeight="1" thickBot="1" x14ac:dyDescent="0.25">
      <c r="A18" s="2" t="str">
        <f t="shared" si="0"/>
        <v>BAVM 60 </v>
      </c>
      <c r="B18" s="4" t="str">
        <f t="shared" si="1"/>
        <v>I</v>
      </c>
      <c r="C18" s="2">
        <f t="shared" si="2"/>
        <v>48768.5046</v>
      </c>
      <c r="D18" s="3" t="str">
        <f t="shared" si="3"/>
        <v>vis</v>
      </c>
      <c r="E18" s="15">
        <f>VLOOKUP(C18,Active!C$21:E$971,3,FALSE)</f>
        <v>3140.8115411187105</v>
      </c>
      <c r="F18" s="4" t="s">
        <v>44</v>
      </c>
      <c r="G18" s="3" t="str">
        <f t="shared" si="4"/>
        <v>48768.5046</v>
      </c>
      <c r="H18" s="2">
        <f t="shared" si="5"/>
        <v>3141</v>
      </c>
      <c r="I18" s="16" t="s">
        <v>246</v>
      </c>
      <c r="J18" s="17" t="s">
        <v>247</v>
      </c>
      <c r="K18" s="16">
        <v>3141</v>
      </c>
      <c r="L18" s="16" t="s">
        <v>248</v>
      </c>
      <c r="M18" s="17" t="s">
        <v>239</v>
      </c>
      <c r="N18" s="17" t="s">
        <v>249</v>
      </c>
      <c r="O18" s="18" t="s">
        <v>250</v>
      </c>
      <c r="P18" s="19" t="s">
        <v>251</v>
      </c>
    </row>
    <row r="19" spans="1:16" ht="12.75" customHeight="1" thickBot="1" x14ac:dyDescent="0.25">
      <c r="A19" s="2" t="str">
        <f t="shared" si="0"/>
        <v>BAVM 60 </v>
      </c>
      <c r="B19" s="4" t="str">
        <f t="shared" si="1"/>
        <v>I</v>
      </c>
      <c r="C19" s="2">
        <f t="shared" si="2"/>
        <v>48768.505400000002</v>
      </c>
      <c r="D19" s="3" t="str">
        <f t="shared" si="3"/>
        <v>vis</v>
      </c>
      <c r="E19" s="15">
        <f>VLOOKUP(C19,Active!C$21:E$971,3,FALSE)</f>
        <v>3140.8118681552291</v>
      </c>
      <c r="F19" s="4" t="s">
        <v>44</v>
      </c>
      <c r="G19" s="3" t="str">
        <f t="shared" si="4"/>
        <v>48768.5054</v>
      </c>
      <c r="H19" s="2">
        <f t="shared" si="5"/>
        <v>3141</v>
      </c>
      <c r="I19" s="16" t="s">
        <v>252</v>
      </c>
      <c r="J19" s="17" t="s">
        <v>253</v>
      </c>
      <c r="K19" s="16">
        <v>3141</v>
      </c>
      <c r="L19" s="16" t="s">
        <v>254</v>
      </c>
      <c r="M19" s="17" t="s">
        <v>239</v>
      </c>
      <c r="N19" s="17" t="s">
        <v>255</v>
      </c>
      <c r="O19" s="18" t="s">
        <v>250</v>
      </c>
      <c r="P19" s="19" t="s">
        <v>251</v>
      </c>
    </row>
    <row r="20" spans="1:16" ht="12.75" customHeight="1" thickBot="1" x14ac:dyDescent="0.25">
      <c r="A20" s="2" t="str">
        <f t="shared" si="0"/>
        <v> BBS 116 </v>
      </c>
      <c r="B20" s="4" t="str">
        <f t="shared" si="1"/>
        <v>I</v>
      </c>
      <c r="C20" s="2">
        <f t="shared" si="2"/>
        <v>50556.58</v>
      </c>
      <c r="D20" s="3" t="str">
        <f t="shared" si="3"/>
        <v>vis</v>
      </c>
      <c r="E20" s="15">
        <f>VLOOKUP(C20,Active!C$21:E$971,3,FALSE)</f>
        <v>3871.7689814038872</v>
      </c>
      <c r="F20" s="4" t="s">
        <v>44</v>
      </c>
      <c r="G20" s="3" t="str">
        <f t="shared" si="4"/>
        <v>50556.580</v>
      </c>
      <c r="H20" s="2">
        <f t="shared" si="5"/>
        <v>3872</v>
      </c>
      <c r="I20" s="16" t="s">
        <v>256</v>
      </c>
      <c r="J20" s="17" t="s">
        <v>257</v>
      </c>
      <c r="K20" s="16">
        <v>3872</v>
      </c>
      <c r="L20" s="16" t="s">
        <v>258</v>
      </c>
      <c r="M20" s="17" t="s">
        <v>239</v>
      </c>
      <c r="N20" s="17" t="s">
        <v>240</v>
      </c>
      <c r="O20" s="18" t="s">
        <v>222</v>
      </c>
      <c r="P20" s="18" t="s">
        <v>259</v>
      </c>
    </row>
    <row r="21" spans="1:16" ht="12.75" customHeight="1" thickBot="1" x14ac:dyDescent="0.25">
      <c r="A21" s="2" t="str">
        <f t="shared" si="0"/>
        <v>IBVS 5713 </v>
      </c>
      <c r="B21" s="4" t="str">
        <f t="shared" si="1"/>
        <v>I</v>
      </c>
      <c r="C21" s="2">
        <f t="shared" si="2"/>
        <v>53560.432000000001</v>
      </c>
      <c r="D21" s="3" t="str">
        <f t="shared" si="3"/>
        <v>vis</v>
      </c>
      <c r="E21" s="15">
        <f>VLOOKUP(C21,Active!C$21:E$971,3,FALSE)</f>
        <v>5099.7306036685322</v>
      </c>
      <c r="F21" s="4" t="s">
        <v>44</v>
      </c>
      <c r="G21" s="3" t="str">
        <f t="shared" si="4"/>
        <v>53560.432</v>
      </c>
      <c r="H21" s="2">
        <f t="shared" si="5"/>
        <v>5100</v>
      </c>
      <c r="I21" s="16" t="s">
        <v>271</v>
      </c>
      <c r="J21" s="17" t="s">
        <v>272</v>
      </c>
      <c r="K21" s="16">
        <v>5100</v>
      </c>
      <c r="L21" s="16" t="s">
        <v>273</v>
      </c>
      <c r="M21" s="17" t="s">
        <v>239</v>
      </c>
      <c r="N21" s="17" t="s">
        <v>240</v>
      </c>
      <c r="O21" s="18" t="s">
        <v>222</v>
      </c>
      <c r="P21" s="19" t="s">
        <v>274</v>
      </c>
    </row>
    <row r="22" spans="1:16" ht="12.75" customHeight="1" thickBot="1" x14ac:dyDescent="0.25">
      <c r="A22" s="2" t="str">
        <f t="shared" si="0"/>
        <v>OEJV 0116 </v>
      </c>
      <c r="B22" s="4" t="str">
        <f t="shared" si="1"/>
        <v>I</v>
      </c>
      <c r="C22" s="2">
        <f t="shared" si="2"/>
        <v>54991.375</v>
      </c>
      <c r="D22" s="3" t="str">
        <f t="shared" si="3"/>
        <v>vis</v>
      </c>
      <c r="E22" s="15">
        <f>VLOOKUP(C22,Active!C$21:E$971,3,FALSE)</f>
        <v>5684.6938733796369</v>
      </c>
      <c r="F22" s="4" t="s">
        <v>44</v>
      </c>
      <c r="G22" s="3" t="str">
        <f t="shared" si="4"/>
        <v>54991.375</v>
      </c>
      <c r="H22" s="2">
        <f t="shared" si="5"/>
        <v>5685</v>
      </c>
      <c r="I22" s="16" t="s">
        <v>278</v>
      </c>
      <c r="J22" s="17" t="s">
        <v>279</v>
      </c>
      <c r="K22" s="16">
        <v>5685</v>
      </c>
      <c r="L22" s="16" t="s">
        <v>280</v>
      </c>
      <c r="M22" s="17" t="s">
        <v>268</v>
      </c>
      <c r="N22" s="17" t="s">
        <v>269</v>
      </c>
      <c r="O22" s="18" t="s">
        <v>222</v>
      </c>
      <c r="P22" s="19" t="s">
        <v>281</v>
      </c>
    </row>
    <row r="23" spans="1:16" ht="12.75" customHeight="1" thickBot="1" x14ac:dyDescent="0.25">
      <c r="A23" s="2" t="str">
        <f t="shared" si="0"/>
        <v>IBVS 5992 </v>
      </c>
      <c r="B23" s="4" t="str">
        <f t="shared" si="1"/>
        <v>I</v>
      </c>
      <c r="C23" s="2">
        <f t="shared" si="2"/>
        <v>55673.837399999997</v>
      </c>
      <c r="D23" s="3" t="str">
        <f t="shared" si="3"/>
        <v>vis</v>
      </c>
      <c r="E23" s="15">
        <f>VLOOKUP(C23,Active!C$21:E$971,3,FALSE)</f>
        <v>5963.6815318390481</v>
      </c>
      <c r="F23" s="4" t="s">
        <v>44</v>
      </c>
      <c r="G23" s="3" t="str">
        <f t="shared" si="4"/>
        <v>55673.8374</v>
      </c>
      <c r="H23" s="2">
        <f t="shared" si="5"/>
        <v>5964</v>
      </c>
      <c r="I23" s="16" t="s">
        <v>282</v>
      </c>
      <c r="J23" s="17" t="s">
        <v>283</v>
      </c>
      <c r="K23" s="16">
        <v>5964</v>
      </c>
      <c r="L23" s="16" t="s">
        <v>284</v>
      </c>
      <c r="M23" s="17" t="s">
        <v>268</v>
      </c>
      <c r="N23" s="17" t="s">
        <v>44</v>
      </c>
      <c r="O23" s="18" t="s">
        <v>285</v>
      </c>
      <c r="P23" s="19" t="s">
        <v>286</v>
      </c>
    </row>
    <row r="24" spans="1:16" ht="12.75" customHeight="1" thickBot="1" x14ac:dyDescent="0.25">
      <c r="A24" s="2" t="str">
        <f t="shared" si="0"/>
        <v>OEJV 0147 </v>
      </c>
      <c r="B24" s="4" t="str">
        <f t="shared" si="1"/>
        <v>I</v>
      </c>
      <c r="C24" s="2">
        <f t="shared" si="2"/>
        <v>56001.607000000004</v>
      </c>
      <c r="D24" s="3" t="str">
        <f t="shared" si="3"/>
        <v>vis</v>
      </c>
      <c r="E24" s="15">
        <f>VLOOKUP(C24,Active!C$21:E$971,3,FALSE)</f>
        <v>6097.6723175851639</v>
      </c>
      <c r="F24" s="4" t="s">
        <v>44</v>
      </c>
      <c r="G24" s="3" t="str">
        <f t="shared" si="4"/>
        <v>56001.607</v>
      </c>
      <c r="H24" s="2">
        <f t="shared" si="5"/>
        <v>6098</v>
      </c>
      <c r="I24" s="16" t="s">
        <v>287</v>
      </c>
      <c r="J24" s="17" t="s">
        <v>288</v>
      </c>
      <c r="K24" s="16">
        <v>6098</v>
      </c>
      <c r="L24" s="16" t="s">
        <v>289</v>
      </c>
      <c r="M24" s="17" t="s">
        <v>268</v>
      </c>
      <c r="N24" s="17" t="s">
        <v>269</v>
      </c>
      <c r="O24" s="18" t="s">
        <v>222</v>
      </c>
      <c r="P24" s="19" t="s">
        <v>290</v>
      </c>
    </row>
    <row r="25" spans="1:16" ht="12.75" customHeight="1" thickBot="1" x14ac:dyDescent="0.25">
      <c r="A25" s="2" t="str">
        <f t="shared" si="0"/>
        <v> HA 69.154 </v>
      </c>
      <c r="B25" s="4" t="str">
        <f t="shared" si="1"/>
        <v>I</v>
      </c>
      <c r="C25" s="2">
        <f t="shared" si="2"/>
        <v>18880.541000000001</v>
      </c>
      <c r="D25" s="3" t="str">
        <f t="shared" si="3"/>
        <v>vis</v>
      </c>
      <c r="E25" s="15">
        <f>VLOOKUP(C25,Active!C$21:E$971,3,FALSE)</f>
        <v>-9077.2578805580852</v>
      </c>
      <c r="F25" s="4" t="s">
        <v>44</v>
      </c>
      <c r="G25" s="3" t="str">
        <f t="shared" si="4"/>
        <v>18880.541</v>
      </c>
      <c r="H25" s="2">
        <f t="shared" si="5"/>
        <v>-9078</v>
      </c>
      <c r="I25" s="16" t="s">
        <v>77</v>
      </c>
      <c r="J25" s="17" t="s">
        <v>78</v>
      </c>
      <c r="K25" s="16">
        <v>-9078</v>
      </c>
      <c r="L25" s="16" t="s">
        <v>79</v>
      </c>
      <c r="M25" s="17" t="s">
        <v>80</v>
      </c>
      <c r="N25" s="17"/>
      <c r="O25" s="18" t="s">
        <v>81</v>
      </c>
      <c r="P25" s="18" t="s">
        <v>82</v>
      </c>
    </row>
    <row r="26" spans="1:16" ht="12.75" customHeight="1" thickBot="1" x14ac:dyDescent="0.25">
      <c r="A26" s="2" t="str">
        <f t="shared" si="0"/>
        <v> HR 80 </v>
      </c>
      <c r="B26" s="4" t="str">
        <f t="shared" si="1"/>
        <v>I</v>
      </c>
      <c r="C26" s="2">
        <f t="shared" si="2"/>
        <v>20739.469099999998</v>
      </c>
      <c r="D26" s="3" t="str">
        <f t="shared" si="3"/>
        <v>vis</v>
      </c>
      <c r="E26" s="15">
        <f>VLOOKUP(C26,Active!C$21:E$971,3,FALSE)</f>
        <v>-8317.3361649245144</v>
      </c>
      <c r="F26" s="4" t="s">
        <v>44</v>
      </c>
      <c r="G26" s="3" t="str">
        <f t="shared" si="4"/>
        <v>20739.4691</v>
      </c>
      <c r="H26" s="2">
        <f t="shared" si="5"/>
        <v>-8318</v>
      </c>
      <c r="I26" s="16" t="s">
        <v>83</v>
      </c>
      <c r="J26" s="17" t="s">
        <v>84</v>
      </c>
      <c r="K26" s="16">
        <v>-8318</v>
      </c>
      <c r="L26" s="16" t="s">
        <v>85</v>
      </c>
      <c r="M26" s="17" t="s">
        <v>76</v>
      </c>
      <c r="N26" s="17"/>
      <c r="O26" s="18" t="s">
        <v>86</v>
      </c>
      <c r="P26" s="18" t="s">
        <v>87</v>
      </c>
    </row>
    <row r="27" spans="1:16" ht="12.75" customHeight="1" thickBot="1" x14ac:dyDescent="0.25">
      <c r="A27" s="2" t="str">
        <f t="shared" si="0"/>
        <v> HA 113.75 </v>
      </c>
      <c r="B27" s="4" t="str">
        <f t="shared" si="1"/>
        <v>I</v>
      </c>
      <c r="C27" s="2">
        <f t="shared" si="2"/>
        <v>22441.804</v>
      </c>
      <c r="D27" s="3" t="str">
        <f t="shared" si="3"/>
        <v>vis</v>
      </c>
      <c r="E27" s="15">
        <f>VLOOKUP(C27,Active!C$21:E$971,3,FALSE)</f>
        <v>-7621.4290678232846</v>
      </c>
      <c r="F27" s="4" t="s">
        <v>44</v>
      </c>
      <c r="G27" s="3" t="str">
        <f t="shared" si="4"/>
        <v>22441.804</v>
      </c>
      <c r="H27" s="2">
        <f t="shared" si="5"/>
        <v>-7622</v>
      </c>
      <c r="I27" s="16" t="s">
        <v>88</v>
      </c>
      <c r="J27" s="17" t="s">
        <v>89</v>
      </c>
      <c r="K27" s="16">
        <v>-7622</v>
      </c>
      <c r="L27" s="16" t="s">
        <v>90</v>
      </c>
      <c r="M27" s="17" t="s">
        <v>76</v>
      </c>
      <c r="N27" s="17"/>
      <c r="O27" s="18" t="s">
        <v>91</v>
      </c>
      <c r="P27" s="18" t="s">
        <v>92</v>
      </c>
    </row>
    <row r="28" spans="1:16" ht="12.75" customHeight="1" thickBot="1" x14ac:dyDescent="0.25">
      <c r="A28" s="2" t="str">
        <f t="shared" si="0"/>
        <v> AAC 1.94 </v>
      </c>
      <c r="B28" s="4" t="str">
        <f t="shared" si="1"/>
        <v>I</v>
      </c>
      <c r="C28" s="2">
        <f t="shared" si="2"/>
        <v>24650.516</v>
      </c>
      <c r="D28" s="3" t="str">
        <f t="shared" si="3"/>
        <v>vis</v>
      </c>
      <c r="E28" s="15">
        <f>VLOOKUP(C28,Active!C$21:E$971,3,FALSE)</f>
        <v>-6718.5172164286787</v>
      </c>
      <c r="F28" s="4" t="s">
        <v>44</v>
      </c>
      <c r="G28" s="3" t="str">
        <f t="shared" si="4"/>
        <v>24650.516</v>
      </c>
      <c r="H28" s="2">
        <f t="shared" si="5"/>
        <v>-6719</v>
      </c>
      <c r="I28" s="16" t="s">
        <v>93</v>
      </c>
      <c r="J28" s="17" t="s">
        <v>94</v>
      </c>
      <c r="K28" s="16">
        <v>-6719</v>
      </c>
      <c r="L28" s="16" t="s">
        <v>95</v>
      </c>
      <c r="M28" s="17" t="s">
        <v>80</v>
      </c>
      <c r="N28" s="17"/>
      <c r="O28" s="18" t="s">
        <v>96</v>
      </c>
      <c r="P28" s="18" t="s">
        <v>97</v>
      </c>
    </row>
    <row r="29" spans="1:16" ht="12.75" customHeight="1" thickBot="1" x14ac:dyDescent="0.25">
      <c r="A29" s="2" t="str">
        <f t="shared" si="0"/>
        <v> AAC 1.94 </v>
      </c>
      <c r="B29" s="4" t="str">
        <f t="shared" si="1"/>
        <v>I</v>
      </c>
      <c r="C29" s="2">
        <f t="shared" si="2"/>
        <v>25352.503000000001</v>
      </c>
      <c r="D29" s="3" t="str">
        <f t="shared" si="3"/>
        <v>vis</v>
      </c>
      <c r="E29" s="15">
        <f>VLOOKUP(C29,Active!C$21:E$971,3,FALSE)</f>
        <v>-6431.5479864770386</v>
      </c>
      <c r="F29" s="4" t="s">
        <v>44</v>
      </c>
      <c r="G29" s="3" t="str">
        <f t="shared" si="4"/>
        <v>25352.503</v>
      </c>
      <c r="H29" s="2">
        <f t="shared" si="5"/>
        <v>-6432</v>
      </c>
      <c r="I29" s="16" t="s">
        <v>98</v>
      </c>
      <c r="J29" s="17" t="s">
        <v>99</v>
      </c>
      <c r="K29" s="16">
        <v>-6432</v>
      </c>
      <c r="L29" s="16" t="s">
        <v>100</v>
      </c>
      <c r="M29" s="17" t="s">
        <v>80</v>
      </c>
      <c r="N29" s="17"/>
      <c r="O29" s="18" t="s">
        <v>96</v>
      </c>
      <c r="P29" s="18" t="s">
        <v>97</v>
      </c>
    </row>
    <row r="30" spans="1:16" ht="12.75" customHeight="1" thickBot="1" x14ac:dyDescent="0.25">
      <c r="A30" s="2" t="str">
        <f t="shared" si="0"/>
        <v> AAC 1.94 </v>
      </c>
      <c r="B30" s="4" t="str">
        <f t="shared" si="1"/>
        <v>I</v>
      </c>
      <c r="C30" s="2">
        <f t="shared" si="2"/>
        <v>25736.523000000001</v>
      </c>
      <c r="D30" s="3" t="str">
        <f t="shared" si="3"/>
        <v>vis</v>
      </c>
      <c r="E30" s="15">
        <f>VLOOKUP(C30,Active!C$21:E$971,3,FALSE)</f>
        <v>-6274.5622820608187</v>
      </c>
      <c r="F30" s="4" t="s">
        <v>44</v>
      </c>
      <c r="G30" s="3" t="str">
        <f t="shared" si="4"/>
        <v>25736.523</v>
      </c>
      <c r="H30" s="2">
        <f t="shared" si="5"/>
        <v>-6275</v>
      </c>
      <c r="I30" s="16" t="s">
        <v>101</v>
      </c>
      <c r="J30" s="17" t="s">
        <v>102</v>
      </c>
      <c r="K30" s="16">
        <v>-6275</v>
      </c>
      <c r="L30" s="16" t="s">
        <v>103</v>
      </c>
      <c r="M30" s="17" t="s">
        <v>80</v>
      </c>
      <c r="N30" s="17"/>
      <c r="O30" s="18" t="s">
        <v>96</v>
      </c>
      <c r="P30" s="18" t="s">
        <v>97</v>
      </c>
    </row>
    <row r="31" spans="1:16" ht="12.75" customHeight="1" thickBot="1" x14ac:dyDescent="0.25">
      <c r="A31" s="2" t="str">
        <f t="shared" si="0"/>
        <v> AA 27.155 </v>
      </c>
      <c r="B31" s="4" t="str">
        <f t="shared" si="1"/>
        <v>I</v>
      </c>
      <c r="C31" s="2">
        <f t="shared" si="2"/>
        <v>26120.535</v>
      </c>
      <c r="D31" s="3" t="str">
        <f t="shared" si="3"/>
        <v>vis</v>
      </c>
      <c r="E31" s="15">
        <f>VLOOKUP(C31,Active!C$21:E$971,3,FALSE)</f>
        <v>-6117.5798480097774</v>
      </c>
      <c r="F31" s="4" t="s">
        <v>44</v>
      </c>
      <c r="G31" s="3" t="str">
        <f t="shared" si="4"/>
        <v>26120.535</v>
      </c>
      <c r="H31" s="2">
        <f t="shared" si="5"/>
        <v>-6118</v>
      </c>
      <c r="I31" s="16" t="s">
        <v>104</v>
      </c>
      <c r="J31" s="17" t="s">
        <v>105</v>
      </c>
      <c r="K31" s="16">
        <v>-6118</v>
      </c>
      <c r="L31" s="16" t="s">
        <v>106</v>
      </c>
      <c r="M31" s="17" t="s">
        <v>80</v>
      </c>
      <c r="N31" s="17"/>
      <c r="O31" s="18" t="s">
        <v>96</v>
      </c>
      <c r="P31" s="18" t="s">
        <v>107</v>
      </c>
    </row>
    <row r="32" spans="1:16" ht="12.75" customHeight="1" thickBot="1" x14ac:dyDescent="0.25">
      <c r="A32" s="2" t="str">
        <f t="shared" si="0"/>
        <v> AAC 4.83 </v>
      </c>
      <c r="B32" s="4" t="str">
        <f t="shared" si="1"/>
        <v>I</v>
      </c>
      <c r="C32" s="2">
        <f t="shared" si="2"/>
        <v>27957.46</v>
      </c>
      <c r="D32" s="3" t="str">
        <f t="shared" si="3"/>
        <v>vis</v>
      </c>
      <c r="E32" s="15">
        <f>VLOOKUP(C32,Active!C$21:E$971,3,FALSE)</f>
        <v>-5366.652903879879</v>
      </c>
      <c r="F32" s="4" t="s">
        <v>44</v>
      </c>
      <c r="G32" s="3" t="str">
        <f t="shared" si="4"/>
        <v>27957.460</v>
      </c>
      <c r="H32" s="2">
        <f t="shared" si="5"/>
        <v>-5367</v>
      </c>
      <c r="I32" s="16" t="s">
        <v>108</v>
      </c>
      <c r="J32" s="17" t="s">
        <v>109</v>
      </c>
      <c r="K32" s="16">
        <v>-5367</v>
      </c>
      <c r="L32" s="16" t="s">
        <v>110</v>
      </c>
      <c r="M32" s="17" t="s">
        <v>80</v>
      </c>
      <c r="N32" s="17"/>
      <c r="O32" s="18" t="s">
        <v>111</v>
      </c>
      <c r="P32" s="18" t="s">
        <v>112</v>
      </c>
    </row>
    <row r="33" spans="1:16" ht="12.75" customHeight="1" thickBot="1" x14ac:dyDescent="0.25">
      <c r="A33" s="2" t="str">
        <f t="shared" si="0"/>
        <v> SAC 15.60 </v>
      </c>
      <c r="B33" s="4" t="str">
        <f t="shared" si="1"/>
        <v>I</v>
      </c>
      <c r="C33" s="2">
        <f t="shared" si="2"/>
        <v>28368.400000000001</v>
      </c>
      <c r="D33" s="3" t="str">
        <f t="shared" si="3"/>
        <v>vis</v>
      </c>
      <c r="E33" s="15">
        <f>VLOOKUP(C33,Active!C$21:E$971,3,FALSE)</f>
        <v>-5198.6624206425431</v>
      </c>
      <c r="F33" s="4" t="s">
        <v>44</v>
      </c>
      <c r="G33" s="3" t="str">
        <f t="shared" si="4"/>
        <v>28368.400</v>
      </c>
      <c r="H33" s="2">
        <f t="shared" si="5"/>
        <v>-5199</v>
      </c>
      <c r="I33" s="16" t="s">
        <v>113</v>
      </c>
      <c r="J33" s="17" t="s">
        <v>114</v>
      </c>
      <c r="K33" s="16">
        <v>-5199</v>
      </c>
      <c r="L33" s="16" t="s">
        <v>115</v>
      </c>
      <c r="M33" s="17" t="s">
        <v>80</v>
      </c>
      <c r="N33" s="17"/>
      <c r="O33" s="18" t="s">
        <v>116</v>
      </c>
      <c r="P33" s="18" t="s">
        <v>117</v>
      </c>
    </row>
    <row r="34" spans="1:16" ht="12.75" customHeight="1" thickBot="1" x14ac:dyDescent="0.25">
      <c r="A34" s="2" t="str">
        <f t="shared" si="0"/>
        <v> PZ 17.518 </v>
      </c>
      <c r="B34" s="4" t="str">
        <f t="shared" si="1"/>
        <v>I</v>
      </c>
      <c r="C34" s="2">
        <f t="shared" si="2"/>
        <v>28414.879000000001</v>
      </c>
      <c r="D34" s="3" t="str">
        <f t="shared" si="3"/>
        <v>vis</v>
      </c>
      <c r="E34" s="15">
        <f>VLOOKUP(C34,Active!C$21:E$971,3,FALSE)</f>
        <v>-5179.6620077589396</v>
      </c>
      <c r="F34" s="4" t="s">
        <v>44</v>
      </c>
      <c r="G34" s="3" t="str">
        <f t="shared" si="4"/>
        <v>28414.879</v>
      </c>
      <c r="H34" s="2">
        <f t="shared" si="5"/>
        <v>-5180</v>
      </c>
      <c r="I34" s="16" t="s">
        <v>118</v>
      </c>
      <c r="J34" s="17" t="s">
        <v>119</v>
      </c>
      <c r="K34" s="16">
        <v>-5180</v>
      </c>
      <c r="L34" s="16" t="s">
        <v>120</v>
      </c>
      <c r="M34" s="17" t="s">
        <v>76</v>
      </c>
      <c r="N34" s="17"/>
      <c r="O34" s="18" t="s">
        <v>121</v>
      </c>
      <c r="P34" s="18" t="s">
        <v>122</v>
      </c>
    </row>
    <row r="35" spans="1:16" ht="12.75" customHeight="1" thickBot="1" x14ac:dyDescent="0.25">
      <c r="A35" s="2" t="str">
        <f t="shared" si="0"/>
        <v> PZ 17.518 </v>
      </c>
      <c r="B35" s="4" t="str">
        <f t="shared" si="1"/>
        <v>I</v>
      </c>
      <c r="C35" s="2">
        <f t="shared" si="2"/>
        <v>29378.623</v>
      </c>
      <c r="D35" s="3" t="str">
        <f t="shared" si="3"/>
        <v>vis</v>
      </c>
      <c r="E35" s="15">
        <f>VLOOKUP(C35,Active!C$21:E$971,3,FALSE)</f>
        <v>-4785.6876555978424</v>
      </c>
      <c r="F35" s="4" t="s">
        <v>44</v>
      </c>
      <c r="G35" s="3" t="str">
        <f t="shared" si="4"/>
        <v>29378.623</v>
      </c>
      <c r="H35" s="2">
        <f t="shared" si="5"/>
        <v>-4786</v>
      </c>
      <c r="I35" s="16" t="s">
        <v>123</v>
      </c>
      <c r="J35" s="17" t="s">
        <v>124</v>
      </c>
      <c r="K35" s="16">
        <v>-4786</v>
      </c>
      <c r="L35" s="16" t="s">
        <v>125</v>
      </c>
      <c r="M35" s="17" t="s">
        <v>76</v>
      </c>
      <c r="N35" s="17"/>
      <c r="O35" s="18" t="s">
        <v>121</v>
      </c>
      <c r="P35" s="18" t="s">
        <v>122</v>
      </c>
    </row>
    <row r="36" spans="1:16" ht="12.75" customHeight="1" thickBot="1" x14ac:dyDescent="0.25">
      <c r="A36" s="2" t="str">
        <f t="shared" si="0"/>
        <v> PZ 17.518 </v>
      </c>
      <c r="B36" s="4" t="str">
        <f t="shared" si="1"/>
        <v>I</v>
      </c>
      <c r="C36" s="2">
        <f t="shared" si="2"/>
        <v>29804.239000000001</v>
      </c>
      <c r="D36" s="3" t="str">
        <f t="shared" si="3"/>
        <v>vis</v>
      </c>
      <c r="E36" s="15">
        <f>VLOOKUP(C36,Active!C$21:E$971,3,FALSE)</f>
        <v>-4611.697687443022</v>
      </c>
      <c r="F36" s="4" t="s">
        <v>44</v>
      </c>
      <c r="G36" s="3" t="str">
        <f t="shared" si="4"/>
        <v>29804.239</v>
      </c>
      <c r="H36" s="2">
        <f t="shared" si="5"/>
        <v>-4612</v>
      </c>
      <c r="I36" s="16" t="s">
        <v>126</v>
      </c>
      <c r="J36" s="17" t="s">
        <v>127</v>
      </c>
      <c r="K36" s="16">
        <v>-4612</v>
      </c>
      <c r="L36" s="16" t="s">
        <v>128</v>
      </c>
      <c r="M36" s="17" t="s">
        <v>76</v>
      </c>
      <c r="N36" s="17"/>
      <c r="O36" s="18" t="s">
        <v>121</v>
      </c>
      <c r="P36" s="18" t="s">
        <v>122</v>
      </c>
    </row>
    <row r="37" spans="1:16" ht="12.75" customHeight="1" thickBot="1" x14ac:dyDescent="0.25">
      <c r="A37" s="2" t="str">
        <f t="shared" si="0"/>
        <v> IODE 4.2.213 </v>
      </c>
      <c r="B37" s="4" t="str">
        <f t="shared" si="1"/>
        <v>I</v>
      </c>
      <c r="C37" s="2">
        <f t="shared" si="2"/>
        <v>31235.205000000002</v>
      </c>
      <c r="D37" s="3" t="str">
        <f t="shared" si="3"/>
        <v>vis</v>
      </c>
      <c r="E37" s="15">
        <f>VLOOKUP(C37,Active!C$21:E$971,3,FALSE)</f>
        <v>-4026.7250154320341</v>
      </c>
      <c r="F37" s="4" t="s">
        <v>44</v>
      </c>
      <c r="G37" s="3" t="str">
        <f t="shared" si="4"/>
        <v>31235.205</v>
      </c>
      <c r="H37" s="2">
        <f t="shared" si="5"/>
        <v>-4027</v>
      </c>
      <c r="I37" s="16" t="s">
        <v>129</v>
      </c>
      <c r="J37" s="17" t="s">
        <v>130</v>
      </c>
      <c r="K37" s="16">
        <v>-4027</v>
      </c>
      <c r="L37" s="16" t="s">
        <v>131</v>
      </c>
      <c r="M37" s="17" t="s">
        <v>80</v>
      </c>
      <c r="N37" s="17"/>
      <c r="O37" s="18" t="s">
        <v>132</v>
      </c>
      <c r="P37" s="18" t="s">
        <v>133</v>
      </c>
    </row>
    <row r="38" spans="1:16" ht="12.75" customHeight="1" thickBot="1" x14ac:dyDescent="0.25">
      <c r="A38" s="2" t="str">
        <f t="shared" si="0"/>
        <v> SAC 23.86 </v>
      </c>
      <c r="B38" s="4" t="str">
        <f t="shared" si="1"/>
        <v>I</v>
      </c>
      <c r="C38" s="2">
        <f t="shared" si="2"/>
        <v>32289.487000000001</v>
      </c>
      <c r="D38" s="3" t="str">
        <f t="shared" si="3"/>
        <v>vis</v>
      </c>
      <c r="E38" s="15">
        <f>VLOOKUP(C38,Active!C$21:E$971,3,FALSE)</f>
        <v>-3595.7391229698173</v>
      </c>
      <c r="F38" s="4" t="s">
        <v>44</v>
      </c>
      <c r="G38" s="3" t="str">
        <f t="shared" si="4"/>
        <v>32289.487</v>
      </c>
      <c r="H38" s="2">
        <f t="shared" si="5"/>
        <v>-3596</v>
      </c>
      <c r="I38" s="16" t="s">
        <v>134</v>
      </c>
      <c r="J38" s="17" t="s">
        <v>135</v>
      </c>
      <c r="K38" s="16">
        <v>-3596</v>
      </c>
      <c r="L38" s="16" t="s">
        <v>136</v>
      </c>
      <c r="M38" s="17" t="s">
        <v>80</v>
      </c>
      <c r="N38" s="17"/>
      <c r="O38" s="18" t="s">
        <v>116</v>
      </c>
      <c r="P38" s="18" t="s">
        <v>137</v>
      </c>
    </row>
    <row r="39" spans="1:16" ht="12.75" customHeight="1" thickBot="1" x14ac:dyDescent="0.25">
      <c r="A39" s="2" t="str">
        <f t="shared" si="0"/>
        <v> AAC 4.114 </v>
      </c>
      <c r="B39" s="4" t="str">
        <f t="shared" si="1"/>
        <v>I</v>
      </c>
      <c r="C39" s="2">
        <f t="shared" si="2"/>
        <v>32624.613000000001</v>
      </c>
      <c r="D39" s="3" t="str">
        <f t="shared" si="3"/>
        <v>vis</v>
      </c>
      <c r="E39" s="15">
        <f>VLOOKUP(C39,Active!C$21:E$971,3,FALSE)</f>
        <v>-3458.7410729250541</v>
      </c>
      <c r="F39" s="4" t="s">
        <v>44</v>
      </c>
      <c r="G39" s="3" t="str">
        <f t="shared" si="4"/>
        <v>32624.613</v>
      </c>
      <c r="H39" s="2">
        <f t="shared" si="5"/>
        <v>-3459</v>
      </c>
      <c r="I39" s="16" t="s">
        <v>138</v>
      </c>
      <c r="J39" s="17" t="s">
        <v>139</v>
      </c>
      <c r="K39" s="16">
        <v>-3459</v>
      </c>
      <c r="L39" s="16" t="s">
        <v>140</v>
      </c>
      <c r="M39" s="17" t="s">
        <v>80</v>
      </c>
      <c r="N39" s="17"/>
      <c r="O39" s="18" t="s">
        <v>111</v>
      </c>
      <c r="P39" s="18" t="s">
        <v>141</v>
      </c>
    </row>
    <row r="40" spans="1:16" ht="12.75" customHeight="1" thickBot="1" x14ac:dyDescent="0.25">
      <c r="A40" s="2" t="str">
        <f t="shared" si="0"/>
        <v> AAC 4.113 </v>
      </c>
      <c r="B40" s="4" t="str">
        <f t="shared" si="1"/>
        <v>I</v>
      </c>
      <c r="C40" s="2">
        <f t="shared" si="2"/>
        <v>32646.613000000001</v>
      </c>
      <c r="D40" s="3" t="str">
        <f t="shared" si="3"/>
        <v>vis</v>
      </c>
      <c r="E40" s="15">
        <f>VLOOKUP(C40,Active!C$21:E$971,3,FALSE)</f>
        <v>-3449.747568687887</v>
      </c>
      <c r="F40" s="4" t="s">
        <v>44</v>
      </c>
      <c r="G40" s="3" t="str">
        <f t="shared" si="4"/>
        <v>32646.613</v>
      </c>
      <c r="H40" s="2">
        <f t="shared" si="5"/>
        <v>-3450</v>
      </c>
      <c r="I40" s="16" t="s">
        <v>142</v>
      </c>
      <c r="J40" s="17" t="s">
        <v>143</v>
      </c>
      <c r="K40" s="16">
        <v>-3450</v>
      </c>
      <c r="L40" s="16" t="s">
        <v>144</v>
      </c>
      <c r="M40" s="17" t="s">
        <v>80</v>
      </c>
      <c r="N40" s="17"/>
      <c r="O40" s="18" t="s">
        <v>111</v>
      </c>
      <c r="P40" s="18" t="s">
        <v>145</v>
      </c>
    </row>
    <row r="41" spans="1:16" ht="12.75" customHeight="1" thickBot="1" x14ac:dyDescent="0.25">
      <c r="A41" s="2" t="str">
        <f t="shared" si="0"/>
        <v> AA 27.155 </v>
      </c>
      <c r="B41" s="4" t="str">
        <f t="shared" si="1"/>
        <v>I</v>
      </c>
      <c r="C41" s="2">
        <f t="shared" si="2"/>
        <v>32673.513999999999</v>
      </c>
      <c r="D41" s="3" t="str">
        <f t="shared" si="3"/>
        <v>vis</v>
      </c>
      <c r="E41" s="15">
        <f>VLOOKUP(C41,Active!C$21:E$971,3,FALSE)</f>
        <v>-3438.7505569840687</v>
      </c>
      <c r="F41" s="4" t="s">
        <v>44</v>
      </c>
      <c r="G41" s="3" t="str">
        <f t="shared" si="4"/>
        <v>32673.514</v>
      </c>
      <c r="H41" s="2">
        <f t="shared" si="5"/>
        <v>-3439</v>
      </c>
      <c r="I41" s="16" t="s">
        <v>146</v>
      </c>
      <c r="J41" s="17" t="s">
        <v>147</v>
      </c>
      <c r="K41" s="16">
        <v>-3439</v>
      </c>
      <c r="L41" s="16" t="s">
        <v>148</v>
      </c>
      <c r="M41" s="17" t="s">
        <v>80</v>
      </c>
      <c r="N41" s="17"/>
      <c r="O41" s="18" t="s">
        <v>96</v>
      </c>
      <c r="P41" s="18" t="s">
        <v>107</v>
      </c>
    </row>
    <row r="42" spans="1:16" ht="12.75" customHeight="1" thickBot="1" x14ac:dyDescent="0.25">
      <c r="A42" s="2" t="str">
        <f t="shared" si="0"/>
        <v> AA 27.155 </v>
      </c>
      <c r="B42" s="4" t="str">
        <f t="shared" si="1"/>
        <v>I</v>
      </c>
      <c r="C42" s="2">
        <f t="shared" si="2"/>
        <v>32678.395</v>
      </c>
      <c r="D42" s="3" t="str">
        <f t="shared" si="3"/>
        <v>vis</v>
      </c>
      <c r="E42" s="15">
        <f>VLOOKUP(C42,Active!C$21:E$971,3,FALSE)</f>
        <v>-3436.7552254303582</v>
      </c>
      <c r="F42" s="4" t="s">
        <v>44</v>
      </c>
      <c r="G42" s="3" t="str">
        <f t="shared" si="4"/>
        <v>32678.395</v>
      </c>
      <c r="H42" s="2">
        <f t="shared" si="5"/>
        <v>-3437</v>
      </c>
      <c r="I42" s="16" t="s">
        <v>149</v>
      </c>
      <c r="J42" s="17" t="s">
        <v>150</v>
      </c>
      <c r="K42" s="16">
        <v>-3437</v>
      </c>
      <c r="L42" s="16" t="s">
        <v>151</v>
      </c>
      <c r="M42" s="17" t="s">
        <v>80</v>
      </c>
      <c r="N42" s="17"/>
      <c r="O42" s="18" t="s">
        <v>96</v>
      </c>
      <c r="P42" s="18" t="s">
        <v>107</v>
      </c>
    </row>
    <row r="43" spans="1:16" ht="12.75" customHeight="1" thickBot="1" x14ac:dyDescent="0.25">
      <c r="A43" s="2" t="str">
        <f t="shared" ref="A43:A63" si="6">P43</f>
        <v> AA 27.155 </v>
      </c>
      <c r="B43" s="4" t="str">
        <f t="shared" ref="B43:B63" si="7">IF(H43=INT(H43),"I","II")</f>
        <v>I</v>
      </c>
      <c r="C43" s="2">
        <f t="shared" ref="C43:C63" si="8">1*G43</f>
        <v>32678.405500000001</v>
      </c>
      <c r="D43" s="3" t="str">
        <f t="shared" ref="D43:D63" si="9">VLOOKUP(F43,I$1:J$5,2,FALSE)</f>
        <v>vis</v>
      </c>
      <c r="E43" s="15">
        <f>VLOOKUP(C43,Active!C$21:E$971,3,FALSE)</f>
        <v>-3436.7509330760631</v>
      </c>
      <c r="F43" s="4" t="s">
        <v>44</v>
      </c>
      <c r="G43" s="3" t="str">
        <f t="shared" ref="G43:G63" si="10">MID(I43,3,LEN(I43)-3)</f>
        <v>32678.4055</v>
      </c>
      <c r="H43" s="2">
        <f t="shared" ref="H43:H63" si="11">1*K43</f>
        <v>-3437</v>
      </c>
      <c r="I43" s="16" t="s">
        <v>152</v>
      </c>
      <c r="J43" s="17" t="s">
        <v>153</v>
      </c>
      <c r="K43" s="16">
        <v>-3437</v>
      </c>
      <c r="L43" s="16" t="s">
        <v>154</v>
      </c>
      <c r="M43" s="17" t="s">
        <v>80</v>
      </c>
      <c r="N43" s="17"/>
      <c r="O43" s="18" t="s">
        <v>116</v>
      </c>
      <c r="P43" s="18" t="s">
        <v>107</v>
      </c>
    </row>
    <row r="44" spans="1:16" ht="12.75" customHeight="1" thickBot="1" x14ac:dyDescent="0.25">
      <c r="A44" s="2" t="str">
        <f t="shared" si="6"/>
        <v> AAC 5.74 </v>
      </c>
      <c r="B44" s="4" t="str">
        <f t="shared" si="7"/>
        <v>I</v>
      </c>
      <c r="C44" s="2">
        <f t="shared" si="8"/>
        <v>32700.433000000001</v>
      </c>
      <c r="D44" s="3" t="str">
        <f t="shared" si="9"/>
        <v>vis</v>
      </c>
      <c r="E44" s="15">
        <f>VLOOKUP(C44,Active!C$21:E$971,3,FALSE)</f>
        <v>-3427.7461869586</v>
      </c>
      <c r="F44" s="4" t="s">
        <v>44</v>
      </c>
      <c r="G44" s="3" t="str">
        <f t="shared" si="10"/>
        <v>32700.433</v>
      </c>
      <c r="H44" s="2">
        <f t="shared" si="11"/>
        <v>-3428</v>
      </c>
      <c r="I44" s="16" t="s">
        <v>155</v>
      </c>
      <c r="J44" s="17" t="s">
        <v>156</v>
      </c>
      <c r="K44" s="16">
        <v>-3428</v>
      </c>
      <c r="L44" s="16" t="s">
        <v>157</v>
      </c>
      <c r="M44" s="17" t="s">
        <v>80</v>
      </c>
      <c r="N44" s="17"/>
      <c r="O44" s="18" t="s">
        <v>158</v>
      </c>
      <c r="P44" s="18" t="s">
        <v>159</v>
      </c>
    </row>
    <row r="45" spans="1:16" ht="12.75" customHeight="1" thickBot="1" x14ac:dyDescent="0.25">
      <c r="A45" s="2" t="str">
        <f t="shared" si="6"/>
        <v> AA 27.155 </v>
      </c>
      <c r="B45" s="4" t="str">
        <f t="shared" si="7"/>
        <v>I</v>
      </c>
      <c r="C45" s="2">
        <f t="shared" si="8"/>
        <v>33040.425000000003</v>
      </c>
      <c r="D45" s="3" t="str">
        <f t="shared" si="9"/>
        <v>vis</v>
      </c>
      <c r="E45" s="15">
        <f>VLOOKUP(C45,Active!C$21:E$971,3,FALSE)</f>
        <v>-3288.7589372948337</v>
      </c>
      <c r="F45" s="4" t="s">
        <v>44</v>
      </c>
      <c r="G45" s="3" t="str">
        <f t="shared" si="10"/>
        <v>33040.425</v>
      </c>
      <c r="H45" s="2">
        <f t="shared" si="11"/>
        <v>-3289</v>
      </c>
      <c r="I45" s="16" t="s">
        <v>160</v>
      </c>
      <c r="J45" s="17" t="s">
        <v>161</v>
      </c>
      <c r="K45" s="16">
        <v>-3289</v>
      </c>
      <c r="L45" s="16" t="s">
        <v>162</v>
      </c>
      <c r="M45" s="17" t="s">
        <v>80</v>
      </c>
      <c r="N45" s="17"/>
      <c r="O45" s="18" t="s">
        <v>96</v>
      </c>
      <c r="P45" s="18" t="s">
        <v>107</v>
      </c>
    </row>
    <row r="46" spans="1:16" ht="12.75" customHeight="1" thickBot="1" x14ac:dyDescent="0.25">
      <c r="A46" s="2" t="str">
        <f t="shared" si="6"/>
        <v> AAC 5.5 </v>
      </c>
      <c r="B46" s="4" t="str">
        <f t="shared" si="7"/>
        <v>I</v>
      </c>
      <c r="C46" s="2">
        <f t="shared" si="8"/>
        <v>33040.425000000003</v>
      </c>
      <c r="D46" s="3" t="str">
        <f t="shared" si="9"/>
        <v>vis</v>
      </c>
      <c r="E46" s="15">
        <f>VLOOKUP(C46,Active!C$21:E$971,3,FALSE)</f>
        <v>-3288.7589372948337</v>
      </c>
      <c r="F46" s="4" t="s">
        <v>44</v>
      </c>
      <c r="G46" s="3" t="str">
        <f t="shared" si="10"/>
        <v>33040.425</v>
      </c>
      <c r="H46" s="2">
        <f t="shared" si="11"/>
        <v>-3289</v>
      </c>
      <c r="I46" s="16" t="s">
        <v>160</v>
      </c>
      <c r="J46" s="17" t="s">
        <v>161</v>
      </c>
      <c r="K46" s="16">
        <v>-3289</v>
      </c>
      <c r="L46" s="16" t="s">
        <v>162</v>
      </c>
      <c r="M46" s="17" t="s">
        <v>80</v>
      </c>
      <c r="N46" s="17"/>
      <c r="O46" s="18" t="s">
        <v>111</v>
      </c>
      <c r="P46" s="18" t="s">
        <v>163</v>
      </c>
    </row>
    <row r="47" spans="1:16" ht="12.75" customHeight="1" thickBot="1" x14ac:dyDescent="0.25">
      <c r="A47" s="2" t="str">
        <f t="shared" si="6"/>
        <v> AAC 5.74 </v>
      </c>
      <c r="B47" s="4" t="str">
        <f t="shared" si="7"/>
        <v>I</v>
      </c>
      <c r="C47" s="2">
        <f t="shared" si="8"/>
        <v>33040.432999999997</v>
      </c>
      <c r="D47" s="3" t="str">
        <f t="shared" si="9"/>
        <v>vis</v>
      </c>
      <c r="E47" s="15">
        <f>VLOOKUP(C47,Active!C$21:E$971,3,FALSE)</f>
        <v>-3288.7556669296587</v>
      </c>
      <c r="F47" s="4" t="s">
        <v>44</v>
      </c>
      <c r="G47" s="3" t="str">
        <f t="shared" si="10"/>
        <v>33040.433</v>
      </c>
      <c r="H47" s="2">
        <f t="shared" si="11"/>
        <v>-3289</v>
      </c>
      <c r="I47" s="16" t="s">
        <v>164</v>
      </c>
      <c r="J47" s="17" t="s">
        <v>165</v>
      </c>
      <c r="K47" s="16">
        <v>-3289</v>
      </c>
      <c r="L47" s="16" t="s">
        <v>166</v>
      </c>
      <c r="M47" s="17" t="s">
        <v>80</v>
      </c>
      <c r="N47" s="17"/>
      <c r="O47" s="18" t="s">
        <v>158</v>
      </c>
      <c r="P47" s="18" t="s">
        <v>159</v>
      </c>
    </row>
    <row r="48" spans="1:16" ht="12.75" customHeight="1" thickBot="1" x14ac:dyDescent="0.25">
      <c r="A48" s="2" t="str">
        <f t="shared" si="6"/>
        <v> AAC 5.74 </v>
      </c>
      <c r="B48" s="4" t="str">
        <f t="shared" si="7"/>
        <v>I</v>
      </c>
      <c r="C48" s="2">
        <f t="shared" si="8"/>
        <v>33419.580999999998</v>
      </c>
      <c r="D48" s="3" t="str">
        <f t="shared" si="9"/>
        <v>vis</v>
      </c>
      <c r="E48" s="15">
        <f>VLOOKUP(C48,Active!C$21:E$971,3,FALSE)</f>
        <v>-3133.7616149063242</v>
      </c>
      <c r="F48" s="4" t="s">
        <v>44</v>
      </c>
      <c r="G48" s="3" t="str">
        <f t="shared" si="10"/>
        <v>33419.581</v>
      </c>
      <c r="H48" s="2">
        <f t="shared" si="11"/>
        <v>-3134</v>
      </c>
      <c r="I48" s="16" t="s">
        <v>167</v>
      </c>
      <c r="J48" s="17" t="s">
        <v>168</v>
      </c>
      <c r="K48" s="16">
        <v>-3134</v>
      </c>
      <c r="L48" s="16" t="s">
        <v>169</v>
      </c>
      <c r="M48" s="17" t="s">
        <v>80</v>
      </c>
      <c r="N48" s="17"/>
      <c r="O48" s="18" t="s">
        <v>158</v>
      </c>
      <c r="P48" s="18" t="s">
        <v>159</v>
      </c>
    </row>
    <row r="49" spans="1:16" ht="12.75" customHeight="1" thickBot="1" x14ac:dyDescent="0.25">
      <c r="A49" s="2" t="str">
        <f t="shared" si="6"/>
        <v> CTAD 87.6 </v>
      </c>
      <c r="B49" s="4" t="str">
        <f t="shared" si="7"/>
        <v>I</v>
      </c>
      <c r="C49" s="2">
        <f t="shared" si="8"/>
        <v>33456.250999999997</v>
      </c>
      <c r="D49" s="3" t="str">
        <f t="shared" si="9"/>
        <v>vis</v>
      </c>
      <c r="E49" s="15">
        <f>VLOOKUP(C49,Active!C$21:E$971,3,FALSE)</f>
        <v>-3118.7710785255563</v>
      </c>
      <c r="F49" s="4" t="s">
        <v>44</v>
      </c>
      <c r="G49" s="3" t="str">
        <f t="shared" si="10"/>
        <v>33456.251</v>
      </c>
      <c r="H49" s="2">
        <f t="shared" si="11"/>
        <v>-3119</v>
      </c>
      <c r="I49" s="16" t="s">
        <v>170</v>
      </c>
      <c r="J49" s="17" t="s">
        <v>171</v>
      </c>
      <c r="K49" s="16">
        <v>-3119</v>
      </c>
      <c r="L49" s="16" t="s">
        <v>172</v>
      </c>
      <c r="M49" s="17" t="s">
        <v>80</v>
      </c>
      <c r="N49" s="17"/>
      <c r="O49" s="18" t="s">
        <v>173</v>
      </c>
      <c r="P49" s="18" t="s">
        <v>174</v>
      </c>
    </row>
    <row r="50" spans="1:16" ht="12.75" customHeight="1" thickBot="1" x14ac:dyDescent="0.25">
      <c r="A50" s="2" t="str">
        <f t="shared" si="6"/>
        <v> SAC 24.87 </v>
      </c>
      <c r="B50" s="4" t="str">
        <f t="shared" si="7"/>
        <v>I</v>
      </c>
      <c r="C50" s="2">
        <f t="shared" si="8"/>
        <v>34126.491999999998</v>
      </c>
      <c r="D50" s="3" t="str">
        <f t="shared" si="9"/>
        <v>vis</v>
      </c>
      <c r="E50" s="15">
        <f>VLOOKUP(C50,Active!C$21:E$971,3,FALSE)</f>
        <v>-2844.7794751881479</v>
      </c>
      <c r="F50" s="4" t="s">
        <v>44</v>
      </c>
      <c r="G50" s="3" t="str">
        <f t="shared" si="10"/>
        <v>34126.492</v>
      </c>
      <c r="H50" s="2">
        <f t="shared" si="11"/>
        <v>-2845</v>
      </c>
      <c r="I50" s="16" t="s">
        <v>175</v>
      </c>
      <c r="J50" s="17" t="s">
        <v>176</v>
      </c>
      <c r="K50" s="16">
        <v>-2845</v>
      </c>
      <c r="L50" s="16" t="s">
        <v>177</v>
      </c>
      <c r="M50" s="17" t="s">
        <v>80</v>
      </c>
      <c r="N50" s="17"/>
      <c r="O50" s="18" t="s">
        <v>116</v>
      </c>
      <c r="P50" s="18" t="s">
        <v>178</v>
      </c>
    </row>
    <row r="51" spans="1:16" ht="12.75" customHeight="1" thickBot="1" x14ac:dyDescent="0.25">
      <c r="A51" s="2" t="str">
        <f t="shared" si="6"/>
        <v> AAC 5.52 </v>
      </c>
      <c r="B51" s="4" t="str">
        <f t="shared" si="7"/>
        <v>I</v>
      </c>
      <c r="C51" s="2">
        <f t="shared" si="8"/>
        <v>34126.498</v>
      </c>
      <c r="D51" s="3" t="str">
        <f t="shared" si="9"/>
        <v>vis</v>
      </c>
      <c r="E51" s="15">
        <f>VLOOKUP(C51,Active!C$21:E$971,3,FALSE)</f>
        <v>-2844.7770224142646</v>
      </c>
      <c r="F51" s="4" t="s">
        <v>44</v>
      </c>
      <c r="G51" s="3" t="str">
        <f t="shared" si="10"/>
        <v>34126.498</v>
      </c>
      <c r="H51" s="2">
        <f t="shared" si="11"/>
        <v>-2845</v>
      </c>
      <c r="I51" s="16" t="s">
        <v>179</v>
      </c>
      <c r="J51" s="17" t="s">
        <v>180</v>
      </c>
      <c r="K51" s="16">
        <v>-2845</v>
      </c>
      <c r="L51" s="16" t="s">
        <v>181</v>
      </c>
      <c r="M51" s="17" t="s">
        <v>80</v>
      </c>
      <c r="N51" s="17"/>
      <c r="O51" s="18" t="s">
        <v>111</v>
      </c>
      <c r="P51" s="18" t="s">
        <v>182</v>
      </c>
    </row>
    <row r="52" spans="1:16" ht="12.75" customHeight="1" thickBot="1" x14ac:dyDescent="0.25">
      <c r="A52" s="2" t="str">
        <f t="shared" si="6"/>
        <v> SAC 25.85 </v>
      </c>
      <c r="B52" s="4" t="str">
        <f t="shared" si="7"/>
        <v>I</v>
      </c>
      <c r="C52" s="2">
        <f t="shared" si="8"/>
        <v>34488.49</v>
      </c>
      <c r="D52" s="3" t="str">
        <f t="shared" si="9"/>
        <v>vis</v>
      </c>
      <c r="E52" s="15">
        <f>VLOOKUP(C52,Active!C$21:E$971,3,FALSE)</f>
        <v>-2696.796268513333</v>
      </c>
      <c r="F52" s="4" t="s">
        <v>44</v>
      </c>
      <c r="G52" s="3" t="str">
        <f t="shared" si="10"/>
        <v>34488.490</v>
      </c>
      <c r="H52" s="2">
        <f t="shared" si="11"/>
        <v>-2697</v>
      </c>
      <c r="I52" s="16" t="s">
        <v>183</v>
      </c>
      <c r="J52" s="17" t="s">
        <v>184</v>
      </c>
      <c r="K52" s="16">
        <v>-2697</v>
      </c>
      <c r="L52" s="16" t="s">
        <v>185</v>
      </c>
      <c r="M52" s="17" t="s">
        <v>80</v>
      </c>
      <c r="N52" s="17"/>
      <c r="O52" s="18" t="s">
        <v>158</v>
      </c>
      <c r="P52" s="18" t="s">
        <v>186</v>
      </c>
    </row>
    <row r="53" spans="1:16" ht="12.75" customHeight="1" thickBot="1" x14ac:dyDescent="0.25">
      <c r="A53" s="2" t="str">
        <f t="shared" si="6"/>
        <v> AAC 5.191 </v>
      </c>
      <c r="B53" s="4" t="str">
        <f t="shared" si="7"/>
        <v>I</v>
      </c>
      <c r="C53" s="2">
        <f t="shared" si="8"/>
        <v>34488.506000000001</v>
      </c>
      <c r="D53" s="3" t="str">
        <f t="shared" si="9"/>
        <v>vis</v>
      </c>
      <c r="E53" s="15">
        <f>VLOOKUP(C53,Active!C$21:E$971,3,FALSE)</f>
        <v>-2696.789727782977</v>
      </c>
      <c r="F53" s="4" t="s">
        <v>44</v>
      </c>
      <c r="G53" s="3" t="str">
        <f t="shared" si="10"/>
        <v>34488.506</v>
      </c>
      <c r="H53" s="2">
        <f t="shared" si="11"/>
        <v>-2697</v>
      </c>
      <c r="I53" s="16" t="s">
        <v>187</v>
      </c>
      <c r="J53" s="17" t="s">
        <v>188</v>
      </c>
      <c r="K53" s="16">
        <v>-2697</v>
      </c>
      <c r="L53" s="16" t="s">
        <v>189</v>
      </c>
      <c r="M53" s="17" t="s">
        <v>80</v>
      </c>
      <c r="N53" s="17"/>
      <c r="O53" s="18" t="s">
        <v>111</v>
      </c>
      <c r="P53" s="18" t="s">
        <v>190</v>
      </c>
    </row>
    <row r="54" spans="1:16" ht="12.75" customHeight="1" thickBot="1" x14ac:dyDescent="0.25">
      <c r="A54" s="2" t="str">
        <f t="shared" si="6"/>
        <v> AA 7.189 </v>
      </c>
      <c r="B54" s="4" t="str">
        <f t="shared" si="7"/>
        <v>I</v>
      </c>
      <c r="C54" s="2">
        <f t="shared" si="8"/>
        <v>35552.512999999999</v>
      </c>
      <c r="D54" s="3" t="str">
        <f t="shared" si="9"/>
        <v>vis</v>
      </c>
      <c r="E54" s="15">
        <f>VLOOKUP(C54,Active!C$21:E$971,3,FALSE)</f>
        <v>-2261.828297652286</v>
      </c>
      <c r="F54" s="4" t="s">
        <v>44</v>
      </c>
      <c r="G54" s="3" t="str">
        <f t="shared" si="10"/>
        <v>35552.513</v>
      </c>
      <c r="H54" s="2">
        <f t="shared" si="11"/>
        <v>-2262</v>
      </c>
      <c r="I54" s="16" t="s">
        <v>191</v>
      </c>
      <c r="J54" s="17" t="s">
        <v>192</v>
      </c>
      <c r="K54" s="16">
        <v>-2262</v>
      </c>
      <c r="L54" s="16" t="s">
        <v>193</v>
      </c>
      <c r="M54" s="17" t="s">
        <v>80</v>
      </c>
      <c r="N54" s="17"/>
      <c r="O54" s="18" t="s">
        <v>111</v>
      </c>
      <c r="P54" s="18" t="s">
        <v>194</v>
      </c>
    </row>
    <row r="55" spans="1:16" ht="12.75" customHeight="1" thickBot="1" x14ac:dyDescent="0.25">
      <c r="A55" s="2" t="str">
        <f t="shared" si="6"/>
        <v> AA 9.47 </v>
      </c>
      <c r="B55" s="4" t="str">
        <f t="shared" si="7"/>
        <v>I</v>
      </c>
      <c r="C55" s="2">
        <f t="shared" si="8"/>
        <v>36007.478000000003</v>
      </c>
      <c r="D55" s="3" t="str">
        <f t="shared" si="9"/>
        <v>vis</v>
      </c>
      <c r="E55" s="15">
        <f>VLOOKUP(C55,Active!C$21:E$971,3,FALSE)</f>
        <v>-2075.8405860494377</v>
      </c>
      <c r="F55" s="4" t="s">
        <v>44</v>
      </c>
      <c r="G55" s="3" t="str">
        <f t="shared" si="10"/>
        <v>36007.478</v>
      </c>
      <c r="H55" s="2">
        <f t="shared" si="11"/>
        <v>-2076</v>
      </c>
      <c r="I55" s="16" t="s">
        <v>195</v>
      </c>
      <c r="J55" s="17" t="s">
        <v>196</v>
      </c>
      <c r="K55" s="16">
        <v>-2076</v>
      </c>
      <c r="L55" s="16" t="s">
        <v>197</v>
      </c>
      <c r="M55" s="17" t="s">
        <v>80</v>
      </c>
      <c r="N55" s="17"/>
      <c r="O55" s="18" t="s">
        <v>158</v>
      </c>
      <c r="P55" s="18" t="s">
        <v>198</v>
      </c>
    </row>
    <row r="56" spans="1:16" ht="12.75" customHeight="1" thickBot="1" x14ac:dyDescent="0.25">
      <c r="A56" s="2" t="str">
        <f t="shared" si="6"/>
        <v> AA 9.49 </v>
      </c>
      <c r="B56" s="4" t="str">
        <f t="shared" si="7"/>
        <v>I</v>
      </c>
      <c r="C56" s="2">
        <f t="shared" si="8"/>
        <v>36369.493000000002</v>
      </c>
      <c r="D56" s="3" t="str">
        <f t="shared" si="9"/>
        <v>vis</v>
      </c>
      <c r="E56" s="15">
        <f>VLOOKUP(C56,Active!C$21:E$971,3,FALSE)</f>
        <v>-1927.8504298486212</v>
      </c>
      <c r="F56" s="4" t="s">
        <v>44</v>
      </c>
      <c r="G56" s="3" t="str">
        <f t="shared" si="10"/>
        <v>36369.493</v>
      </c>
      <c r="H56" s="2">
        <f t="shared" si="11"/>
        <v>-1928</v>
      </c>
      <c r="I56" s="16" t="s">
        <v>199</v>
      </c>
      <c r="J56" s="17" t="s">
        <v>200</v>
      </c>
      <c r="K56" s="16">
        <v>-1928</v>
      </c>
      <c r="L56" s="16" t="s">
        <v>201</v>
      </c>
      <c r="M56" s="17" t="s">
        <v>80</v>
      </c>
      <c r="N56" s="17"/>
      <c r="O56" s="18" t="s">
        <v>111</v>
      </c>
      <c r="P56" s="18" t="s">
        <v>202</v>
      </c>
    </row>
    <row r="57" spans="1:16" ht="12.75" customHeight="1" thickBot="1" x14ac:dyDescent="0.25">
      <c r="A57" s="2" t="str">
        <f t="shared" si="6"/>
        <v> AA 22.295 </v>
      </c>
      <c r="B57" s="4" t="str">
        <f t="shared" si="7"/>
        <v>I</v>
      </c>
      <c r="C57" s="2">
        <f t="shared" si="8"/>
        <v>38957.355000000003</v>
      </c>
      <c r="D57" s="3" t="str">
        <f t="shared" si="9"/>
        <v>vis</v>
      </c>
      <c r="E57" s="15">
        <f>VLOOKUP(C57,Active!C$21:E$971,3,FALSE)</f>
        <v>-869.9437088393862</v>
      </c>
      <c r="F57" s="4" t="s">
        <v>44</v>
      </c>
      <c r="G57" s="3" t="str">
        <f t="shared" si="10"/>
        <v>38957.355</v>
      </c>
      <c r="H57" s="2">
        <f t="shared" si="11"/>
        <v>-870</v>
      </c>
      <c r="I57" s="16" t="s">
        <v>203</v>
      </c>
      <c r="J57" s="17" t="s">
        <v>204</v>
      </c>
      <c r="K57" s="16">
        <v>-870</v>
      </c>
      <c r="L57" s="16" t="s">
        <v>157</v>
      </c>
      <c r="M57" s="17" t="s">
        <v>80</v>
      </c>
      <c r="N57" s="17"/>
      <c r="O57" s="18" t="s">
        <v>111</v>
      </c>
      <c r="P57" s="18" t="s">
        <v>205</v>
      </c>
    </row>
    <row r="58" spans="1:16" ht="12.75" customHeight="1" thickBot="1" x14ac:dyDescent="0.25">
      <c r="A58" s="2" t="str">
        <f t="shared" si="6"/>
        <v> BRNO 14 </v>
      </c>
      <c r="B58" s="4" t="str">
        <f t="shared" si="7"/>
        <v>I</v>
      </c>
      <c r="C58" s="2">
        <f t="shared" si="8"/>
        <v>41085.413999999997</v>
      </c>
      <c r="D58" s="3" t="str">
        <f t="shared" si="9"/>
        <v>vis</v>
      </c>
      <c r="E58" s="15">
        <f>VLOOKUP(C58,Active!C$21:E$971,3,FALSE)</f>
        <v>-2.4527738833633908E-3</v>
      </c>
      <c r="F58" s="4" t="s">
        <v>44</v>
      </c>
      <c r="G58" s="3" t="str">
        <f t="shared" si="10"/>
        <v>41085.414</v>
      </c>
      <c r="H58" s="2">
        <f t="shared" si="11"/>
        <v>0</v>
      </c>
      <c r="I58" s="16" t="s">
        <v>206</v>
      </c>
      <c r="J58" s="17" t="s">
        <v>207</v>
      </c>
      <c r="K58" s="16">
        <v>0</v>
      </c>
      <c r="L58" s="16" t="s">
        <v>208</v>
      </c>
      <c r="M58" s="17" t="s">
        <v>80</v>
      </c>
      <c r="N58" s="17"/>
      <c r="O58" s="18" t="s">
        <v>209</v>
      </c>
      <c r="P58" s="18" t="s">
        <v>210</v>
      </c>
    </row>
    <row r="59" spans="1:16" ht="12.75" customHeight="1" thickBot="1" x14ac:dyDescent="0.25">
      <c r="A59" s="2" t="str">
        <f t="shared" si="6"/>
        <v> BBS 80 </v>
      </c>
      <c r="B59" s="4" t="str">
        <f t="shared" si="7"/>
        <v>I</v>
      </c>
      <c r="C59" s="2">
        <f t="shared" si="8"/>
        <v>46552.38</v>
      </c>
      <c r="D59" s="3" t="str">
        <f t="shared" si="9"/>
        <v>vis</v>
      </c>
      <c r="E59" s="15">
        <f>VLOOKUP(C59,Active!C$21:E$971,3,FALSE)</f>
        <v>2234.8694511100839</v>
      </c>
      <c r="F59" s="4" t="s">
        <v>44</v>
      </c>
      <c r="G59" s="3" t="str">
        <f t="shared" si="10"/>
        <v>46552.380</v>
      </c>
      <c r="H59" s="2">
        <f t="shared" si="11"/>
        <v>2235</v>
      </c>
      <c r="I59" s="16" t="s">
        <v>224</v>
      </c>
      <c r="J59" s="17" t="s">
        <v>225</v>
      </c>
      <c r="K59" s="16">
        <v>2235</v>
      </c>
      <c r="L59" s="16" t="s">
        <v>226</v>
      </c>
      <c r="M59" s="17" t="s">
        <v>80</v>
      </c>
      <c r="N59" s="17"/>
      <c r="O59" s="18" t="s">
        <v>222</v>
      </c>
      <c r="P59" s="18" t="s">
        <v>227</v>
      </c>
    </row>
    <row r="60" spans="1:16" ht="12.75" customHeight="1" thickBot="1" x14ac:dyDescent="0.25">
      <c r="A60" s="2" t="str">
        <f t="shared" si="6"/>
        <v>VSB 44 </v>
      </c>
      <c r="B60" s="4" t="str">
        <f t="shared" si="7"/>
        <v>I</v>
      </c>
      <c r="C60" s="2">
        <f t="shared" si="8"/>
        <v>53450.312599999997</v>
      </c>
      <c r="D60" s="3" t="str">
        <f t="shared" si="9"/>
        <v>vis</v>
      </c>
      <c r="E60" s="15">
        <f>VLOOKUP(C60,Active!C$21:E$971,3,FALSE)</f>
        <v>5054.7142722824283</v>
      </c>
      <c r="F60" s="4" t="s">
        <v>44</v>
      </c>
      <c r="G60" s="3" t="str">
        <f t="shared" si="10"/>
        <v>53450.3126</v>
      </c>
      <c r="H60" s="2">
        <f t="shared" si="11"/>
        <v>5055</v>
      </c>
      <c r="I60" s="16" t="s">
        <v>260</v>
      </c>
      <c r="J60" s="17" t="s">
        <v>261</v>
      </c>
      <c r="K60" s="16">
        <v>5055</v>
      </c>
      <c r="L60" s="16" t="s">
        <v>262</v>
      </c>
      <c r="M60" s="17" t="s">
        <v>239</v>
      </c>
      <c r="N60" s="17" t="s">
        <v>240</v>
      </c>
      <c r="O60" s="18" t="s">
        <v>263</v>
      </c>
      <c r="P60" s="19" t="s">
        <v>264</v>
      </c>
    </row>
    <row r="61" spans="1:16" ht="12.75" customHeight="1" thickBot="1" x14ac:dyDescent="0.25">
      <c r="A61" s="2" t="str">
        <f t="shared" si="6"/>
        <v>OEJV 0073 </v>
      </c>
      <c r="B61" s="4" t="str">
        <f t="shared" si="7"/>
        <v>I</v>
      </c>
      <c r="C61" s="2">
        <f t="shared" si="8"/>
        <v>53560.39</v>
      </c>
      <c r="D61" s="3" t="str">
        <f t="shared" si="9"/>
        <v>vis</v>
      </c>
      <c r="E61" s="15" t="e">
        <f>VLOOKUP(C61,Active!C$21:E$971,3,FALSE)</f>
        <v>#N/A</v>
      </c>
      <c r="F61" s="4" t="s">
        <v>44</v>
      </c>
      <c r="G61" s="3" t="str">
        <f t="shared" si="10"/>
        <v>53560.390</v>
      </c>
      <c r="H61" s="2">
        <f t="shared" si="11"/>
        <v>5100</v>
      </c>
      <c r="I61" s="16" t="s">
        <v>265</v>
      </c>
      <c r="J61" s="17" t="s">
        <v>266</v>
      </c>
      <c r="K61" s="16">
        <v>5100</v>
      </c>
      <c r="L61" s="16" t="s">
        <v>267</v>
      </c>
      <c r="M61" s="17" t="s">
        <v>268</v>
      </c>
      <c r="N61" s="17" t="s">
        <v>269</v>
      </c>
      <c r="O61" s="18" t="s">
        <v>222</v>
      </c>
      <c r="P61" s="19" t="s">
        <v>270</v>
      </c>
    </row>
    <row r="62" spans="1:16" ht="12.75" customHeight="1" thickBot="1" x14ac:dyDescent="0.25">
      <c r="A62" s="2" t="str">
        <f t="shared" si="6"/>
        <v>OEJV 0073 </v>
      </c>
      <c r="B62" s="4" t="str">
        <f t="shared" si="7"/>
        <v>I</v>
      </c>
      <c r="C62" s="2">
        <f t="shared" si="8"/>
        <v>54262.428</v>
      </c>
      <c r="D62" s="3" t="str">
        <f t="shared" si="9"/>
        <v>vis</v>
      </c>
      <c r="E62" s="15" t="e">
        <f>VLOOKUP(C62,Active!C$21:E$971,3,FALSE)</f>
        <v>#N/A</v>
      </c>
      <c r="F62" s="4" t="s">
        <v>44</v>
      </c>
      <c r="G62" s="3" t="str">
        <f t="shared" si="10"/>
        <v>54262.428</v>
      </c>
      <c r="H62" s="2">
        <f t="shared" si="11"/>
        <v>5387</v>
      </c>
      <c r="I62" s="16" t="s">
        <v>275</v>
      </c>
      <c r="J62" s="17" t="s">
        <v>276</v>
      </c>
      <c r="K62" s="16">
        <v>5387</v>
      </c>
      <c r="L62" s="16" t="s">
        <v>277</v>
      </c>
      <c r="M62" s="17" t="s">
        <v>268</v>
      </c>
      <c r="N62" s="17" t="s">
        <v>269</v>
      </c>
      <c r="O62" s="18" t="s">
        <v>222</v>
      </c>
      <c r="P62" s="19" t="s">
        <v>270</v>
      </c>
    </row>
    <row r="63" spans="1:16" ht="12.75" customHeight="1" thickBot="1" x14ac:dyDescent="0.25">
      <c r="A63" s="2" t="str">
        <f t="shared" si="6"/>
        <v>VSB 56 </v>
      </c>
      <c r="B63" s="4" t="str">
        <f t="shared" si="7"/>
        <v>II</v>
      </c>
      <c r="C63" s="2">
        <f t="shared" si="8"/>
        <v>56448.014600000002</v>
      </c>
      <c r="D63" s="3" t="str">
        <f t="shared" si="9"/>
        <v>vis</v>
      </c>
      <c r="E63" s="15">
        <f>VLOOKUP(C63,Active!C$21:E$971,3,FALSE)</f>
        <v>6280.161801317141</v>
      </c>
      <c r="F63" s="4" t="s">
        <v>44</v>
      </c>
      <c r="G63" s="3" t="str">
        <f t="shared" si="10"/>
        <v>56448.0146</v>
      </c>
      <c r="H63" s="2">
        <f t="shared" si="11"/>
        <v>6280.5</v>
      </c>
      <c r="I63" s="16" t="s">
        <v>291</v>
      </c>
      <c r="J63" s="17" t="s">
        <v>292</v>
      </c>
      <c r="K63" s="16">
        <v>6280.5</v>
      </c>
      <c r="L63" s="16" t="s">
        <v>293</v>
      </c>
      <c r="M63" s="17" t="s">
        <v>268</v>
      </c>
      <c r="N63" s="17" t="s">
        <v>294</v>
      </c>
      <c r="O63" s="18" t="s">
        <v>295</v>
      </c>
      <c r="P63" s="19" t="s">
        <v>296</v>
      </c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</sheetData>
  <phoneticPr fontId="19" type="noConversion"/>
  <hyperlinks>
    <hyperlink ref="P18" r:id="rId1" display="http://www.bav-astro.de/sfs/BAVM_link.php?BAVMnr=60"/>
    <hyperlink ref="P19" r:id="rId2" display="http://www.bav-astro.de/sfs/BAVM_link.php?BAVMnr=60"/>
    <hyperlink ref="P60" r:id="rId3" display="http://vsolj.cetus-net.org/no44.pdf"/>
    <hyperlink ref="P61" r:id="rId4" display="http://var.astro.cz/oejv/issues/oejv0073.pdf"/>
    <hyperlink ref="P21" r:id="rId5" display="http://www.konkoly.hu/cgi-bin/IBVS?5713"/>
    <hyperlink ref="P62" r:id="rId6" display="http://var.astro.cz/oejv/issues/oejv0073.pdf"/>
    <hyperlink ref="P22" r:id="rId7" display="http://var.astro.cz/oejv/issues/oejv0116.pdf"/>
    <hyperlink ref="P23" r:id="rId8" display="http://www.konkoly.hu/cgi-bin/IBVS?5992"/>
    <hyperlink ref="P24" r:id="rId9" display="http://var.astro.cz/oejv/issues/oejv0147.pdf"/>
    <hyperlink ref="P63" r:id="rId10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2024-02-25T06:46:15Z</dcterms:modified>
</cp:coreProperties>
</file>