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566C2E5-DAD1-48BF-BB93-292F6941D7C8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/>
  <c r="G26" i="1" s="1"/>
  <c r="K26" i="1" s="1"/>
  <c r="E27" i="1"/>
  <c r="F27" i="1" s="1"/>
  <c r="G27" i="1" s="1"/>
  <c r="K27" i="1" s="1"/>
  <c r="E28" i="1"/>
  <c r="F28" i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/>
  <c r="G31" i="1"/>
  <c r="K31" i="1" s="1"/>
  <c r="E32" i="1"/>
  <c r="F32" i="1" s="1"/>
  <c r="G32" i="1" s="1"/>
  <c r="K32" i="1" s="1"/>
  <c r="E33" i="1"/>
  <c r="F33" i="1"/>
  <c r="G33" i="1"/>
  <c r="K33" i="1" s="1"/>
  <c r="E130" i="1"/>
  <c r="F130" i="1" s="1"/>
  <c r="G130" i="1" s="1"/>
  <c r="L130" i="1" s="1"/>
  <c r="E131" i="1"/>
  <c r="F131" i="1"/>
  <c r="G131" i="1"/>
  <c r="L131" i="1" s="1"/>
  <c r="E132" i="1"/>
  <c r="F132" i="1" s="1"/>
  <c r="G132" i="1" s="1"/>
  <c r="L132" i="1" s="1"/>
  <c r="E133" i="1"/>
  <c r="F133" i="1"/>
  <c r="G133" i="1"/>
  <c r="L133" i="1" s="1"/>
  <c r="E134" i="1"/>
  <c r="F134" i="1" s="1"/>
  <c r="G134" i="1" s="1"/>
  <c r="L134" i="1" s="1"/>
  <c r="E135" i="1"/>
  <c r="F135" i="1" s="1"/>
  <c r="G135" i="1" s="1"/>
  <c r="L135" i="1" s="1"/>
  <c r="D9" i="1"/>
  <c r="C9" i="1"/>
  <c r="E136" i="1"/>
  <c r="F136" i="1" s="1"/>
  <c r="G136" i="1" s="1"/>
  <c r="L136" i="1" s="1"/>
  <c r="E138" i="1"/>
  <c r="F138" i="1"/>
  <c r="G138" i="1"/>
  <c r="L138" i="1" s="1"/>
  <c r="E139" i="1"/>
  <c r="F139" i="1"/>
  <c r="G139" i="1" s="1"/>
  <c r="L139" i="1" s="1"/>
  <c r="E141" i="1"/>
  <c r="F141" i="1"/>
  <c r="G141" i="1" s="1"/>
  <c r="L141" i="1" s="1"/>
  <c r="E142" i="1"/>
  <c r="F142" i="1" s="1"/>
  <c r="G142" i="1" s="1"/>
  <c r="L142" i="1" s="1"/>
  <c r="E145" i="1"/>
  <c r="F145" i="1" s="1"/>
  <c r="G145" i="1" s="1"/>
  <c r="L145" i="1" s="1"/>
  <c r="E146" i="1"/>
  <c r="F146" i="1"/>
  <c r="G146" i="1"/>
  <c r="L146" i="1" s="1"/>
  <c r="E147" i="1"/>
  <c r="F147" i="1"/>
  <c r="G147" i="1" s="1"/>
  <c r="L147" i="1" s="1"/>
  <c r="E148" i="1"/>
  <c r="F148" i="1"/>
  <c r="G148" i="1" s="1"/>
  <c r="L148" i="1" s="1"/>
  <c r="E144" i="1"/>
  <c r="F144" i="1"/>
  <c r="G144" i="1" s="1"/>
  <c r="L144" i="1" s="1"/>
  <c r="E143" i="1"/>
  <c r="F143" i="1" s="1"/>
  <c r="G143" i="1" s="1"/>
  <c r="L143" i="1" s="1"/>
  <c r="E129" i="1"/>
  <c r="F129" i="1" s="1"/>
  <c r="E137" i="1"/>
  <c r="E103" i="2" s="1"/>
  <c r="F137" i="1"/>
  <c r="E140" i="1"/>
  <c r="F140" i="1"/>
  <c r="E116" i="1"/>
  <c r="F116" i="1" s="1"/>
  <c r="G116" i="1" s="1"/>
  <c r="L116" i="1" s="1"/>
  <c r="E117" i="1"/>
  <c r="F117" i="1"/>
  <c r="G117" i="1"/>
  <c r="L117" i="1" s="1"/>
  <c r="E118" i="1"/>
  <c r="F118" i="1"/>
  <c r="G118" i="1" s="1"/>
  <c r="L118" i="1" s="1"/>
  <c r="E119" i="1"/>
  <c r="F119" i="1"/>
  <c r="G119" i="1" s="1"/>
  <c r="L119" i="1" s="1"/>
  <c r="E120" i="1"/>
  <c r="F120" i="1"/>
  <c r="G120" i="1" s="1"/>
  <c r="L120" i="1" s="1"/>
  <c r="E121" i="1"/>
  <c r="F121" i="1" s="1"/>
  <c r="G121" i="1" s="1"/>
  <c r="J121" i="1" s="1"/>
  <c r="E122" i="1"/>
  <c r="F122" i="1" s="1"/>
  <c r="G122" i="1" s="1"/>
  <c r="L122" i="1" s="1"/>
  <c r="E123" i="1"/>
  <c r="F123" i="1" s="1"/>
  <c r="G123" i="1" s="1"/>
  <c r="L123" i="1" s="1"/>
  <c r="E124" i="1"/>
  <c r="F124" i="1" s="1"/>
  <c r="G124" i="1" s="1"/>
  <c r="L124" i="1" s="1"/>
  <c r="E125" i="1"/>
  <c r="F125" i="1"/>
  <c r="G125" i="1"/>
  <c r="L125" i="1" s="1"/>
  <c r="E126" i="1"/>
  <c r="F126" i="1"/>
  <c r="G126" i="1" s="1"/>
  <c r="J126" i="1" s="1"/>
  <c r="E127" i="1"/>
  <c r="F127" i="1"/>
  <c r="G127" i="1" s="1"/>
  <c r="L127" i="1" s="1"/>
  <c r="E128" i="1"/>
  <c r="F128" i="1"/>
  <c r="G128" i="1" s="1"/>
  <c r="L128" i="1" s="1"/>
  <c r="P135" i="1"/>
  <c r="P134" i="1"/>
  <c r="P133" i="1"/>
  <c r="P132" i="1"/>
  <c r="P131" i="1"/>
  <c r="P130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G133" i="2"/>
  <c r="C133" i="2"/>
  <c r="E133" i="2"/>
  <c r="G132" i="2"/>
  <c r="C132" i="2"/>
  <c r="E132" i="2"/>
  <c r="G131" i="2"/>
  <c r="C131" i="2"/>
  <c r="E131" i="2"/>
  <c r="G130" i="2"/>
  <c r="C130" i="2"/>
  <c r="E130" i="2"/>
  <c r="G110" i="2"/>
  <c r="C110" i="2"/>
  <c r="G109" i="2"/>
  <c r="C109" i="2"/>
  <c r="E109" i="2"/>
  <c r="G108" i="2"/>
  <c r="C108" i="2"/>
  <c r="G107" i="2"/>
  <c r="C107" i="2"/>
  <c r="E107" i="2"/>
  <c r="G106" i="2"/>
  <c r="C106" i="2"/>
  <c r="E106" i="2"/>
  <c r="G105" i="2"/>
  <c r="C105" i="2"/>
  <c r="E105" i="2"/>
  <c r="G104" i="2"/>
  <c r="C104" i="2"/>
  <c r="G103" i="2"/>
  <c r="C103" i="2"/>
  <c r="G102" i="2"/>
  <c r="C102" i="2"/>
  <c r="E102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E115" i="1"/>
  <c r="G86" i="2"/>
  <c r="C86" i="2"/>
  <c r="E86" i="2"/>
  <c r="E114" i="1"/>
  <c r="G85" i="2"/>
  <c r="C85" i="2"/>
  <c r="E85" i="2"/>
  <c r="E113" i="1"/>
  <c r="G84" i="2"/>
  <c r="C84" i="2"/>
  <c r="E84" i="2"/>
  <c r="E112" i="1"/>
  <c r="G83" i="2"/>
  <c r="C83" i="2"/>
  <c r="E83" i="2"/>
  <c r="E111" i="1"/>
  <c r="G82" i="2"/>
  <c r="C82" i="2"/>
  <c r="E82" i="2"/>
  <c r="E110" i="1"/>
  <c r="G81" i="2"/>
  <c r="C81" i="2"/>
  <c r="E81" i="2"/>
  <c r="E109" i="1"/>
  <c r="G80" i="2"/>
  <c r="C80" i="2"/>
  <c r="E80" i="2"/>
  <c r="E108" i="1"/>
  <c r="G79" i="2"/>
  <c r="C79" i="2"/>
  <c r="E79" i="2"/>
  <c r="E107" i="1"/>
  <c r="F107" i="1" s="1"/>
  <c r="G107" i="1" s="1"/>
  <c r="K107" i="1" s="1"/>
  <c r="G78" i="2"/>
  <c r="C78" i="2"/>
  <c r="E78" i="2"/>
  <c r="E106" i="1"/>
  <c r="G77" i="2"/>
  <c r="C77" i="2"/>
  <c r="E77" i="2"/>
  <c r="E105" i="1"/>
  <c r="G76" i="2"/>
  <c r="C76" i="2"/>
  <c r="E76" i="2"/>
  <c r="E104" i="1"/>
  <c r="F104" i="1" s="1"/>
  <c r="G104" i="1" s="1"/>
  <c r="K104" i="1" s="1"/>
  <c r="G75" i="2"/>
  <c r="C75" i="2"/>
  <c r="E75" i="2"/>
  <c r="E103" i="1"/>
  <c r="G74" i="2"/>
  <c r="C74" i="2"/>
  <c r="E74" i="2"/>
  <c r="E102" i="1"/>
  <c r="G73" i="2"/>
  <c r="C73" i="2"/>
  <c r="E73" i="2"/>
  <c r="E101" i="1"/>
  <c r="G72" i="2"/>
  <c r="C72" i="2"/>
  <c r="E72" i="2"/>
  <c r="E100" i="1"/>
  <c r="G71" i="2"/>
  <c r="C71" i="2"/>
  <c r="E71" i="2"/>
  <c r="E99" i="1"/>
  <c r="G70" i="2"/>
  <c r="C70" i="2"/>
  <c r="E70" i="2"/>
  <c r="E98" i="1"/>
  <c r="G69" i="2"/>
  <c r="C69" i="2"/>
  <c r="E69" i="2"/>
  <c r="E97" i="1"/>
  <c r="G68" i="2"/>
  <c r="C68" i="2"/>
  <c r="E68" i="2"/>
  <c r="E96" i="1"/>
  <c r="G67" i="2"/>
  <c r="C67" i="2"/>
  <c r="E67" i="2"/>
  <c r="E95" i="1"/>
  <c r="F95" i="1" s="1"/>
  <c r="G95" i="1" s="1"/>
  <c r="K95" i="1" s="1"/>
  <c r="G66" i="2"/>
  <c r="C66" i="2"/>
  <c r="E66" i="2"/>
  <c r="E94" i="1"/>
  <c r="G65" i="2"/>
  <c r="C65" i="2"/>
  <c r="E65" i="2"/>
  <c r="E93" i="1"/>
  <c r="G64" i="2"/>
  <c r="C64" i="2"/>
  <c r="E64" i="2"/>
  <c r="E92" i="1"/>
  <c r="G63" i="2"/>
  <c r="C63" i="2"/>
  <c r="E63" i="2"/>
  <c r="E91" i="1"/>
  <c r="F91" i="1" s="1"/>
  <c r="G91" i="1" s="1"/>
  <c r="K91" i="1" s="1"/>
  <c r="G62" i="2"/>
  <c r="C62" i="2"/>
  <c r="E62" i="2"/>
  <c r="E90" i="1"/>
  <c r="G61" i="2"/>
  <c r="C61" i="2"/>
  <c r="E61" i="2"/>
  <c r="E89" i="1"/>
  <c r="G60" i="2"/>
  <c r="C60" i="2"/>
  <c r="E60" i="2"/>
  <c r="E88" i="1"/>
  <c r="G59" i="2"/>
  <c r="C59" i="2"/>
  <c r="E59" i="2"/>
  <c r="E87" i="1"/>
  <c r="F87" i="1" s="1"/>
  <c r="G87" i="1" s="1"/>
  <c r="K87" i="1" s="1"/>
  <c r="G58" i="2"/>
  <c r="C58" i="2"/>
  <c r="E58" i="2"/>
  <c r="E86" i="1"/>
  <c r="G57" i="2"/>
  <c r="C57" i="2"/>
  <c r="E57" i="2"/>
  <c r="E85" i="1"/>
  <c r="G56" i="2"/>
  <c r="C56" i="2"/>
  <c r="E56" i="2"/>
  <c r="E84" i="1"/>
  <c r="G55" i="2"/>
  <c r="C55" i="2"/>
  <c r="E55" i="2"/>
  <c r="E83" i="1"/>
  <c r="F83" i="1" s="1"/>
  <c r="G83" i="1" s="1"/>
  <c r="K83" i="1" s="1"/>
  <c r="G54" i="2"/>
  <c r="C54" i="2"/>
  <c r="E54" i="2"/>
  <c r="E82" i="1"/>
  <c r="G53" i="2"/>
  <c r="C53" i="2"/>
  <c r="E53" i="2"/>
  <c r="E81" i="1"/>
  <c r="G52" i="2"/>
  <c r="C52" i="2"/>
  <c r="E52" i="2"/>
  <c r="E80" i="1"/>
  <c r="G51" i="2"/>
  <c r="C51" i="2"/>
  <c r="E51" i="2"/>
  <c r="E79" i="1"/>
  <c r="F79" i="1" s="1"/>
  <c r="G79" i="1" s="1"/>
  <c r="K79" i="1" s="1"/>
  <c r="G50" i="2"/>
  <c r="C50" i="2"/>
  <c r="E50" i="2"/>
  <c r="E78" i="1"/>
  <c r="G49" i="2"/>
  <c r="C49" i="2"/>
  <c r="E49" i="2"/>
  <c r="E77" i="1"/>
  <c r="G48" i="2"/>
  <c r="C48" i="2"/>
  <c r="E48" i="2"/>
  <c r="E76" i="1"/>
  <c r="G47" i="2"/>
  <c r="C47" i="2"/>
  <c r="E47" i="2"/>
  <c r="E75" i="1"/>
  <c r="F75" i="1" s="1"/>
  <c r="G75" i="1" s="1"/>
  <c r="K75" i="1" s="1"/>
  <c r="G46" i="2"/>
  <c r="C46" i="2"/>
  <c r="E46" i="2"/>
  <c r="E74" i="1"/>
  <c r="G45" i="2"/>
  <c r="C45" i="2"/>
  <c r="E45" i="2"/>
  <c r="E73" i="1"/>
  <c r="F73" i="1" s="1"/>
  <c r="G73" i="1" s="1"/>
  <c r="K73" i="1" s="1"/>
  <c r="G44" i="2"/>
  <c r="C44" i="2"/>
  <c r="E44" i="2"/>
  <c r="E72" i="1"/>
  <c r="G43" i="2"/>
  <c r="C43" i="2"/>
  <c r="E43" i="2"/>
  <c r="E71" i="1"/>
  <c r="F71" i="1" s="1"/>
  <c r="G71" i="1" s="1"/>
  <c r="K71" i="1" s="1"/>
  <c r="G42" i="2"/>
  <c r="C42" i="2"/>
  <c r="E42" i="2"/>
  <c r="E70" i="1"/>
  <c r="G41" i="2"/>
  <c r="C41" i="2"/>
  <c r="E41" i="2"/>
  <c r="E69" i="1"/>
  <c r="F69" i="1" s="1"/>
  <c r="G69" i="1" s="1"/>
  <c r="K69" i="1" s="1"/>
  <c r="G40" i="2"/>
  <c r="C40" i="2"/>
  <c r="E40" i="2"/>
  <c r="E68" i="1"/>
  <c r="G39" i="2"/>
  <c r="C39" i="2"/>
  <c r="E39" i="2"/>
  <c r="E67" i="1"/>
  <c r="F67" i="1" s="1"/>
  <c r="G67" i="1" s="1"/>
  <c r="K67" i="1" s="1"/>
  <c r="G38" i="2"/>
  <c r="C38" i="2"/>
  <c r="E38" i="2"/>
  <c r="E66" i="1"/>
  <c r="G37" i="2"/>
  <c r="C37" i="2"/>
  <c r="E37" i="2"/>
  <c r="E65" i="1"/>
  <c r="F65" i="1" s="1"/>
  <c r="G65" i="1" s="1"/>
  <c r="K65" i="1" s="1"/>
  <c r="G36" i="2"/>
  <c r="C36" i="2"/>
  <c r="E36" i="2"/>
  <c r="E64" i="1"/>
  <c r="G35" i="2"/>
  <c r="C35" i="2"/>
  <c r="E35" i="2"/>
  <c r="E63" i="1"/>
  <c r="F63" i="1" s="1"/>
  <c r="G63" i="1" s="1"/>
  <c r="K63" i="1" s="1"/>
  <c r="G34" i="2"/>
  <c r="C34" i="2"/>
  <c r="E34" i="2"/>
  <c r="E62" i="1"/>
  <c r="G33" i="2"/>
  <c r="C33" i="2"/>
  <c r="E33" i="2"/>
  <c r="E59" i="1"/>
  <c r="F59" i="1" s="1"/>
  <c r="G59" i="1" s="1"/>
  <c r="K59" i="1" s="1"/>
  <c r="G32" i="2"/>
  <c r="C32" i="2"/>
  <c r="E32" i="2"/>
  <c r="E58" i="1"/>
  <c r="G31" i="2"/>
  <c r="C31" i="2"/>
  <c r="E31" i="2"/>
  <c r="E57" i="1"/>
  <c r="F57" i="1" s="1"/>
  <c r="G57" i="1" s="1"/>
  <c r="K57" i="1" s="1"/>
  <c r="G30" i="2"/>
  <c r="C30" i="2"/>
  <c r="E30" i="2"/>
  <c r="E56" i="1"/>
  <c r="G29" i="2"/>
  <c r="C29" i="2"/>
  <c r="E29" i="2"/>
  <c r="E54" i="1"/>
  <c r="G28" i="2"/>
  <c r="C28" i="2"/>
  <c r="E28" i="2"/>
  <c r="E53" i="1"/>
  <c r="G27" i="2"/>
  <c r="C27" i="2"/>
  <c r="E27" i="2"/>
  <c r="E52" i="1"/>
  <c r="F52" i="1" s="1"/>
  <c r="G52" i="1" s="1"/>
  <c r="K52" i="1" s="1"/>
  <c r="G26" i="2"/>
  <c r="C26" i="2"/>
  <c r="E26" i="2"/>
  <c r="E51" i="1"/>
  <c r="G25" i="2"/>
  <c r="C25" i="2"/>
  <c r="E25" i="2"/>
  <c r="E50" i="1"/>
  <c r="G24" i="2"/>
  <c r="C24" i="2"/>
  <c r="E24" i="2"/>
  <c r="E49" i="1"/>
  <c r="G23" i="2"/>
  <c r="C23" i="2"/>
  <c r="E23" i="2"/>
  <c r="E48" i="1"/>
  <c r="F48" i="1" s="1"/>
  <c r="G48" i="1" s="1"/>
  <c r="K48" i="1" s="1"/>
  <c r="G22" i="2"/>
  <c r="C22" i="2"/>
  <c r="E22" i="2"/>
  <c r="E46" i="1"/>
  <c r="G21" i="2"/>
  <c r="C21" i="2"/>
  <c r="E21" i="2"/>
  <c r="G20" i="2"/>
  <c r="C20" i="2"/>
  <c r="E45" i="1"/>
  <c r="F45" i="1" s="1"/>
  <c r="G45" i="1" s="1"/>
  <c r="K45" i="1" s="1"/>
  <c r="G19" i="2"/>
  <c r="C19" i="2"/>
  <c r="E44" i="1"/>
  <c r="E19" i="2"/>
  <c r="G18" i="2"/>
  <c r="C18" i="2"/>
  <c r="E43" i="1"/>
  <c r="F43" i="1" s="1"/>
  <c r="G43" i="1" s="1"/>
  <c r="K43" i="1" s="1"/>
  <c r="G17" i="2"/>
  <c r="C17" i="2"/>
  <c r="E41" i="1"/>
  <c r="E17" i="2"/>
  <c r="G16" i="2"/>
  <c r="C16" i="2"/>
  <c r="E40" i="1"/>
  <c r="F40" i="1" s="1"/>
  <c r="G40" i="1" s="1"/>
  <c r="K40" i="1" s="1"/>
  <c r="G15" i="2"/>
  <c r="C15" i="2"/>
  <c r="E39" i="1"/>
  <c r="F39" i="1" s="1"/>
  <c r="G39" i="1" s="1"/>
  <c r="K39" i="1" s="1"/>
  <c r="G14" i="2"/>
  <c r="C14" i="2"/>
  <c r="E38" i="1"/>
  <c r="F38" i="1" s="1"/>
  <c r="G38" i="1" s="1"/>
  <c r="K38" i="1" s="1"/>
  <c r="G13" i="2"/>
  <c r="C13" i="2"/>
  <c r="E37" i="1"/>
  <c r="E13" i="2" s="1"/>
  <c r="G12" i="2"/>
  <c r="C12" i="2"/>
  <c r="E35" i="1"/>
  <c r="F35" i="1" s="1"/>
  <c r="G35" i="1" s="1"/>
  <c r="K35" i="1" s="1"/>
  <c r="G11" i="2"/>
  <c r="C11" i="2"/>
  <c r="E34" i="1"/>
  <c r="E11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G118" i="2"/>
  <c r="C118" i="2"/>
  <c r="E118" i="2"/>
  <c r="G117" i="2"/>
  <c r="C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F69" i="2"/>
  <c r="D69" i="2"/>
  <c r="A69" i="2"/>
  <c r="H68" i="2"/>
  <c r="B68" i="2"/>
  <c r="F68" i="2"/>
  <c r="D68" i="2"/>
  <c r="A68" i="2"/>
  <c r="H67" i="2"/>
  <c r="F67" i="2"/>
  <c r="D67" i="2"/>
  <c r="B67" i="2"/>
  <c r="A67" i="2"/>
  <c r="H66" i="2"/>
  <c r="F66" i="2"/>
  <c r="D66" i="2"/>
  <c r="B66" i="2"/>
  <c r="A66" i="2"/>
  <c r="H65" i="2"/>
  <c r="B65" i="2"/>
  <c r="F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123" i="2"/>
  <c r="D123" i="2"/>
  <c r="B123" i="2"/>
  <c r="A123" i="2"/>
  <c r="H122" i="2"/>
  <c r="D122" i="2"/>
  <c r="B122" i="2"/>
  <c r="A122" i="2"/>
  <c r="H121" i="2"/>
  <c r="D121" i="2"/>
  <c r="B121" i="2"/>
  <c r="A121" i="2"/>
  <c r="H120" i="2"/>
  <c r="D120" i="2"/>
  <c r="B120" i="2"/>
  <c r="A120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P144" i="1"/>
  <c r="P143" i="1"/>
  <c r="P140" i="1"/>
  <c r="F98" i="1"/>
  <c r="G98" i="1"/>
  <c r="K98" i="1" s="1"/>
  <c r="F99" i="1"/>
  <c r="G99" i="1"/>
  <c r="F100" i="1"/>
  <c r="G100" i="1" s="1"/>
  <c r="K100" i="1" s="1"/>
  <c r="F101" i="1"/>
  <c r="G101" i="1"/>
  <c r="F102" i="1"/>
  <c r="G102" i="1" s="1"/>
  <c r="K102" i="1" s="1"/>
  <c r="F103" i="1"/>
  <c r="G103" i="1" s="1"/>
  <c r="K103" i="1" s="1"/>
  <c r="F105" i="1"/>
  <c r="G105" i="1" s="1"/>
  <c r="K105" i="1" s="1"/>
  <c r="F106" i="1"/>
  <c r="G106" i="1"/>
  <c r="K106" i="1" s="1"/>
  <c r="F108" i="1"/>
  <c r="G108" i="1" s="1"/>
  <c r="K108" i="1" s="1"/>
  <c r="F109" i="1"/>
  <c r="G109" i="1"/>
  <c r="K109" i="1" s="1"/>
  <c r="F110" i="1"/>
  <c r="G110" i="1" s="1"/>
  <c r="K110" i="1" s="1"/>
  <c r="F111" i="1"/>
  <c r="G111" i="1" s="1"/>
  <c r="K111" i="1" s="1"/>
  <c r="F112" i="1"/>
  <c r="G112" i="1"/>
  <c r="K112" i="1"/>
  <c r="F113" i="1"/>
  <c r="G113" i="1" s="1"/>
  <c r="K113" i="1" s="1"/>
  <c r="F114" i="1"/>
  <c r="G114" i="1"/>
  <c r="K114" i="1" s="1"/>
  <c r="F115" i="1"/>
  <c r="G115" i="1"/>
  <c r="P145" i="1"/>
  <c r="P146" i="1"/>
  <c r="P147" i="1"/>
  <c r="P148" i="1"/>
  <c r="F34" i="1"/>
  <c r="G34" i="1"/>
  <c r="K34" i="1" s="1"/>
  <c r="E36" i="1"/>
  <c r="F36" i="1"/>
  <c r="G36" i="1" s="1"/>
  <c r="K36" i="1" s="1"/>
  <c r="F41" i="1"/>
  <c r="E42" i="1"/>
  <c r="F42" i="1"/>
  <c r="G42" i="1"/>
  <c r="K42" i="1" s="1"/>
  <c r="F44" i="1"/>
  <c r="G44" i="1"/>
  <c r="K44" i="1" s="1"/>
  <c r="F46" i="1"/>
  <c r="G46" i="1"/>
  <c r="K46" i="1" s="1"/>
  <c r="E47" i="1"/>
  <c r="F47" i="1"/>
  <c r="G47" i="1"/>
  <c r="K47" i="1" s="1"/>
  <c r="F49" i="1"/>
  <c r="F50" i="1"/>
  <c r="G50" i="1" s="1"/>
  <c r="K50" i="1" s="1"/>
  <c r="F51" i="1"/>
  <c r="G51" i="1"/>
  <c r="K51" i="1" s="1"/>
  <c r="F53" i="1"/>
  <c r="G53" i="1" s="1"/>
  <c r="K53" i="1" s="1"/>
  <c r="F54" i="1"/>
  <c r="G54" i="1" s="1"/>
  <c r="K54" i="1" s="1"/>
  <c r="E55" i="1"/>
  <c r="F55" i="1"/>
  <c r="G55" i="1" s="1"/>
  <c r="K55" i="1" s="1"/>
  <c r="F56" i="1"/>
  <c r="G56" i="1"/>
  <c r="K56" i="1" s="1"/>
  <c r="F58" i="1"/>
  <c r="G58" i="1"/>
  <c r="K58" i="1" s="1"/>
  <c r="E60" i="1"/>
  <c r="F60" i="1"/>
  <c r="G60" i="1" s="1"/>
  <c r="H60" i="1" s="1"/>
  <c r="E61" i="1"/>
  <c r="F61" i="1"/>
  <c r="G61" i="1" s="1"/>
  <c r="K61" i="1" s="1"/>
  <c r="F62" i="1"/>
  <c r="G62" i="1"/>
  <c r="K62" i="1" s="1"/>
  <c r="F64" i="1"/>
  <c r="G64" i="1"/>
  <c r="K64" i="1" s="1"/>
  <c r="F66" i="1"/>
  <c r="G66" i="1"/>
  <c r="K66" i="1" s="1"/>
  <c r="F68" i="1"/>
  <c r="G68" i="1"/>
  <c r="K68" i="1" s="1"/>
  <c r="F70" i="1"/>
  <c r="G70" i="1"/>
  <c r="K70" i="1" s="1"/>
  <c r="F72" i="1"/>
  <c r="G72" i="1"/>
  <c r="K72" i="1" s="1"/>
  <c r="F74" i="1"/>
  <c r="G74" i="1"/>
  <c r="K74" i="1" s="1"/>
  <c r="F76" i="1"/>
  <c r="G76" i="1"/>
  <c r="K76" i="1" s="1"/>
  <c r="F77" i="1"/>
  <c r="F78" i="1"/>
  <c r="G78" i="1"/>
  <c r="K78" i="1" s="1"/>
  <c r="F80" i="1"/>
  <c r="G80" i="1"/>
  <c r="K80" i="1" s="1"/>
  <c r="F81" i="1"/>
  <c r="F82" i="1"/>
  <c r="G82" i="1"/>
  <c r="K82" i="1" s="1"/>
  <c r="F84" i="1"/>
  <c r="G84" i="1"/>
  <c r="K84" i="1" s="1"/>
  <c r="F85" i="1"/>
  <c r="F86" i="1"/>
  <c r="G86" i="1"/>
  <c r="K86" i="1" s="1"/>
  <c r="F88" i="1"/>
  <c r="G88" i="1"/>
  <c r="K88" i="1" s="1"/>
  <c r="F89" i="1"/>
  <c r="F90" i="1"/>
  <c r="G90" i="1"/>
  <c r="K90" i="1" s="1"/>
  <c r="F92" i="1"/>
  <c r="G92" i="1"/>
  <c r="K92" i="1" s="1"/>
  <c r="F93" i="1"/>
  <c r="F94" i="1"/>
  <c r="G94" i="1"/>
  <c r="K94" i="1" s="1"/>
  <c r="F96" i="1"/>
  <c r="G96" i="1"/>
  <c r="K96" i="1" s="1"/>
  <c r="F97" i="1"/>
  <c r="F16" i="1"/>
  <c r="F17" i="1" s="1"/>
  <c r="C17" i="1"/>
  <c r="G41" i="1"/>
  <c r="G49" i="1"/>
  <c r="G77" i="1"/>
  <c r="G81" i="1"/>
  <c r="K81" i="1" s="1"/>
  <c r="G85" i="1"/>
  <c r="G89" i="1"/>
  <c r="K89" i="1" s="1"/>
  <c r="G93" i="1"/>
  <c r="G97" i="1"/>
  <c r="K97" i="1" s="1"/>
  <c r="P142" i="1"/>
  <c r="P138" i="1"/>
  <c r="P141" i="1"/>
  <c r="P34" i="1"/>
  <c r="P35" i="1"/>
  <c r="P36" i="1"/>
  <c r="P37" i="1"/>
  <c r="P38" i="1"/>
  <c r="P39" i="1"/>
  <c r="P40" i="1"/>
  <c r="K41" i="1"/>
  <c r="P41" i="1"/>
  <c r="P42" i="1"/>
  <c r="P43" i="1"/>
  <c r="P44" i="1"/>
  <c r="P45" i="1"/>
  <c r="P46" i="1"/>
  <c r="P47" i="1"/>
  <c r="P48" i="1"/>
  <c r="K49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K77" i="1"/>
  <c r="P77" i="1"/>
  <c r="P78" i="1"/>
  <c r="P79" i="1"/>
  <c r="P80" i="1"/>
  <c r="P81" i="1"/>
  <c r="P82" i="1"/>
  <c r="P83" i="1"/>
  <c r="P84" i="1"/>
  <c r="K85" i="1"/>
  <c r="P85" i="1"/>
  <c r="P86" i="1"/>
  <c r="P87" i="1"/>
  <c r="P88" i="1"/>
  <c r="P89" i="1"/>
  <c r="P90" i="1"/>
  <c r="P91" i="1"/>
  <c r="P92" i="1"/>
  <c r="K93" i="1"/>
  <c r="P93" i="1"/>
  <c r="P94" i="1"/>
  <c r="P95" i="1"/>
  <c r="P96" i="1"/>
  <c r="P97" i="1"/>
  <c r="P98" i="1"/>
  <c r="K99" i="1"/>
  <c r="P99" i="1"/>
  <c r="P100" i="1"/>
  <c r="K101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K115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6" i="1"/>
  <c r="P137" i="1"/>
  <c r="P139" i="1"/>
  <c r="E104" i="2"/>
  <c r="E110" i="2"/>
  <c r="C12" i="1"/>
  <c r="C11" i="1"/>
  <c r="F37" i="1" l="1"/>
  <c r="G37" i="1" s="1"/>
  <c r="K37" i="1" s="1"/>
  <c r="E12" i="2"/>
  <c r="E14" i="2"/>
  <c r="E16" i="2"/>
  <c r="E18" i="2"/>
  <c r="E20" i="2"/>
  <c r="E95" i="2"/>
  <c r="E108" i="2"/>
  <c r="E119" i="2"/>
  <c r="E15" i="2"/>
  <c r="E117" i="2"/>
  <c r="N134" i="1"/>
  <c r="N137" i="1"/>
  <c r="N146" i="1"/>
  <c r="N145" i="1"/>
  <c r="N132" i="1"/>
  <c r="N147" i="1"/>
  <c r="N129" i="1"/>
  <c r="N144" i="1"/>
  <c r="N148" i="1"/>
  <c r="N138" i="1"/>
  <c r="C15" i="1"/>
  <c r="F18" i="1" s="1"/>
  <c r="N130" i="1"/>
  <c r="N128" i="1"/>
  <c r="N131" i="1"/>
  <c r="N136" i="1"/>
  <c r="N135" i="1"/>
  <c r="N141" i="1"/>
  <c r="N133" i="1"/>
  <c r="N143" i="1"/>
  <c r="N142" i="1"/>
  <c r="N139" i="1"/>
  <c r="N140" i="1"/>
  <c r="C16" i="1"/>
  <c r="D18" i="1" s="1"/>
  <c r="C18" i="1" l="1"/>
  <c r="F19" i="1"/>
</calcChain>
</file>

<file path=xl/sharedStrings.xml><?xml version="1.0" encoding="utf-8"?>
<sst xmlns="http://schemas.openxmlformats.org/spreadsheetml/2006/main" count="1349" uniqueCount="591">
  <si>
    <t>GCVS 4</t>
  </si>
  <si>
    <t>Epoch =</t>
  </si>
  <si>
    <t>Period =</t>
  </si>
  <si>
    <t>New Period =</t>
  </si>
  <si>
    <t>New Ephemeris =</t>
  </si>
  <si>
    <t>Type</t>
  </si>
  <si>
    <t>n'</t>
  </si>
  <si>
    <t>n</t>
  </si>
  <si>
    <t>O-C</t>
  </si>
  <si>
    <t>Mallama</t>
  </si>
  <si>
    <t>IBVS nn</t>
  </si>
  <si>
    <t>IBVS 4472</t>
  </si>
  <si>
    <t>IBVS 4712</t>
  </si>
  <si>
    <t>System Type:</t>
  </si>
  <si>
    <t>GCVS 4 Eph.</t>
  </si>
  <si>
    <t>--- Working ----</t>
  </si>
  <si>
    <t>LS Intercept =</t>
  </si>
  <si>
    <t>LS Slope =</t>
  </si>
  <si>
    <t>LS Quadr term =</t>
  </si>
  <si>
    <t>New epoch =</t>
  </si>
  <si>
    <t>Linear</t>
  </si>
  <si>
    <t>Quadratic</t>
  </si>
  <si>
    <t>Error</t>
  </si>
  <si>
    <t>ToM</t>
  </si>
  <si>
    <t>Source</t>
  </si>
  <si>
    <t>Q. fit</t>
  </si>
  <si>
    <t>Lin. Fit</t>
  </si>
  <si>
    <t>Date</t>
  </si>
  <si>
    <t>EA/sd</t>
  </si>
  <si>
    <t>Sp:  na</t>
  </si>
  <si>
    <t>IBVS 5027</t>
  </si>
  <si>
    <t>Misc</t>
  </si>
  <si>
    <t>BBSAG 128</t>
  </si>
  <si>
    <t>Locher K</t>
  </si>
  <si>
    <t>BBSAG Bull.10</t>
  </si>
  <si>
    <t>B</t>
  </si>
  <si>
    <t>v</t>
  </si>
  <si>
    <t>BBSAG Bull.11</t>
  </si>
  <si>
    <t>BRNO 17</t>
  </si>
  <si>
    <t>K</t>
  </si>
  <si>
    <t>BBSAG Bull.12</t>
  </si>
  <si>
    <t>BBSAG Bull.15</t>
  </si>
  <si>
    <t>BBSAG Bull.16</t>
  </si>
  <si>
    <t>Peter H</t>
  </si>
  <si>
    <t>BBSAG Bull.17</t>
  </si>
  <si>
    <t>Diethelm R</t>
  </si>
  <si>
    <t>BRNO 20</t>
  </si>
  <si>
    <t>BBSAG Bull.22</t>
  </si>
  <si>
    <t>BBSAG Bull.23</t>
  </si>
  <si>
    <t>BBSAG Bull.27</t>
  </si>
  <si>
    <t>BBSAG Bull.28</t>
  </si>
  <si>
    <t>BBSAG Bull.33</t>
  </si>
  <si>
    <t>BBSAG Bull.34</t>
  </si>
  <si>
    <t>BBSAG Bull.35</t>
  </si>
  <si>
    <t>BBSAG Bull.37</t>
  </si>
  <si>
    <t>BBSAG Bull.42</t>
  </si>
  <si>
    <t>BBSAG Bull.43</t>
  </si>
  <si>
    <t>BBSAG Bull.44</t>
  </si>
  <si>
    <t>BBSAG Bull.45</t>
  </si>
  <si>
    <t>BBSAG Bull.46</t>
  </si>
  <si>
    <t>BBSAG Bull.48</t>
  </si>
  <si>
    <t>BBSAG Bull.54</t>
  </si>
  <si>
    <t>BBSAG Bull.59</t>
  </si>
  <si>
    <t>BBSAG Bull.60</t>
  </si>
  <si>
    <t>BBSAG Bull.62</t>
  </si>
  <si>
    <t>BBSAG Bull.65</t>
  </si>
  <si>
    <t>BBSAG Bull.66</t>
  </si>
  <si>
    <t>BBSAG Bull.68</t>
  </si>
  <si>
    <t>Mavrofridis G</t>
  </si>
  <si>
    <t>BBSAG Bull.69</t>
  </si>
  <si>
    <t>BBSAG Bull.72</t>
  </si>
  <si>
    <t>BBSAG Bull.73</t>
  </si>
  <si>
    <t>BBSAG Bull.76</t>
  </si>
  <si>
    <t>Germann R</t>
  </si>
  <si>
    <t>BBSAG Bull.78</t>
  </si>
  <si>
    <t>Elias D</t>
  </si>
  <si>
    <t>BBSAG Bull.81</t>
  </si>
  <si>
    <t>BBSAG Bull.80</t>
  </si>
  <si>
    <t>Paschke A</t>
  </si>
  <si>
    <t>BBSAG Bull.82</t>
  </si>
  <si>
    <t>BBSAG Bull.83</t>
  </si>
  <si>
    <t>BBSAG Bull.84</t>
  </si>
  <si>
    <t>BBSAG Bull.85</t>
  </si>
  <si>
    <t>BBSAG Bull.88</t>
  </si>
  <si>
    <t>BBSAG Bull.89</t>
  </si>
  <si>
    <t>BRNO 30</t>
  </si>
  <si>
    <t>BBSAG Bull.91</t>
  </si>
  <si>
    <t>BBSAG Bull.92</t>
  </si>
  <si>
    <t>BBSAG Bull.94</t>
  </si>
  <si>
    <t>BBSAG Bull.95</t>
  </si>
  <si>
    <t>Kohl M</t>
  </si>
  <si>
    <t>BBSAG Bull.96</t>
  </si>
  <si>
    <t>BBSAG Bull.97</t>
  </si>
  <si>
    <t>BBSAG Bull.98</t>
  </si>
  <si>
    <t>BBSAG Bull.103</t>
  </si>
  <si>
    <t>BBSAG Bull.104</t>
  </si>
  <si>
    <t>BBSAG Bull.106</t>
  </si>
  <si>
    <t>BRNO 31</t>
  </si>
  <si>
    <t>BBSAG Bull.107</t>
  </si>
  <si>
    <t>BBSAG Bull.108</t>
  </si>
  <si>
    <t>BBSAG Bull.109</t>
  </si>
  <si>
    <t>BBSAG Bull.111</t>
  </si>
  <si>
    <t>BBSAG Bull.113</t>
  </si>
  <si>
    <t>BBSAG Bull.114</t>
  </si>
  <si>
    <t>BBSAG Bull.115</t>
  </si>
  <si>
    <t>K.Locher</t>
  </si>
  <si>
    <t>BBSAG 120</t>
  </si>
  <si>
    <t>IBVS 5484</t>
  </si>
  <si>
    <t>Note discordant secondary minima</t>
  </si>
  <si>
    <t>I</t>
  </si>
  <si>
    <t>II</t>
  </si>
  <si>
    <t>IBVS 5543</t>
  </si>
  <si>
    <t># of data points:</t>
  </si>
  <si>
    <t>V449 Oph / gsc 0996-1300</t>
  </si>
  <si>
    <t>IBVS 5731</t>
  </si>
  <si>
    <t>IBVS 5438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</si>
  <si>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</si>
  <si>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</si>
  <si>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</si>
  <si>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</si>
  <si>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</si>
  <si>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</si>
  <si>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IBVS 5802</t>
  </si>
  <si>
    <t>Add cycle</t>
  </si>
  <si>
    <t>Old Cycle</t>
  </si>
  <si>
    <t>Start of linear fit &gt;&gt;&gt;&gt;&gt;&gt;&gt;&gt;&gt;&gt;&gt;&gt;&gt;&gt;&gt;&gt;&gt;&gt;&gt;&gt;&gt;</t>
  </si>
  <si>
    <t>OEJV 0137</t>
  </si>
  <si>
    <t>IBVS 5918</t>
  </si>
  <si>
    <t>IBVS 5959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</si>
  <si>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</si>
  <si>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</si>
  <si>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</si>
  <si>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</si>
  <si>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</si>
  <si>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</si>
  <si>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</si>
  <si>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</si>
  <si>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</si>
  <si>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</si>
  <si>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</si>
  <si>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</si>
  <si>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</si>
  <si>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2426855.500 </t>
  </si>
  <si>
    <t> 28.05.1932 00:00 </t>
  </si>
  <si>
    <t> -0.067 </t>
  </si>
  <si>
    <t>P </t>
  </si>
  <si>
    <t> O.Morgenroth </t>
  </si>
  <si>
    <t> AN 250.77 </t>
  </si>
  <si>
    <t>2427213.510 </t>
  </si>
  <si>
    <t> 21.05.1933 00:14 </t>
  </si>
  <si>
    <t> -0.063 </t>
  </si>
  <si>
    <t>2427612.515 </t>
  </si>
  <si>
    <t> 24.06.1934 00:21 </t>
  </si>
  <si>
    <t> -0.085 </t>
  </si>
  <si>
    <t>V </t>
  </si>
  <si>
    <t> S.Piotrowski </t>
  </si>
  <si>
    <t> AAC 2.76 </t>
  </si>
  <si>
    <t>2427929.500 </t>
  </si>
  <si>
    <t> 07.05.1935 00:00 </t>
  </si>
  <si>
    <t> -0.084 </t>
  </si>
  <si>
    <t> AA 27.155 </t>
  </si>
  <si>
    <t>2428696.465 </t>
  </si>
  <si>
    <t> 11.06.1937 23:09 </t>
  </si>
  <si>
    <t> -0.096 </t>
  </si>
  <si>
    <t>2431652.485 </t>
  </si>
  <si>
    <t> 15.07.1945 23:38 </t>
  </si>
  <si>
    <t> -0.109 </t>
  </si>
  <si>
    <t>2433744.606 </t>
  </si>
  <si>
    <t> 08.04.1951 02:32 </t>
  </si>
  <si>
    <t> -0.083 </t>
  </si>
  <si>
    <t> R.Szafraniec </t>
  </si>
  <si>
    <t> AAC 5.11 </t>
  </si>
  <si>
    <t>2434193.363 </t>
  </si>
  <si>
    <t> 29.06.1952 20:42 </t>
  </si>
  <si>
    <t> -0.076 </t>
  </si>
  <si>
    <t> AAC 5.52 </t>
  </si>
  <si>
    <t>2434480.509 </t>
  </si>
  <si>
    <t> 13.04.1953 00:12 </t>
  </si>
  <si>
    <t> -0.080 </t>
  </si>
  <si>
    <t> AAC 5.189 </t>
  </si>
  <si>
    <t>2434500.398 </t>
  </si>
  <si>
    <t> 02.05.1953 21:33 </t>
  </si>
  <si>
    <t> -0.081 </t>
  </si>
  <si>
    <t>2435303.427 </t>
  </si>
  <si>
    <t> 14.07.1955 22:14 </t>
  </si>
  <si>
    <t> -0.078 </t>
  </si>
  <si>
    <t> AA 6.142 </t>
  </si>
  <si>
    <t>2436039.400 </t>
  </si>
  <si>
    <t> 19.07.1957 21:36 </t>
  </si>
  <si>
    <t> -0.005 </t>
  </si>
  <si>
    <t> AA 22.297 </t>
  </si>
  <si>
    <t>2436362.539 </t>
  </si>
  <si>
    <t> 08.06.1958 00:56 </t>
  </si>
  <si>
    <t> -0.066 </t>
  </si>
  <si>
    <t>2441849.524 </t>
  </si>
  <si>
    <t> 16.06.1973 00:34 </t>
  </si>
  <si>
    <t> -0.014 </t>
  </si>
  <si>
    <t> K.Locher </t>
  </si>
  <si>
    <t> BBS 10 </t>
  </si>
  <si>
    <t>2441859.473 </t>
  </si>
  <si>
    <t> 25.06.1973 23:21 </t>
  </si>
  <si>
    <t> -0.010 </t>
  </si>
  <si>
    <t>2441900.476 </t>
  </si>
  <si>
    <t> 05.08.1973 23:25 </t>
  </si>
  <si>
    <t> -0.028 </t>
  </si>
  <si>
    <t> BBS 11 </t>
  </si>
  <si>
    <t>2441900.493 </t>
  </si>
  <si>
    <t> 05.08.1973 23:49 </t>
  </si>
  <si>
    <t> -0.011 </t>
  </si>
  <si>
    <t> L.Kozina </t>
  </si>
  <si>
    <t> BRNO 17 </t>
  </si>
  <si>
    <t>2441981.288 </t>
  </si>
  <si>
    <t> 25.10.1973 18:54 </t>
  </si>
  <si>
    <t> -0.016 </t>
  </si>
  <si>
    <t> BBS 12 </t>
  </si>
  <si>
    <t>2442186.404 </t>
  </si>
  <si>
    <t> 18.05.1974 21:41 </t>
  </si>
  <si>
    <t> -0.007 </t>
  </si>
  <si>
    <t> BBS 15 </t>
  </si>
  <si>
    <t>2442212.502 </t>
  </si>
  <si>
    <t> 14.06.1974 00:02 </t>
  </si>
  <si>
    <t> BBS 16 </t>
  </si>
  <si>
    <t>2442258.505 </t>
  </si>
  <si>
    <t> 30.07.1974 00:07 </t>
  </si>
  <si>
    <t>2442273.411 </t>
  </si>
  <si>
    <t> 13.08.1974 21:51 </t>
  </si>
  <si>
    <t> H.Peter </t>
  </si>
  <si>
    <t> BBS 17 </t>
  </si>
  <si>
    <t>2442273.413 </t>
  </si>
  <si>
    <t> 13.08.1974 21:54 </t>
  </si>
  <si>
    <t> R.Diethelm </t>
  </si>
  <si>
    <t>2442273.416 </t>
  </si>
  <si>
    <t> 13.08.1974 21:59 </t>
  </si>
  <si>
    <t> P.Hajek </t>
  </si>
  <si>
    <t> BRNO 20 </t>
  </si>
  <si>
    <t>2442273.419 </t>
  </si>
  <si>
    <t> 13.08.1974 22:03 </t>
  </si>
  <si>
    <t> -0.008 </t>
  </si>
  <si>
    <t>2442509.601 </t>
  </si>
  <si>
    <t> 07.04.1975 02:25 </t>
  </si>
  <si>
    <t> BBS 22 </t>
  </si>
  <si>
    <t>2442534.465 </t>
  </si>
  <si>
    <t> 01.05.1975 23:09 </t>
  </si>
  <si>
    <t>2442534.473 </t>
  </si>
  <si>
    <t> 01.05.1975 23:21 </t>
  </si>
  <si>
    <t> 0.001 </t>
  </si>
  <si>
    <t>2442570.516 </t>
  </si>
  <si>
    <t> 07.06.1975 00:23 </t>
  </si>
  <si>
    <t> -0.006 </t>
  </si>
  <si>
    <t> BBS 23 </t>
  </si>
  <si>
    <t>2442570.517 </t>
  </si>
  <si>
    <t> 07.06.1975 00:24 </t>
  </si>
  <si>
    <t>2442575.488 </t>
  </si>
  <si>
    <t> 11.06.1975 23:42 </t>
  </si>
  <si>
    <t>2442626.448 </t>
  </si>
  <si>
    <t> 01.08.1975 22:45 </t>
  </si>
  <si>
    <t> -0.012 </t>
  </si>
  <si>
    <t>2442631.428 </t>
  </si>
  <si>
    <t> 06.08.1975 22:16 </t>
  </si>
  <si>
    <t> -0.004 </t>
  </si>
  <si>
    <t>2442872.596 </t>
  </si>
  <si>
    <t> 04.04.1976 02:18 </t>
  </si>
  <si>
    <t> 0.007 </t>
  </si>
  <si>
    <t> BBS 27 </t>
  </si>
  <si>
    <t>2442923.555 </t>
  </si>
  <si>
    <t> 25.05.1976 01:19 </t>
  </si>
  <si>
    <t> 0.000 </t>
  </si>
  <si>
    <t> BBS 28 </t>
  </si>
  <si>
    <t>2443281.565 </t>
  </si>
  <si>
    <t> 18.05.1977 01:33 </t>
  </si>
  <si>
    <t> 0.005 </t>
  </si>
  <si>
    <t> BBS 33 </t>
  </si>
  <si>
    <t>2443291.506 </t>
  </si>
  <si>
    <t> 28.05.1977 00:08 </t>
  </si>
  <si>
    <t>2443347.440 </t>
  </si>
  <si>
    <t> 22.07.1977 22:33 </t>
  </si>
  <si>
    <t> BBS 34 </t>
  </si>
  <si>
    <t>2443398.406 </t>
  </si>
  <si>
    <t> 11.09.1977 21:44 </t>
  </si>
  <si>
    <t> BBS 35 </t>
  </si>
  <si>
    <t>2443659.460 </t>
  </si>
  <si>
    <t> 30.05.1978 23:02 </t>
  </si>
  <si>
    <t> BBS 37 </t>
  </si>
  <si>
    <t>2443951.579 </t>
  </si>
  <si>
    <t> 19.03.1979 01:53 </t>
  </si>
  <si>
    <t> BBS 42 </t>
  </si>
  <si>
    <t>2444017.460 </t>
  </si>
  <si>
    <t> 23.05.1979 23:02 </t>
  </si>
  <si>
    <t> -0.001 </t>
  </si>
  <si>
    <t> BBS 43 </t>
  </si>
  <si>
    <t>2444022.430 </t>
  </si>
  <si>
    <t> 28.05.1979 22:19 </t>
  </si>
  <si>
    <t>2444022.434 </t>
  </si>
  <si>
    <t> 28.05.1979 22:24 </t>
  </si>
  <si>
    <t>2444048.535 </t>
  </si>
  <si>
    <t> 24.06.1979 00:50 </t>
  </si>
  <si>
    <t> BBS 44 </t>
  </si>
  <si>
    <t>2444114.419 </t>
  </si>
  <si>
    <t> 28.08.1979 22:03 </t>
  </si>
  <si>
    <t> -0.002 </t>
  </si>
  <si>
    <t>2444129.333 </t>
  </si>
  <si>
    <t> 12.09.1979 19:59 </t>
  </si>
  <si>
    <t> BBS 45 </t>
  </si>
  <si>
    <t>2444289.698 </t>
  </si>
  <si>
    <t> 20.02.1980 04:45 </t>
  </si>
  <si>
    <t> 0.004 </t>
  </si>
  <si>
    <t> BBS 46 </t>
  </si>
  <si>
    <t>2444294.669 </t>
  </si>
  <si>
    <t> 25.02.1980 04:03 </t>
  </si>
  <si>
    <t> 0.002 </t>
  </si>
  <si>
    <t>2444370.497 </t>
  </si>
  <si>
    <t> 10.05.1980 23:55 </t>
  </si>
  <si>
    <t> 0.003 </t>
  </si>
  <si>
    <t> BBS 48 </t>
  </si>
  <si>
    <t>2444708.615 </t>
  </si>
  <si>
    <t> 14.04.1981 02:45 </t>
  </si>
  <si>
    <t> BBS 54 </t>
  </si>
  <si>
    <t>2445010.675 </t>
  </si>
  <si>
    <t> 10.02.1982 04:12 </t>
  </si>
  <si>
    <t> BBS 59 </t>
  </si>
  <si>
    <t>2445101.423 </t>
  </si>
  <si>
    <t> 11.05.1982 22:09 </t>
  </si>
  <si>
    <t> BBS 60 </t>
  </si>
  <si>
    <t>2445193.415 </t>
  </si>
  <si>
    <t> 11.08.1982 21:57 </t>
  </si>
  <si>
    <t> BBS 62 </t>
  </si>
  <si>
    <t>2445398.520 </t>
  </si>
  <si>
    <t> 05.03.1983 00:28 </t>
  </si>
  <si>
    <t> BBS 65 </t>
  </si>
  <si>
    <t>2445434.560 </t>
  </si>
  <si>
    <t> 10.04.1983 01:26 </t>
  </si>
  <si>
    <t> BBS 66 </t>
  </si>
  <si>
    <t>2445464.403 </t>
  </si>
  <si>
    <t> 09.05.1983 21:40 </t>
  </si>
  <si>
    <t>2445561.354 </t>
  </si>
  <si>
    <t> 14.08.1983 20:29 </t>
  </si>
  <si>
    <t> BBS 68 </t>
  </si>
  <si>
    <t>2445622.261 </t>
  </si>
  <si>
    <t> 14.10.1983 18:15 </t>
  </si>
  <si>
    <t> G.Mavrofridis </t>
  </si>
  <si>
    <t> BBS 69 </t>
  </si>
  <si>
    <t>2445868.396 </t>
  </si>
  <si>
    <t> 16.06.1984 21:30 </t>
  </si>
  <si>
    <t> BBS 72 </t>
  </si>
  <si>
    <t>2445889.524 </t>
  </si>
  <si>
    <t> 08.07.1984 00:34 </t>
  </si>
  <si>
    <t> BBS 73 </t>
  </si>
  <si>
    <t>2446140.635 </t>
  </si>
  <si>
    <t> 16.03.1985 03:14 </t>
  </si>
  <si>
    <t> BBS 76 </t>
  </si>
  <si>
    <t>2446328.332 </t>
  </si>
  <si>
    <t> 19.09.1985 19:58 </t>
  </si>
  <si>
    <t> R.Germann </t>
  </si>
  <si>
    <t> BBS 78 </t>
  </si>
  <si>
    <t>2446625.432 </t>
  </si>
  <si>
    <t> 13.07.1986 22:22 </t>
  </si>
  <si>
    <t> -0.000 </t>
  </si>
  <si>
    <t> D.Elias </t>
  </si>
  <si>
    <t> BBS 81 </t>
  </si>
  <si>
    <t>2446625.438 </t>
  </si>
  <si>
    <t> 13.07.1986 22:30 </t>
  </si>
  <si>
    <t> 0.006 </t>
  </si>
  <si>
    <t> BBS 80 </t>
  </si>
  <si>
    <t>2446681.372 </t>
  </si>
  <si>
    <t> 07.09.1986 20:55 </t>
  </si>
  <si>
    <t> A.Paschke </t>
  </si>
  <si>
    <t>2446851.674 </t>
  </si>
  <si>
    <t> 25.02.1987 04:10 </t>
  </si>
  <si>
    <t> BBS 82 </t>
  </si>
  <si>
    <t>2446861.622 </t>
  </si>
  <si>
    <t> 07.03.1987 02:55 </t>
  </si>
  <si>
    <t> BBS 83 </t>
  </si>
  <si>
    <t>2446952.375 </t>
  </si>
  <si>
    <t> 05.06.1987 21:00 </t>
  </si>
  <si>
    <t> 0.014 </t>
  </si>
  <si>
    <t> BBS 84 </t>
  </si>
  <si>
    <t>2447029.434 </t>
  </si>
  <si>
    <t> 21.08.1987 22:24 </t>
  </si>
  <si>
    <t> BBS 85 </t>
  </si>
  <si>
    <t>2447234.547 </t>
  </si>
  <si>
    <t> 14.03.1988 01:07 </t>
  </si>
  <si>
    <t> 0.008 </t>
  </si>
  <si>
    <t> BBS 88 </t>
  </si>
  <si>
    <t>2447382.482 </t>
  </si>
  <si>
    <t> 08.08.1988 23:34 </t>
  </si>
  <si>
    <t> 0.017 </t>
  </si>
  <si>
    <t> BBS 89 </t>
  </si>
  <si>
    <t>2447387.447 </t>
  </si>
  <si>
    <t> 13.08.1988 22:43 </t>
  </si>
  <si>
    <t> 0.010 </t>
  </si>
  <si>
    <t> P.Novak </t>
  </si>
  <si>
    <t> BRNO 30 </t>
  </si>
  <si>
    <t>2447628.608 </t>
  </si>
  <si>
    <t> 12.04.1989 02:35 </t>
  </si>
  <si>
    <t> BBS 91 </t>
  </si>
  <si>
    <t>2447648.502 </t>
  </si>
  <si>
    <t> 02.05.1989 00:02 </t>
  </si>
  <si>
    <t> 0.019 </t>
  </si>
  <si>
    <t> J.Borovicka </t>
  </si>
  <si>
    <t>2447689.516 </t>
  </si>
  <si>
    <t> 12.06.1989 00:23 </t>
  </si>
  <si>
    <t> 0.012 </t>
  </si>
  <si>
    <t> BBS 92 </t>
  </si>
  <si>
    <t>2447699.469 </t>
  </si>
  <si>
    <t> 21.06.1989 23:15 </t>
  </si>
  <si>
    <t> 0.020 </t>
  </si>
  <si>
    <t> A.Dedoch </t>
  </si>
  <si>
    <t>2447925.707 </t>
  </si>
  <si>
    <t> 03.02.1990 04:58 </t>
  </si>
  <si>
    <t> 0.018 </t>
  </si>
  <si>
    <t> BBS 94 </t>
  </si>
  <si>
    <t>2448067.423 </t>
  </si>
  <si>
    <t> 24.06.1990 22:09 </t>
  </si>
  <si>
    <t> 0.024 </t>
  </si>
  <si>
    <t> BBS 95 </t>
  </si>
  <si>
    <t>2448093.530 </t>
  </si>
  <si>
    <t> 21.07.1990 00:43 </t>
  </si>
  <si>
    <t> 0.026 </t>
  </si>
  <si>
    <t> M.Kohl </t>
  </si>
  <si>
    <t> BBS 96 </t>
  </si>
  <si>
    <t>2448098.493 </t>
  </si>
  <si>
    <t> 25.07.1990 23:49 </t>
  </si>
  <si>
    <t>E </t>
  </si>
  <si>
    <t>?</t>
  </si>
  <si>
    <t>2448123.361 </t>
  </si>
  <si>
    <t> 19.08.1990 20:39 </t>
  </si>
  <si>
    <t> 0.023 </t>
  </si>
  <si>
    <t>2448359.540 </t>
  </si>
  <si>
    <t> 13.04.1991 00:57 </t>
  </si>
  <si>
    <t> BBS 97 </t>
  </si>
  <si>
    <t>2448481.380 </t>
  </si>
  <si>
    <t> 12.08.1991 21:07 </t>
  </si>
  <si>
    <t> 0.037 </t>
  </si>
  <si>
    <t> BBS 98 </t>
  </si>
  <si>
    <t>2449004.704 </t>
  </si>
  <si>
    <t> 17.01.1993 04:53 </t>
  </si>
  <si>
    <t> BBS 103 </t>
  </si>
  <si>
    <t>2449167.545 </t>
  </si>
  <si>
    <t> 29.06.1993 01:04 </t>
  </si>
  <si>
    <t> BBS 104 </t>
  </si>
  <si>
    <t>2449474.581 </t>
  </si>
  <si>
    <t> 02.05.1994 01:56 </t>
  </si>
  <si>
    <t> 0.021 </t>
  </si>
  <si>
    <t> BBS 106 </t>
  </si>
  <si>
    <t>2449540.464 </t>
  </si>
  <si>
    <t> 06.07.1994 23:08 </t>
  </si>
  <si>
    <t> R.Matus </t>
  </si>
  <si>
    <t> BRNO 31 </t>
  </si>
  <si>
    <t>2449540.465 </t>
  </si>
  <si>
    <t> 06.07.1994 23:09 </t>
  </si>
  <si>
    <t> 0.022 </t>
  </si>
  <si>
    <t> M.Vanko </t>
  </si>
  <si>
    <t>2449545.448 </t>
  </si>
  <si>
    <t> 11.07.1994 22:45 </t>
  </si>
  <si>
    <t> 0.033 </t>
  </si>
  <si>
    <t> BBS 107 </t>
  </si>
  <si>
    <t>2449550.422 </t>
  </si>
  <si>
    <t> 16.07.1994 22:07 </t>
  </si>
  <si>
    <t> 0.034 </t>
  </si>
  <si>
    <t>2449781.626 </t>
  </si>
  <si>
    <t> 05.03.1995 03:01 </t>
  </si>
  <si>
    <t> BBS 108 </t>
  </si>
  <si>
    <t>2449898.478 </t>
  </si>
  <si>
    <t> 29.06.1995 23:28 </t>
  </si>
  <si>
    <t> 0.029 </t>
  </si>
  <si>
    <t> BBS 109 </t>
  </si>
  <si>
    <t>2450139.636 </t>
  </si>
  <si>
    <t> 26.02.1996 03:15 </t>
  </si>
  <si>
    <t> 0.031 </t>
  </si>
  <si>
    <t> BBS 111 </t>
  </si>
  <si>
    <t>2450251.5146 </t>
  </si>
  <si>
    <t> 17.06.1996 00:21 </t>
  </si>
  <si>
    <t> 0.0326 </t>
  </si>
  <si>
    <t>o</t>
  </si>
  <si>
    <t> W.Kleikamp </t>
  </si>
  <si>
    <t>BAVM 99 </t>
  </si>
  <si>
    <t>2450312.428 </t>
  </si>
  <si>
    <t> 16.08.1996 22:16 </t>
  </si>
  <si>
    <t> 0.035 </t>
  </si>
  <si>
    <t> BBS 113 </t>
  </si>
  <si>
    <t>2450538.659 </t>
  </si>
  <si>
    <t> 31.03.1997 03:48 </t>
  </si>
  <si>
    <t> 0.027 </t>
  </si>
  <si>
    <t> BBS 114 </t>
  </si>
  <si>
    <t>2450563.528 </t>
  </si>
  <si>
    <t> 25.04.1997 00:40 </t>
  </si>
  <si>
    <t> BBS 115 </t>
  </si>
  <si>
    <t>2450665.463 </t>
  </si>
  <si>
    <t> 04.08.1997 23:06 </t>
  </si>
  <si>
    <t>2450977.4734 </t>
  </si>
  <si>
    <t> 12.06.1998 23:21 </t>
  </si>
  <si>
    <t> 0.0356 </t>
  </si>
  <si>
    <t>BAVM 118 </t>
  </si>
  <si>
    <t>2451254.683 </t>
  </si>
  <si>
    <t> 17.03.1999 04:23 </t>
  </si>
  <si>
    <t> 0.040 </t>
  </si>
  <si>
    <t> BBS 120 </t>
  </si>
  <si>
    <t>2451306.9022 </t>
  </si>
  <si>
    <t> 08.05.1999 09:39 </t>
  </si>
  <si>
    <t> 0.0496 </t>
  </si>
  <si>
    <t>IBVS 5027 </t>
  </si>
  <si>
    <t>2451324.895 </t>
  </si>
  <si>
    <t> 26.05.1999 09:28 </t>
  </si>
  <si>
    <t>2451642.538 </t>
  </si>
  <si>
    <t> 08.04.2000 00:54 </t>
  </si>
  <si>
    <t> 0.055 </t>
  </si>
  <si>
    <t> BBS 122 </t>
  </si>
  <si>
    <t>2451703.452 </t>
  </si>
  <si>
    <t> 07.06.2000 22:50 </t>
  </si>
  <si>
    <t> 0.058 </t>
  </si>
  <si>
    <t> BBS 123 </t>
  </si>
  <si>
    <t>2452041.566 </t>
  </si>
  <si>
    <t> 12.05.2001 01:35 </t>
  </si>
  <si>
    <t> 0.056 </t>
  </si>
  <si>
    <t> BBS 125 </t>
  </si>
  <si>
    <t>2452051.5065 </t>
  </si>
  <si>
    <t> 22.05.2001 00:09 </t>
  </si>
  <si>
    <t> 0.0519 </t>
  </si>
  <si>
    <t>2452112.417 </t>
  </si>
  <si>
    <t> 21.07.2001 22:00 </t>
  </si>
  <si>
    <t> 0.052 </t>
  </si>
  <si>
    <t> BBS 126 </t>
  </si>
  <si>
    <t>2452348.599 </t>
  </si>
  <si>
    <t> 15.03.2002 02:22 </t>
  </si>
  <si>
    <t> 0.050 </t>
  </si>
  <si>
    <t> BBS 127 </t>
  </si>
  <si>
    <t>2452460.485 </t>
  </si>
  <si>
    <t> 04.07.2002 23:38 </t>
  </si>
  <si>
    <t> 0.059 </t>
  </si>
  <si>
    <t> BBS 128 </t>
  </si>
  <si>
    <t>2452483.5022 </t>
  </si>
  <si>
    <t> 28.07.2002 00:03 </t>
  </si>
  <si>
    <t> 0.0791 </t>
  </si>
  <si>
    <t>-I</t>
  </si>
  <si>
    <t> F.Agerer </t>
  </si>
  <si>
    <t>BAVM 158 </t>
  </si>
  <si>
    <t>2452526.369 </t>
  </si>
  <si>
    <t> 08.09.2002 20:51 </t>
  </si>
  <si>
    <t>7696</t>
  </si>
  <si>
    <t> 0.060 </t>
  </si>
  <si>
    <t> BBS 129 </t>
  </si>
  <si>
    <t>2453120.564 </t>
  </si>
  <si>
    <t> 25.04.2004 01:32 </t>
  </si>
  <si>
    <t>8174</t>
  </si>
  <si>
    <t> 0.065 </t>
  </si>
  <si>
    <t> BBS 130 </t>
  </si>
  <si>
    <t>2453191.410 </t>
  </si>
  <si>
    <t> 04.07.2004 21:50 </t>
  </si>
  <si>
    <t>8231</t>
  </si>
  <si>
    <t>OEJV 0003 </t>
  </si>
  <si>
    <t>2453483.5444 </t>
  </si>
  <si>
    <t> 23.04.2005 01:03 </t>
  </si>
  <si>
    <t>8466</t>
  </si>
  <si>
    <t> 0.0674 </t>
  </si>
  <si>
    <t>C </t>
  </si>
  <si>
    <t> Rätz </t>
  </si>
  <si>
    <t>BAVM 178 </t>
  </si>
  <si>
    <t>2453503.4349 </t>
  </si>
  <si>
    <t> 12.05.2005 22:26 </t>
  </si>
  <si>
    <t>8482</t>
  </si>
  <si>
    <t> 0.0687 </t>
  </si>
  <si>
    <t>BAVM 186 </t>
  </si>
  <si>
    <t>2454976.4979 </t>
  </si>
  <si>
    <t> 24.05.2009 23:56 </t>
  </si>
  <si>
    <t>9667</t>
  </si>
  <si>
    <t> 0.0879 </t>
  </si>
  <si>
    <t> M.Rätz &amp; K.Rätz </t>
  </si>
  <si>
    <t>BAVM 214 </t>
  </si>
  <si>
    <t>2455042.3804 </t>
  </si>
  <si>
    <t> 29.07.2009 21:07 </t>
  </si>
  <si>
    <t>9720</t>
  </si>
  <si>
    <t> 0.0874 </t>
  </si>
  <si>
    <t> F.Walter </t>
  </si>
  <si>
    <t>BAVM 209 </t>
  </si>
  <si>
    <t>2455354.3920 </t>
  </si>
  <si>
    <t> 06.06.2010 21:24 </t>
  </si>
  <si>
    <t>9971</t>
  </si>
  <si>
    <t> 0.0872 </t>
  </si>
  <si>
    <t>R</t>
  </si>
  <si>
    <t> L.Šmelcer </t>
  </si>
  <si>
    <t>OEJV 0137 </t>
  </si>
  <si>
    <t>2455354.3923 </t>
  </si>
  <si>
    <t> 0.0875 </t>
  </si>
  <si>
    <t>2455428.3582 </t>
  </si>
  <si>
    <t> 19.08.2010 20:35 </t>
  </si>
  <si>
    <t>10030.5</t>
  </si>
  <si>
    <t> 0.0904 </t>
  </si>
  <si>
    <t>2455428.3591 </t>
  </si>
  <si>
    <t> 19.08.2010 20:37 </t>
  </si>
  <si>
    <t> 0.0913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</si>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</sst>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12" fillId="2" borderId="11" xfId="0" applyFont="1" applyFill="1" applyBorder="1" applyAlignment="1">
      <alignment horizontal="left" vertical="top" wrapText="1" inden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7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V449 Oph -- O-C Diagr.</a:t>
            </a:r>
          </a:p>
        </c:rich>
      </c:tx>
      <c:layout>
        <c:manualLayout>
          <c:xMode val="edge"/>
          <c:yMode val="edge"/>
          <c:x val="0.3713454897085232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0131779016726"/>
          <c:y val="0.13312693498452013"/>
          <c:w val="0.85526437897532182"/>
          <c:h val="0.64705882352941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39">
                  <c:v>-3.2650000001012813E-2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A4-499A-843E-743262415BD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A4-499A-843E-743262415BDD}"/>
            </c:ext>
          </c:extLst>
        </c:ser>
        <c:ser>
          <c:idx val="2"/>
          <c:order val="2"/>
          <c:tx>
            <c:strRef>
              <c:f>'Active 1'!$J$20:$J$20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1'!$D$21:$D$317</c:f>
                <c:numCache>
                  <c:formatCode>General</c:formatCode>
                  <c:ptCount val="297"/>
                  <c:pt idx="88">
                    <c:v>6.0000000000000001E-3</c:v>
                  </c:pt>
                  <c:pt idx="89">
                    <c:v>5.0000000000000001E-3</c:v>
                  </c:pt>
                  <c:pt idx="90">
                    <c:v>3.0000000000000001E-3</c:v>
                  </c:pt>
                  <c:pt idx="91">
                    <c:v>4.0000000000000001E-3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3.0000000000000001E-3</c:v>
                  </c:pt>
                  <c:pt idx="98">
                    <c:v>5.0000000000000001E-3</c:v>
                  </c:pt>
                  <c:pt idx="99">
                    <c:v>5.0000000000000001E-3</c:v>
                  </c:pt>
                  <c:pt idx="101">
                    <c:v>5.0000000000000001E-3</c:v>
                  </c:pt>
                  <c:pt idx="102">
                    <c:v>4.0000000000000001E-3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6">
                    <c:v>3.0000000000000001E-3</c:v>
                  </c:pt>
                  <c:pt idx="107">
                    <c:v>2.9999999999999997E-4</c:v>
                  </c:pt>
                  <c:pt idx="108">
                    <c:v>4.0000000000000001E-3</c:v>
                  </c:pt>
                  <c:pt idx="115">
                    <c:v>2E-3</c:v>
                  </c:pt>
                  <c:pt idx="116">
                    <c:v>1.6000000000000001E-3</c:v>
                  </c:pt>
                  <c:pt idx="117">
                    <c:v>2E-3</c:v>
                  </c:pt>
                  <c:pt idx="118">
                    <c:v>3.0000000000000001E-3</c:v>
                  </c:pt>
                  <c:pt idx="119">
                    <c:v>3.0000000000000001E-3</c:v>
                  </c:pt>
                  <c:pt idx="120">
                    <c:v>1E-4</c:v>
                  </c:pt>
                  <c:pt idx="121">
                    <c:v>1.5E-3</c:v>
                  </c:pt>
                  <c:pt idx="122">
                    <c:v>1E-4</c:v>
                  </c:pt>
                  <c:pt idx="123">
                    <c:v>1E-4</c:v>
                  </c:pt>
                  <c:pt idx="124">
                    <c:v>2.0000000000000001E-4</c:v>
                  </c:pt>
                  <c:pt idx="125">
                    <c:v>2.0000000000000001E-4</c:v>
                  </c:pt>
                  <c:pt idx="126">
                    <c:v>1.1000000000000001E-3</c:v>
                  </c:pt>
                  <c:pt idx="127">
                    <c:v>1.2999999999999999E-3</c:v>
                  </c:pt>
                </c:numCache>
              </c:numRef>
            </c:plus>
            <c:minus>
              <c:numRef>
                <c:f>'Active 1'!$D$21:$D$317</c:f>
                <c:numCache>
                  <c:formatCode>General</c:formatCode>
                  <c:ptCount val="297"/>
                  <c:pt idx="88">
                    <c:v>6.0000000000000001E-3</c:v>
                  </c:pt>
                  <c:pt idx="89">
                    <c:v>5.0000000000000001E-3</c:v>
                  </c:pt>
                  <c:pt idx="90">
                    <c:v>3.0000000000000001E-3</c:v>
                  </c:pt>
                  <c:pt idx="91">
                    <c:v>4.0000000000000001E-3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3.0000000000000001E-3</c:v>
                  </c:pt>
                  <c:pt idx="98">
                    <c:v>5.0000000000000001E-3</c:v>
                  </c:pt>
                  <c:pt idx="99">
                    <c:v>5.0000000000000001E-3</c:v>
                  </c:pt>
                  <c:pt idx="101">
                    <c:v>5.0000000000000001E-3</c:v>
                  </c:pt>
                  <c:pt idx="102">
                    <c:v>4.0000000000000001E-3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6">
                    <c:v>3.0000000000000001E-3</c:v>
                  </c:pt>
                  <c:pt idx="107">
                    <c:v>2.9999999999999997E-4</c:v>
                  </c:pt>
                  <c:pt idx="108">
                    <c:v>4.0000000000000001E-3</c:v>
                  </c:pt>
                  <c:pt idx="115">
                    <c:v>2E-3</c:v>
                  </c:pt>
                  <c:pt idx="116">
                    <c:v>1.6000000000000001E-3</c:v>
                  </c:pt>
                  <c:pt idx="117">
                    <c:v>2E-3</c:v>
                  </c:pt>
                  <c:pt idx="118">
                    <c:v>3.0000000000000001E-3</c:v>
                  </c:pt>
                  <c:pt idx="119">
                    <c:v>3.0000000000000001E-3</c:v>
                  </c:pt>
                  <c:pt idx="120">
                    <c:v>1E-4</c:v>
                  </c:pt>
                  <c:pt idx="121">
                    <c:v>1.5E-3</c:v>
                  </c:pt>
                  <c:pt idx="122">
                    <c:v>1E-4</c:v>
                  </c:pt>
                  <c:pt idx="123">
                    <c:v>1E-4</c:v>
                  </c:pt>
                  <c:pt idx="124">
                    <c:v>2.0000000000000001E-4</c:v>
                  </c:pt>
                  <c:pt idx="125">
                    <c:v>2.0000000000000001E-4</c:v>
                  </c:pt>
                  <c:pt idx="126">
                    <c:v>1.1000000000000001E-3</c:v>
                  </c:pt>
                  <c:pt idx="12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100">
                  <c:v>0</c:v>
                </c:pt>
                <c:pt idx="105">
                  <c:v>2.9999999969732016E-3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A4-499A-843E-743262415BDD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1'!$D$21:$D$452</c:f>
                <c:numCache>
                  <c:formatCode>General</c:formatCode>
                  <c:ptCount val="432"/>
                  <c:pt idx="88">
                    <c:v>6.0000000000000001E-3</c:v>
                  </c:pt>
                  <c:pt idx="89">
                    <c:v>5.0000000000000001E-3</c:v>
                  </c:pt>
                  <c:pt idx="90">
                    <c:v>3.0000000000000001E-3</c:v>
                  </c:pt>
                  <c:pt idx="91">
                    <c:v>4.0000000000000001E-3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3.0000000000000001E-3</c:v>
                  </c:pt>
                  <c:pt idx="98">
                    <c:v>5.0000000000000001E-3</c:v>
                  </c:pt>
                  <c:pt idx="99">
                    <c:v>5.0000000000000001E-3</c:v>
                  </c:pt>
                  <c:pt idx="101">
                    <c:v>5.0000000000000001E-3</c:v>
                  </c:pt>
                  <c:pt idx="102">
                    <c:v>4.0000000000000001E-3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6">
                    <c:v>3.0000000000000001E-3</c:v>
                  </c:pt>
                  <c:pt idx="107">
                    <c:v>2.9999999999999997E-4</c:v>
                  </c:pt>
                  <c:pt idx="108">
                    <c:v>4.0000000000000001E-3</c:v>
                  </c:pt>
                  <c:pt idx="115">
                    <c:v>2E-3</c:v>
                  </c:pt>
                  <c:pt idx="116">
                    <c:v>1.6000000000000001E-3</c:v>
                  </c:pt>
                  <c:pt idx="117">
                    <c:v>2E-3</c:v>
                  </c:pt>
                  <c:pt idx="118">
                    <c:v>3.0000000000000001E-3</c:v>
                  </c:pt>
                  <c:pt idx="119">
                    <c:v>3.0000000000000001E-3</c:v>
                  </c:pt>
                  <c:pt idx="120">
                    <c:v>1E-4</c:v>
                  </c:pt>
                  <c:pt idx="121">
                    <c:v>1.5E-3</c:v>
                  </c:pt>
                  <c:pt idx="122">
                    <c:v>1E-4</c:v>
                  </c:pt>
                  <c:pt idx="123">
                    <c:v>1E-4</c:v>
                  </c:pt>
                  <c:pt idx="124">
                    <c:v>2.0000000000000001E-4</c:v>
                  </c:pt>
                  <c:pt idx="125">
                    <c:v>2.0000000000000001E-4</c:v>
                  </c:pt>
                  <c:pt idx="126">
                    <c:v>1.1000000000000001E-3</c:v>
                  </c:pt>
                  <c:pt idx="127">
                    <c:v>1.2999999999999999E-3</c:v>
                  </c:pt>
                </c:numCache>
              </c:numRef>
            </c:plus>
            <c:minus>
              <c:numRef>
                <c:f>'Active 1'!$D$21:$D$452</c:f>
                <c:numCache>
                  <c:formatCode>General</c:formatCode>
                  <c:ptCount val="432"/>
                  <c:pt idx="88">
                    <c:v>6.0000000000000001E-3</c:v>
                  </c:pt>
                  <c:pt idx="89">
                    <c:v>5.0000000000000001E-3</c:v>
                  </c:pt>
                  <c:pt idx="90">
                    <c:v>3.0000000000000001E-3</c:v>
                  </c:pt>
                  <c:pt idx="91">
                    <c:v>4.0000000000000001E-3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3.0000000000000001E-3</c:v>
                  </c:pt>
                  <c:pt idx="98">
                    <c:v>5.0000000000000001E-3</c:v>
                  </c:pt>
                  <c:pt idx="99">
                    <c:v>5.0000000000000001E-3</c:v>
                  </c:pt>
                  <c:pt idx="101">
                    <c:v>5.0000000000000001E-3</c:v>
                  </c:pt>
                  <c:pt idx="102">
                    <c:v>4.0000000000000001E-3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6">
                    <c:v>3.0000000000000001E-3</c:v>
                  </c:pt>
                  <c:pt idx="107">
                    <c:v>2.9999999999999997E-4</c:v>
                  </c:pt>
                  <c:pt idx="108">
                    <c:v>4.0000000000000001E-3</c:v>
                  </c:pt>
                  <c:pt idx="115">
                    <c:v>2E-3</c:v>
                  </c:pt>
                  <c:pt idx="116">
                    <c:v>1.6000000000000001E-3</c:v>
                  </c:pt>
                  <c:pt idx="117">
                    <c:v>2E-3</c:v>
                  </c:pt>
                  <c:pt idx="118">
                    <c:v>3.0000000000000001E-3</c:v>
                  </c:pt>
                  <c:pt idx="119">
                    <c:v>3.0000000000000001E-3</c:v>
                  </c:pt>
                  <c:pt idx="120">
                    <c:v>1E-4</c:v>
                  </c:pt>
                  <c:pt idx="121">
                    <c:v>1.5E-3</c:v>
                  </c:pt>
                  <c:pt idx="122">
                    <c:v>1E-4</c:v>
                  </c:pt>
                  <c:pt idx="123">
                    <c:v>1E-4</c:v>
                  </c:pt>
                  <c:pt idx="124">
                    <c:v>2.0000000000000001E-4</c:v>
                  </c:pt>
                  <c:pt idx="125">
                    <c:v>2.0000000000000001E-4</c:v>
                  </c:pt>
                  <c:pt idx="126">
                    <c:v>1.1000000000000001E-3</c:v>
                  </c:pt>
                  <c:pt idx="12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0">
                  <c:v>-0.10002500000337022</c:v>
                </c:pt>
                <c:pt idx="1">
                  <c:v>-9.5625000005384209E-2</c:v>
                </c:pt>
                <c:pt idx="2">
                  <c:v>-0.11770000000251457</c:v>
                </c:pt>
                <c:pt idx="3">
                  <c:v>-0.11682500000461005</c:v>
                </c:pt>
                <c:pt idx="4">
                  <c:v>-0.12910000000192667</c:v>
                </c:pt>
                <c:pt idx="5">
                  <c:v>-0.14145000000280561</c:v>
                </c:pt>
                <c:pt idx="6">
                  <c:v>-0.11567500000819564</c:v>
                </c:pt>
                <c:pt idx="7">
                  <c:v>-0.10875000000669388</c:v>
                </c:pt>
                <c:pt idx="8">
                  <c:v>-0.11307500000839354</c:v>
                </c:pt>
                <c:pt idx="9">
                  <c:v>-0.11327500000334112</c:v>
                </c:pt>
                <c:pt idx="10">
                  <c:v>-0.11072499999863794</c:v>
                </c:pt>
                <c:pt idx="11">
                  <c:v>-3.8124999999126885E-2</c:v>
                </c:pt>
                <c:pt idx="12">
                  <c:v>-9.8625000005995389E-2</c:v>
                </c:pt>
                <c:pt idx="13">
                  <c:v>-4.6675000005052425E-2</c:v>
                </c:pt>
                <c:pt idx="14">
                  <c:v>-4.227500000706641E-2</c:v>
                </c:pt>
                <c:pt idx="15">
                  <c:v>-4.9575000004551839E-2</c:v>
                </c:pt>
                <c:pt idx="16">
                  <c:v>-6.0749999996914994E-2</c:v>
                </c:pt>
                <c:pt idx="17">
                  <c:v>-4.3749999997089617E-2</c:v>
                </c:pt>
                <c:pt idx="18">
                  <c:v>-4.8625000003085006E-2</c:v>
                </c:pt>
                <c:pt idx="19">
                  <c:v>-4.0000000000873115E-2</c:v>
                </c:pt>
                <c:pt idx="20">
                  <c:v>-4.657500000030268E-2</c:v>
                </c:pt>
                <c:pt idx="21">
                  <c:v>-4.3725000003178138E-2</c:v>
                </c:pt>
                <c:pt idx="22">
                  <c:v>-3.7350000005972106E-2</c:v>
                </c:pt>
                <c:pt idx="23">
                  <c:v>-4.8249999999825377E-2</c:v>
                </c:pt>
                <c:pt idx="24">
                  <c:v>-4.6249999999417923E-2</c:v>
                </c:pt>
                <c:pt idx="25">
                  <c:v>-4.3250000002444722E-2</c:v>
                </c:pt>
                <c:pt idx="26">
                  <c:v>-4.3250000002444722E-2</c:v>
                </c:pt>
                <c:pt idx="27">
                  <c:v>-4.0249999998195563E-2</c:v>
                </c:pt>
                <c:pt idx="28">
                  <c:v>-4.2500000003201421E-2</c:v>
                </c:pt>
                <c:pt idx="29">
                  <c:v>-4.0000000008149073E-2</c:v>
                </c:pt>
                <c:pt idx="30">
                  <c:v>-3.2000000006519258E-2</c:v>
                </c:pt>
                <c:pt idx="31">
                  <c:v>-3.8175000001501758E-2</c:v>
                </c:pt>
                <c:pt idx="32">
                  <c:v>-3.717500000493601E-2</c:v>
                </c:pt>
                <c:pt idx="33">
                  <c:v>-3.8475000008475035E-2</c:v>
                </c:pt>
                <c:pt idx="34">
                  <c:v>-3.8975000003119931E-2</c:v>
                </c:pt>
                <c:pt idx="35">
                  <c:v>-4.4550000005983748E-2</c:v>
                </c:pt>
                <c:pt idx="36">
                  <c:v>-3.6850000004051253E-2</c:v>
                </c:pt>
                <c:pt idx="37">
                  <c:v>-2.5400000005902257E-2</c:v>
                </c:pt>
                <c:pt idx="38">
                  <c:v>-3.2474999999976717E-2</c:v>
                </c:pt>
                <c:pt idx="40">
                  <c:v>-2.9549999999289867E-2</c:v>
                </c:pt>
                <c:pt idx="41">
                  <c:v>-2.8075000001990702E-2</c:v>
                </c:pt>
                <c:pt idx="42">
                  <c:v>-3.1674999998358544E-2</c:v>
                </c:pt>
                <c:pt idx="43">
                  <c:v>-3.605000000243308E-2</c:v>
                </c:pt>
                <c:pt idx="44">
                  <c:v>-3.6124999998719431E-2</c:v>
                </c:pt>
                <c:pt idx="45">
                  <c:v>-2.7875000007043127E-2</c:v>
                </c:pt>
                <c:pt idx="46">
                  <c:v>-3.1500000004598405E-2</c:v>
                </c:pt>
                <c:pt idx="47">
                  <c:v>-3.3475000003818423E-2</c:v>
                </c:pt>
                <c:pt idx="48">
                  <c:v>-3.5775000003923196E-2</c:v>
                </c:pt>
                <c:pt idx="49">
                  <c:v>-3.1775000003108289E-2</c:v>
                </c:pt>
                <c:pt idx="50">
                  <c:v>-3.5349999998288695E-2</c:v>
                </c:pt>
                <c:pt idx="51">
                  <c:v>-3.432500000053551E-2</c:v>
                </c:pt>
                <c:pt idx="52">
                  <c:v>-3.7225000007310882E-2</c:v>
                </c:pt>
                <c:pt idx="53">
                  <c:v>-2.8900000004796311E-2</c:v>
                </c:pt>
                <c:pt idx="54">
                  <c:v>-3.0200000001059379E-2</c:v>
                </c:pt>
                <c:pt idx="55">
                  <c:v>-2.9775000002700835E-2</c:v>
                </c:pt>
                <c:pt idx="56">
                  <c:v>-2.8175000006740447E-2</c:v>
                </c:pt>
                <c:pt idx="57">
                  <c:v>-3.5400000000663567E-2</c:v>
                </c:pt>
                <c:pt idx="58">
                  <c:v>-3.1875000000582077E-2</c:v>
                </c:pt>
                <c:pt idx="59">
                  <c:v>-2.7425000000221189E-2</c:v>
                </c:pt>
                <c:pt idx="60">
                  <c:v>-2.9800000003888272E-2</c:v>
                </c:pt>
                <c:pt idx="61">
                  <c:v>-3.8975000003119931E-2</c:v>
                </c:pt>
                <c:pt idx="62">
                  <c:v>-2.9775000002700835E-2</c:v>
                </c:pt>
                <c:pt idx="63">
                  <c:v>-3.8625000001047738E-2</c:v>
                </c:pt>
                <c:pt idx="64">
                  <c:v>-4.2300000000977889E-2</c:v>
                </c:pt>
                <c:pt idx="65">
                  <c:v>-3.6149999999906868E-2</c:v>
                </c:pt>
                <c:pt idx="66">
                  <c:v>-4.0425000006507616E-2</c:v>
                </c:pt>
                <c:pt idx="67">
                  <c:v>-3.0575000004319008E-2</c:v>
                </c:pt>
                <c:pt idx="68">
                  <c:v>-3.7900000002991874E-2</c:v>
                </c:pt>
                <c:pt idx="69">
                  <c:v>-3.282500000204891E-2</c:v>
                </c:pt>
                <c:pt idx="70">
                  <c:v>-2.6825000000826549E-2</c:v>
                </c:pt>
                <c:pt idx="71">
                  <c:v>-3.1199999997625127E-2</c:v>
                </c:pt>
                <c:pt idx="72">
                  <c:v>-3.0475000006845221E-2</c:v>
                </c:pt>
                <c:pt idx="73">
                  <c:v>-2.7074999998148996E-2</c:v>
                </c:pt>
                <c:pt idx="74">
                  <c:v>-1.855000000068685E-2</c:v>
                </c:pt>
                <c:pt idx="75">
                  <c:v>-3.0200000001059379E-2</c:v>
                </c:pt>
                <c:pt idx="76">
                  <c:v>-2.4575000003096648E-2</c:v>
                </c:pt>
                <c:pt idx="77">
                  <c:v>-1.5500000001338776E-2</c:v>
                </c:pt>
                <c:pt idx="78">
                  <c:v>-2.2800000006100163E-2</c:v>
                </c:pt>
                <c:pt idx="79">
                  <c:v>-1.8350000005739275E-2</c:v>
                </c:pt>
                <c:pt idx="80">
                  <c:v>-1.3550000003306195E-2</c:v>
                </c:pt>
                <c:pt idx="81">
                  <c:v>-2.1025000001827721E-2</c:v>
                </c:pt>
                <c:pt idx="82">
                  <c:v>-1.2625000003026798E-2</c:v>
                </c:pt>
                <c:pt idx="83">
                  <c:v>-1.4275000001362059E-2</c:v>
                </c:pt>
                <c:pt idx="84">
                  <c:v>-8.8249999971594661E-3</c:v>
                </c:pt>
                <c:pt idx="85">
                  <c:v>-6.4000000056694262E-3</c:v>
                </c:pt>
                <c:pt idx="86">
                  <c:v>-1.5700000003562309E-2</c:v>
                </c:pt>
                <c:pt idx="87">
                  <c:v>-9.2000000076950528E-3</c:v>
                </c:pt>
                <c:pt idx="88">
                  <c:v>-1.4450000002398156E-2</c:v>
                </c:pt>
                <c:pt idx="89">
                  <c:v>4.1999999957624823E-3</c:v>
                </c:pt>
                <c:pt idx="90">
                  <c:v>-6.3750000044819899E-3</c:v>
                </c:pt>
                <c:pt idx="91">
                  <c:v>-8.2000000038533472E-3</c:v>
                </c:pt>
                <c:pt idx="92">
                  <c:v>-1.1725000003934838E-2</c:v>
                </c:pt>
                <c:pt idx="93">
                  <c:v>-1.1700000002747402E-2</c:v>
                </c:pt>
                <c:pt idx="94">
                  <c:v>-1.0700000006181654E-2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A4-499A-843E-743262415BDD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  <c:pt idx="95">
                  <c:v>0</c:v>
                </c:pt>
                <c:pt idx="96">
                  <c:v>1.6999999934341758E-3</c:v>
                </c:pt>
                <c:pt idx="97">
                  <c:v>-6.2500000058207661E-3</c:v>
                </c:pt>
                <c:pt idx="98">
                  <c:v>-3.2999999966705218E-3</c:v>
                </c:pt>
                <c:pt idx="99">
                  <c:v>-1.8500000005587935E-3</c:v>
                </c:pt>
                <c:pt idx="101">
                  <c:v>2.7249999984633178E-3</c:v>
                </c:pt>
                <c:pt idx="102">
                  <c:v>-5.9250000049360096E-3</c:v>
                </c:pt>
                <c:pt idx="103">
                  <c:v>1.574999994772952E-3</c:v>
                </c:pt>
                <c:pt idx="104">
                  <c:v>4.4249999991734512E-3</c:v>
                </c:pt>
                <c:pt idx="106">
                  <c:v>6.8749999918509275E-3</c:v>
                </c:pt>
                <c:pt idx="107">
                  <c:v>1.6924999996263068E-2</c:v>
                </c:pt>
                <c:pt idx="108">
                  <c:v>-1.4862500007438939E-2</c:v>
                </c:pt>
                <c:pt idx="109">
                  <c:v>2.2474999997939449E-2</c:v>
                </c:pt>
                <c:pt idx="110">
                  <c:v>2.5799999995797407E-2</c:v>
                </c:pt>
                <c:pt idx="111">
                  <c:v>2.3399999998218846E-2</c:v>
                </c:pt>
                <c:pt idx="112">
                  <c:v>1.9299999999930151E-2</c:v>
                </c:pt>
                <c:pt idx="113">
                  <c:v>1.9124999998894054E-2</c:v>
                </c:pt>
                <c:pt idx="114">
                  <c:v>1.6875000001164153E-2</c:v>
                </c:pt>
                <c:pt idx="115">
                  <c:v>2.6124999996682163E-2</c:v>
                </c:pt>
                <c:pt idx="116">
                  <c:v>4.6437500001047738E-2</c:v>
                </c:pt>
                <c:pt idx="117">
                  <c:v>2.7149999994435348E-2</c:v>
                </c:pt>
                <c:pt idx="118">
                  <c:v>3.2299999998940621E-2</c:v>
                </c:pt>
                <c:pt idx="119">
                  <c:v>2.3025000002235174E-2</c:v>
                </c:pt>
                <c:pt idx="120">
                  <c:v>3.4799999993992969E-2</c:v>
                </c:pt>
                <c:pt idx="121">
                  <c:v>3.6099999997531995E-2</c:v>
                </c:pt>
                <c:pt idx="122">
                  <c:v>5.5225000003702007E-2</c:v>
                </c:pt>
                <c:pt idx="123">
                  <c:v>5.4750000002968591E-2</c:v>
                </c:pt>
                <c:pt idx="124">
                  <c:v>5.4604999997536652E-2</c:v>
                </c:pt>
                <c:pt idx="125">
                  <c:v>5.4904999997233972E-2</c:v>
                </c:pt>
                <c:pt idx="126">
                  <c:v>5.7832499995129183E-2</c:v>
                </c:pt>
                <c:pt idx="127">
                  <c:v>5.8732500001497101E-2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A4-499A-843E-743262415BD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A4-499A-843E-743262415BD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  <c:pt idx="107">
                  <c:v>1.2567004737738056E-2</c:v>
                </c:pt>
                <c:pt idx="108">
                  <c:v>1.2762777761209022E-2</c:v>
                </c:pt>
                <c:pt idx="109">
                  <c:v>1.6212433450645714E-2</c:v>
                </c:pt>
                <c:pt idx="110">
                  <c:v>1.6874011254099326E-2</c:v>
                </c:pt>
                <c:pt idx="111">
                  <c:v>2.0546443142658154E-2</c:v>
                </c:pt>
                <c:pt idx="112">
                  <c:v>2.0654455845262827E-2</c:v>
                </c:pt>
                <c:pt idx="113">
                  <c:v>2.1316033648716436E-2</c:v>
                </c:pt>
                <c:pt idx="114">
                  <c:v>2.3881335335577382E-2</c:v>
                </c:pt>
                <c:pt idx="115">
                  <c:v>2.5096478239879937E-2</c:v>
                </c:pt>
                <c:pt idx="116">
                  <c:v>2.5346257614653239E-2</c:v>
                </c:pt>
                <c:pt idx="117">
                  <c:v>2.5812062394635883E-2</c:v>
                </c:pt>
                <c:pt idx="118">
                  <c:v>3.2265821375265E-2</c:v>
                </c:pt>
                <c:pt idx="119">
                  <c:v>3.3035411881323279E-2</c:v>
                </c:pt>
                <c:pt idx="120">
                  <c:v>3.6208285020335504E-2</c:v>
                </c:pt>
                <c:pt idx="121">
                  <c:v>3.6424310425544851E-2</c:v>
                </c:pt>
                <c:pt idx="122">
                  <c:v>5.2423691998861793E-2</c:v>
                </c:pt>
                <c:pt idx="123">
                  <c:v>5.3139276153617743E-2</c:v>
                </c:pt>
                <c:pt idx="124">
                  <c:v>5.6528174697839301E-2</c:v>
                </c:pt>
                <c:pt idx="125">
                  <c:v>5.6528174697839301E-2</c:v>
                </c:pt>
                <c:pt idx="126">
                  <c:v>5.7331519173461548E-2</c:v>
                </c:pt>
                <c:pt idx="127">
                  <c:v>5.7331519173461548E-2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A4-499A-843E-743262415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802296"/>
        <c:axId val="1"/>
      </c:scatterChart>
      <c:valAx>
        <c:axId val="6328022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38673236020937"/>
              <c:y val="0.863777089783281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853801169590642E-2"/>
              <c:y val="0.34674922600619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802296"/>
        <c:crosses val="autoZero"/>
        <c:crossBetween val="midCat"/>
        <c:min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695921781707111"/>
          <c:y val="0.91950464396284826"/>
          <c:w val="0.68274945894921024"/>
          <c:h val="6.19195046439628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V449 Oph -- O-C Diagr.</a:t>
            </a:r>
          </a:p>
        </c:rich>
      </c:tx>
      <c:layout>
        <c:manualLayout>
          <c:xMode val="edge"/>
          <c:yMode val="edge"/>
          <c:x val="0.372263080253654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2927408564815"/>
          <c:y val="0.12963002034511339"/>
          <c:w val="0.84379622191222481"/>
          <c:h val="0.651236530781403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39">
                  <c:v>-3.2650000001012813E-2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5A-49A2-ABDF-E2C9C6D9A98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5A-49A2-ABDF-E2C9C6D9A982}"/>
            </c:ext>
          </c:extLst>
        </c:ser>
        <c:ser>
          <c:idx val="2"/>
          <c:order val="2"/>
          <c:tx>
            <c:strRef>
              <c:f>'Active 1'!$J$20:$J$20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100">
                  <c:v>0</c:v>
                </c:pt>
                <c:pt idx="105">
                  <c:v>2.9999999969732016E-3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5A-49A2-ABDF-E2C9C6D9A982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'Active 1'!$D$21:$D$42</c:f>
                <c:numCache>
                  <c:formatCode>General</c:formatCode>
                  <c:ptCount val="2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0">
                  <c:v>-0.10002500000337022</c:v>
                </c:pt>
                <c:pt idx="1">
                  <c:v>-9.5625000005384209E-2</c:v>
                </c:pt>
                <c:pt idx="2">
                  <c:v>-0.11770000000251457</c:v>
                </c:pt>
                <c:pt idx="3">
                  <c:v>-0.11682500000461005</c:v>
                </c:pt>
                <c:pt idx="4">
                  <c:v>-0.12910000000192667</c:v>
                </c:pt>
                <c:pt idx="5">
                  <c:v>-0.14145000000280561</c:v>
                </c:pt>
                <c:pt idx="6">
                  <c:v>-0.11567500000819564</c:v>
                </c:pt>
                <c:pt idx="7">
                  <c:v>-0.10875000000669388</c:v>
                </c:pt>
                <c:pt idx="8">
                  <c:v>-0.11307500000839354</c:v>
                </c:pt>
                <c:pt idx="9">
                  <c:v>-0.11327500000334112</c:v>
                </c:pt>
                <c:pt idx="10">
                  <c:v>-0.11072499999863794</c:v>
                </c:pt>
                <c:pt idx="11">
                  <c:v>-3.8124999999126885E-2</c:v>
                </c:pt>
                <c:pt idx="12">
                  <c:v>-9.8625000005995389E-2</c:v>
                </c:pt>
                <c:pt idx="13">
                  <c:v>-4.6675000005052425E-2</c:v>
                </c:pt>
                <c:pt idx="14">
                  <c:v>-4.227500000706641E-2</c:v>
                </c:pt>
                <c:pt idx="15">
                  <c:v>-4.9575000004551839E-2</c:v>
                </c:pt>
                <c:pt idx="16">
                  <c:v>-6.0749999996914994E-2</c:v>
                </c:pt>
                <c:pt idx="17">
                  <c:v>-4.3749999997089617E-2</c:v>
                </c:pt>
                <c:pt idx="18">
                  <c:v>-4.8625000003085006E-2</c:v>
                </c:pt>
                <c:pt idx="19">
                  <c:v>-4.0000000000873115E-2</c:v>
                </c:pt>
                <c:pt idx="20">
                  <c:v>-4.657500000030268E-2</c:v>
                </c:pt>
                <c:pt idx="21">
                  <c:v>-4.3725000003178138E-2</c:v>
                </c:pt>
                <c:pt idx="22">
                  <c:v>-3.7350000005972106E-2</c:v>
                </c:pt>
                <c:pt idx="23">
                  <c:v>-4.8249999999825377E-2</c:v>
                </c:pt>
                <c:pt idx="24">
                  <c:v>-4.6249999999417923E-2</c:v>
                </c:pt>
                <c:pt idx="25">
                  <c:v>-4.3250000002444722E-2</c:v>
                </c:pt>
                <c:pt idx="26">
                  <c:v>-4.3250000002444722E-2</c:v>
                </c:pt>
                <c:pt idx="27">
                  <c:v>-4.0249999998195563E-2</c:v>
                </c:pt>
                <c:pt idx="28">
                  <c:v>-4.2500000003201421E-2</c:v>
                </c:pt>
                <c:pt idx="29">
                  <c:v>-4.0000000008149073E-2</c:v>
                </c:pt>
                <c:pt idx="30">
                  <c:v>-3.2000000006519258E-2</c:v>
                </c:pt>
                <c:pt idx="31">
                  <c:v>-3.8175000001501758E-2</c:v>
                </c:pt>
                <c:pt idx="32">
                  <c:v>-3.717500000493601E-2</c:v>
                </c:pt>
                <c:pt idx="33">
                  <c:v>-3.8475000008475035E-2</c:v>
                </c:pt>
                <c:pt idx="34">
                  <c:v>-3.8975000003119931E-2</c:v>
                </c:pt>
                <c:pt idx="35">
                  <c:v>-4.4550000005983748E-2</c:v>
                </c:pt>
                <c:pt idx="36">
                  <c:v>-3.6850000004051253E-2</c:v>
                </c:pt>
                <c:pt idx="37">
                  <c:v>-2.5400000005902257E-2</c:v>
                </c:pt>
                <c:pt idx="38">
                  <c:v>-3.2474999999976717E-2</c:v>
                </c:pt>
                <c:pt idx="40">
                  <c:v>-2.9549999999289867E-2</c:v>
                </c:pt>
                <c:pt idx="41">
                  <c:v>-2.8075000001990702E-2</c:v>
                </c:pt>
                <c:pt idx="42">
                  <c:v>-3.1674999998358544E-2</c:v>
                </c:pt>
                <c:pt idx="43">
                  <c:v>-3.605000000243308E-2</c:v>
                </c:pt>
                <c:pt idx="44">
                  <c:v>-3.6124999998719431E-2</c:v>
                </c:pt>
                <c:pt idx="45">
                  <c:v>-2.7875000007043127E-2</c:v>
                </c:pt>
                <c:pt idx="46">
                  <c:v>-3.1500000004598405E-2</c:v>
                </c:pt>
                <c:pt idx="47">
                  <c:v>-3.3475000003818423E-2</c:v>
                </c:pt>
                <c:pt idx="48">
                  <c:v>-3.5775000003923196E-2</c:v>
                </c:pt>
                <c:pt idx="49">
                  <c:v>-3.1775000003108289E-2</c:v>
                </c:pt>
                <c:pt idx="50">
                  <c:v>-3.5349999998288695E-2</c:v>
                </c:pt>
                <c:pt idx="51">
                  <c:v>-3.432500000053551E-2</c:v>
                </c:pt>
                <c:pt idx="52">
                  <c:v>-3.7225000007310882E-2</c:v>
                </c:pt>
                <c:pt idx="53">
                  <c:v>-2.8900000004796311E-2</c:v>
                </c:pt>
                <c:pt idx="54">
                  <c:v>-3.0200000001059379E-2</c:v>
                </c:pt>
                <c:pt idx="55">
                  <c:v>-2.9775000002700835E-2</c:v>
                </c:pt>
                <c:pt idx="56">
                  <c:v>-2.8175000006740447E-2</c:v>
                </c:pt>
                <c:pt idx="57">
                  <c:v>-3.5400000000663567E-2</c:v>
                </c:pt>
                <c:pt idx="58">
                  <c:v>-3.1875000000582077E-2</c:v>
                </c:pt>
                <c:pt idx="59">
                  <c:v>-2.7425000000221189E-2</c:v>
                </c:pt>
                <c:pt idx="60">
                  <c:v>-2.9800000003888272E-2</c:v>
                </c:pt>
                <c:pt idx="61">
                  <c:v>-3.8975000003119931E-2</c:v>
                </c:pt>
                <c:pt idx="62">
                  <c:v>-2.9775000002700835E-2</c:v>
                </c:pt>
                <c:pt idx="63">
                  <c:v>-3.8625000001047738E-2</c:v>
                </c:pt>
                <c:pt idx="64">
                  <c:v>-4.2300000000977889E-2</c:v>
                </c:pt>
                <c:pt idx="65">
                  <c:v>-3.6149999999906868E-2</c:v>
                </c:pt>
                <c:pt idx="66">
                  <c:v>-4.0425000006507616E-2</c:v>
                </c:pt>
                <c:pt idx="67">
                  <c:v>-3.0575000004319008E-2</c:v>
                </c:pt>
                <c:pt idx="68">
                  <c:v>-3.7900000002991874E-2</c:v>
                </c:pt>
                <c:pt idx="69">
                  <c:v>-3.282500000204891E-2</c:v>
                </c:pt>
                <c:pt idx="70">
                  <c:v>-2.6825000000826549E-2</c:v>
                </c:pt>
                <c:pt idx="71">
                  <c:v>-3.1199999997625127E-2</c:v>
                </c:pt>
                <c:pt idx="72">
                  <c:v>-3.0475000006845221E-2</c:v>
                </c:pt>
                <c:pt idx="73">
                  <c:v>-2.7074999998148996E-2</c:v>
                </c:pt>
                <c:pt idx="74">
                  <c:v>-1.855000000068685E-2</c:v>
                </c:pt>
                <c:pt idx="75">
                  <c:v>-3.0200000001059379E-2</c:v>
                </c:pt>
                <c:pt idx="76">
                  <c:v>-2.4575000003096648E-2</c:v>
                </c:pt>
                <c:pt idx="77">
                  <c:v>-1.5500000001338776E-2</c:v>
                </c:pt>
                <c:pt idx="78">
                  <c:v>-2.2800000006100163E-2</c:v>
                </c:pt>
                <c:pt idx="79">
                  <c:v>-1.8350000005739275E-2</c:v>
                </c:pt>
                <c:pt idx="80">
                  <c:v>-1.3550000003306195E-2</c:v>
                </c:pt>
                <c:pt idx="81">
                  <c:v>-2.1025000001827721E-2</c:v>
                </c:pt>
                <c:pt idx="82">
                  <c:v>-1.2625000003026798E-2</c:v>
                </c:pt>
                <c:pt idx="83">
                  <c:v>-1.4275000001362059E-2</c:v>
                </c:pt>
                <c:pt idx="84">
                  <c:v>-8.8249999971594661E-3</c:v>
                </c:pt>
                <c:pt idx="85">
                  <c:v>-6.4000000056694262E-3</c:v>
                </c:pt>
                <c:pt idx="86">
                  <c:v>-1.5700000003562309E-2</c:v>
                </c:pt>
                <c:pt idx="87">
                  <c:v>-9.2000000076950528E-3</c:v>
                </c:pt>
                <c:pt idx="88">
                  <c:v>-1.4450000002398156E-2</c:v>
                </c:pt>
                <c:pt idx="89">
                  <c:v>4.1999999957624823E-3</c:v>
                </c:pt>
                <c:pt idx="90">
                  <c:v>-6.3750000044819899E-3</c:v>
                </c:pt>
                <c:pt idx="91">
                  <c:v>-8.2000000038533472E-3</c:v>
                </c:pt>
                <c:pt idx="92">
                  <c:v>-1.1725000003934838E-2</c:v>
                </c:pt>
                <c:pt idx="93">
                  <c:v>-1.1700000002747402E-2</c:v>
                </c:pt>
                <c:pt idx="94">
                  <c:v>-1.0700000006181654E-2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5A-49A2-ABDF-E2C9C6D9A982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  <c:pt idx="95">
                  <c:v>0</c:v>
                </c:pt>
                <c:pt idx="96">
                  <c:v>1.6999999934341758E-3</c:v>
                </c:pt>
                <c:pt idx="97">
                  <c:v>-6.2500000058207661E-3</c:v>
                </c:pt>
                <c:pt idx="98">
                  <c:v>-3.2999999966705218E-3</c:v>
                </c:pt>
                <c:pt idx="99">
                  <c:v>-1.8500000005587935E-3</c:v>
                </c:pt>
                <c:pt idx="101">
                  <c:v>2.7249999984633178E-3</c:v>
                </c:pt>
                <c:pt idx="102">
                  <c:v>-5.9250000049360096E-3</c:v>
                </c:pt>
                <c:pt idx="103">
                  <c:v>1.574999994772952E-3</c:v>
                </c:pt>
                <c:pt idx="104">
                  <c:v>4.4249999991734512E-3</c:v>
                </c:pt>
                <c:pt idx="106">
                  <c:v>6.8749999918509275E-3</c:v>
                </c:pt>
                <c:pt idx="107">
                  <c:v>1.6924999996263068E-2</c:v>
                </c:pt>
                <c:pt idx="108">
                  <c:v>-1.4862500007438939E-2</c:v>
                </c:pt>
                <c:pt idx="109">
                  <c:v>2.2474999997939449E-2</c:v>
                </c:pt>
                <c:pt idx="110">
                  <c:v>2.5799999995797407E-2</c:v>
                </c:pt>
                <c:pt idx="111">
                  <c:v>2.3399999998218846E-2</c:v>
                </c:pt>
                <c:pt idx="112">
                  <c:v>1.9299999999930151E-2</c:v>
                </c:pt>
                <c:pt idx="113">
                  <c:v>1.9124999998894054E-2</c:v>
                </c:pt>
                <c:pt idx="114">
                  <c:v>1.6875000001164153E-2</c:v>
                </c:pt>
                <c:pt idx="115">
                  <c:v>2.6124999996682163E-2</c:v>
                </c:pt>
                <c:pt idx="116">
                  <c:v>4.6437500001047738E-2</c:v>
                </c:pt>
                <c:pt idx="117">
                  <c:v>2.7149999994435348E-2</c:v>
                </c:pt>
                <c:pt idx="118">
                  <c:v>3.2299999998940621E-2</c:v>
                </c:pt>
                <c:pt idx="119">
                  <c:v>2.3025000002235174E-2</c:v>
                </c:pt>
                <c:pt idx="120">
                  <c:v>3.4799999993992969E-2</c:v>
                </c:pt>
                <c:pt idx="121">
                  <c:v>3.6099999997531995E-2</c:v>
                </c:pt>
                <c:pt idx="122">
                  <c:v>5.5225000003702007E-2</c:v>
                </c:pt>
                <c:pt idx="123">
                  <c:v>5.4750000002968591E-2</c:v>
                </c:pt>
                <c:pt idx="124">
                  <c:v>5.4604999997536652E-2</c:v>
                </c:pt>
                <c:pt idx="125">
                  <c:v>5.4904999997233972E-2</c:v>
                </c:pt>
                <c:pt idx="126">
                  <c:v>5.7832499995129183E-2</c:v>
                </c:pt>
                <c:pt idx="127">
                  <c:v>5.8732500001497101E-2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5A-49A2-ABDF-E2C9C6D9A98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5A-49A2-ABDF-E2C9C6D9A98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-18821</c:v>
                </c:pt>
                <c:pt idx="1">
                  <c:v>-18533</c:v>
                </c:pt>
                <c:pt idx="2">
                  <c:v>-18212</c:v>
                </c:pt>
                <c:pt idx="3">
                  <c:v>-17957</c:v>
                </c:pt>
                <c:pt idx="4">
                  <c:v>-17340</c:v>
                </c:pt>
                <c:pt idx="5">
                  <c:v>-14962</c:v>
                </c:pt>
                <c:pt idx="6">
                  <c:v>-13279</c:v>
                </c:pt>
                <c:pt idx="7">
                  <c:v>-12918</c:v>
                </c:pt>
                <c:pt idx="8">
                  <c:v>-12687</c:v>
                </c:pt>
                <c:pt idx="9">
                  <c:v>-12671</c:v>
                </c:pt>
                <c:pt idx="10">
                  <c:v>-12025</c:v>
                </c:pt>
                <c:pt idx="11">
                  <c:v>-11433</c:v>
                </c:pt>
                <c:pt idx="12">
                  <c:v>-11173</c:v>
                </c:pt>
                <c:pt idx="13">
                  <c:v>-6759</c:v>
                </c:pt>
                <c:pt idx="14">
                  <c:v>-6751</c:v>
                </c:pt>
                <c:pt idx="15">
                  <c:v>-6747</c:v>
                </c:pt>
                <c:pt idx="16">
                  <c:v>-6718</c:v>
                </c:pt>
                <c:pt idx="17">
                  <c:v>-6718</c:v>
                </c:pt>
                <c:pt idx="18">
                  <c:v>-6653</c:v>
                </c:pt>
                <c:pt idx="19">
                  <c:v>-6488</c:v>
                </c:pt>
                <c:pt idx="20">
                  <c:v>-6467</c:v>
                </c:pt>
                <c:pt idx="21">
                  <c:v>-6453</c:v>
                </c:pt>
                <c:pt idx="22">
                  <c:v>-6430</c:v>
                </c:pt>
                <c:pt idx="23">
                  <c:v>-6418</c:v>
                </c:pt>
                <c:pt idx="24">
                  <c:v>-6418</c:v>
                </c:pt>
                <c:pt idx="25">
                  <c:v>-6418</c:v>
                </c:pt>
                <c:pt idx="26">
                  <c:v>-6418</c:v>
                </c:pt>
                <c:pt idx="27">
                  <c:v>-6418</c:v>
                </c:pt>
                <c:pt idx="28">
                  <c:v>-6228</c:v>
                </c:pt>
                <c:pt idx="29">
                  <c:v>-6208</c:v>
                </c:pt>
                <c:pt idx="30">
                  <c:v>-6208</c:v>
                </c:pt>
                <c:pt idx="31">
                  <c:v>-6179</c:v>
                </c:pt>
                <c:pt idx="32">
                  <c:v>-6179</c:v>
                </c:pt>
                <c:pt idx="33">
                  <c:v>-6175</c:v>
                </c:pt>
                <c:pt idx="34">
                  <c:v>-6159</c:v>
                </c:pt>
                <c:pt idx="35">
                  <c:v>-6134</c:v>
                </c:pt>
                <c:pt idx="36">
                  <c:v>-6130</c:v>
                </c:pt>
                <c:pt idx="37">
                  <c:v>-5936</c:v>
                </c:pt>
                <c:pt idx="38">
                  <c:v>-5895</c:v>
                </c:pt>
                <c:pt idx="39">
                  <c:v>-5866</c:v>
                </c:pt>
                <c:pt idx="40">
                  <c:v>-5866</c:v>
                </c:pt>
                <c:pt idx="41">
                  <c:v>-5607</c:v>
                </c:pt>
                <c:pt idx="42">
                  <c:v>-5599</c:v>
                </c:pt>
                <c:pt idx="43">
                  <c:v>-5554</c:v>
                </c:pt>
                <c:pt idx="44">
                  <c:v>-5513</c:v>
                </c:pt>
                <c:pt idx="45">
                  <c:v>-5303</c:v>
                </c:pt>
                <c:pt idx="46">
                  <c:v>-5068</c:v>
                </c:pt>
                <c:pt idx="47">
                  <c:v>-5015</c:v>
                </c:pt>
                <c:pt idx="48">
                  <c:v>-5011</c:v>
                </c:pt>
                <c:pt idx="49">
                  <c:v>-5011</c:v>
                </c:pt>
                <c:pt idx="50">
                  <c:v>-4990</c:v>
                </c:pt>
                <c:pt idx="51">
                  <c:v>-4937</c:v>
                </c:pt>
                <c:pt idx="52">
                  <c:v>-4925</c:v>
                </c:pt>
                <c:pt idx="53">
                  <c:v>-4796</c:v>
                </c:pt>
                <c:pt idx="54">
                  <c:v>-4792</c:v>
                </c:pt>
                <c:pt idx="55">
                  <c:v>-4731</c:v>
                </c:pt>
                <c:pt idx="56">
                  <c:v>-4459</c:v>
                </c:pt>
                <c:pt idx="57">
                  <c:v>-4216</c:v>
                </c:pt>
                <c:pt idx="58">
                  <c:v>-4143</c:v>
                </c:pt>
                <c:pt idx="59">
                  <c:v>-4069</c:v>
                </c:pt>
                <c:pt idx="60">
                  <c:v>-3904</c:v>
                </c:pt>
                <c:pt idx="61">
                  <c:v>-3875</c:v>
                </c:pt>
                <c:pt idx="62">
                  <c:v>-3851</c:v>
                </c:pt>
                <c:pt idx="63">
                  <c:v>-3773</c:v>
                </c:pt>
                <c:pt idx="64">
                  <c:v>-3724</c:v>
                </c:pt>
                <c:pt idx="65">
                  <c:v>-3526</c:v>
                </c:pt>
                <c:pt idx="66">
                  <c:v>-3509</c:v>
                </c:pt>
                <c:pt idx="67">
                  <c:v>-3307</c:v>
                </c:pt>
                <c:pt idx="68">
                  <c:v>-3156</c:v>
                </c:pt>
                <c:pt idx="69">
                  <c:v>-2917</c:v>
                </c:pt>
                <c:pt idx="70">
                  <c:v>-2917</c:v>
                </c:pt>
                <c:pt idx="71">
                  <c:v>-2872</c:v>
                </c:pt>
                <c:pt idx="72">
                  <c:v>-2735</c:v>
                </c:pt>
                <c:pt idx="73">
                  <c:v>-2727</c:v>
                </c:pt>
                <c:pt idx="74">
                  <c:v>-2654</c:v>
                </c:pt>
                <c:pt idx="75">
                  <c:v>-2592</c:v>
                </c:pt>
                <c:pt idx="76">
                  <c:v>-2427</c:v>
                </c:pt>
                <c:pt idx="77">
                  <c:v>-2308</c:v>
                </c:pt>
                <c:pt idx="78">
                  <c:v>-2304</c:v>
                </c:pt>
                <c:pt idx="79">
                  <c:v>-2110</c:v>
                </c:pt>
                <c:pt idx="80">
                  <c:v>-2094</c:v>
                </c:pt>
                <c:pt idx="81">
                  <c:v>-2061</c:v>
                </c:pt>
                <c:pt idx="82">
                  <c:v>-2053</c:v>
                </c:pt>
                <c:pt idx="83">
                  <c:v>-1871</c:v>
                </c:pt>
                <c:pt idx="84">
                  <c:v>-1757</c:v>
                </c:pt>
                <c:pt idx="85">
                  <c:v>-1736</c:v>
                </c:pt>
                <c:pt idx="86">
                  <c:v>-1732</c:v>
                </c:pt>
                <c:pt idx="87">
                  <c:v>-1712</c:v>
                </c:pt>
                <c:pt idx="88">
                  <c:v>-1522</c:v>
                </c:pt>
                <c:pt idx="89">
                  <c:v>-1424</c:v>
                </c:pt>
                <c:pt idx="90">
                  <c:v>-1003</c:v>
                </c:pt>
                <c:pt idx="91">
                  <c:v>-872</c:v>
                </c:pt>
                <c:pt idx="92">
                  <c:v>-625</c:v>
                </c:pt>
                <c:pt idx="93">
                  <c:v>-572</c:v>
                </c:pt>
                <c:pt idx="94">
                  <c:v>-572</c:v>
                </c:pt>
                <c:pt idx="95">
                  <c:v>-568</c:v>
                </c:pt>
                <c:pt idx="96">
                  <c:v>-564</c:v>
                </c:pt>
                <c:pt idx="97">
                  <c:v>-378</c:v>
                </c:pt>
                <c:pt idx="98">
                  <c:v>-284</c:v>
                </c:pt>
                <c:pt idx="99">
                  <c:v>-90</c:v>
                </c:pt>
                <c:pt idx="100">
                  <c:v>0</c:v>
                </c:pt>
                <c:pt idx="101">
                  <c:v>49</c:v>
                </c:pt>
                <c:pt idx="102">
                  <c:v>231</c:v>
                </c:pt>
                <c:pt idx="103">
                  <c:v>251</c:v>
                </c:pt>
                <c:pt idx="104">
                  <c:v>333</c:v>
                </c:pt>
                <c:pt idx="105">
                  <c:v>584</c:v>
                </c:pt>
                <c:pt idx="106">
                  <c:v>807</c:v>
                </c:pt>
                <c:pt idx="107">
                  <c:v>849</c:v>
                </c:pt>
                <c:pt idx="108">
                  <c:v>863.5</c:v>
                </c:pt>
                <c:pt idx="109">
                  <c:v>1119</c:v>
                </c:pt>
                <c:pt idx="110">
                  <c:v>1168</c:v>
                </c:pt>
                <c:pt idx="111">
                  <c:v>1440</c:v>
                </c:pt>
                <c:pt idx="112">
                  <c:v>1448</c:v>
                </c:pt>
                <c:pt idx="113">
                  <c:v>1497</c:v>
                </c:pt>
                <c:pt idx="114">
                  <c:v>1687</c:v>
                </c:pt>
                <c:pt idx="115">
                  <c:v>1777</c:v>
                </c:pt>
                <c:pt idx="116">
                  <c:v>1795.5</c:v>
                </c:pt>
                <c:pt idx="117">
                  <c:v>1830</c:v>
                </c:pt>
                <c:pt idx="118">
                  <c:v>2308</c:v>
                </c:pt>
                <c:pt idx="119">
                  <c:v>2365</c:v>
                </c:pt>
                <c:pt idx="120">
                  <c:v>2600</c:v>
                </c:pt>
                <c:pt idx="121">
                  <c:v>2616</c:v>
                </c:pt>
                <c:pt idx="122">
                  <c:v>3801</c:v>
                </c:pt>
                <c:pt idx="123">
                  <c:v>3854</c:v>
                </c:pt>
                <c:pt idx="124">
                  <c:v>4105</c:v>
                </c:pt>
                <c:pt idx="125">
                  <c:v>4105</c:v>
                </c:pt>
                <c:pt idx="126">
                  <c:v>4164.5</c:v>
                </c:pt>
                <c:pt idx="127">
                  <c:v>4164.5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  <c:pt idx="107">
                  <c:v>1.2567004737738056E-2</c:v>
                </c:pt>
                <c:pt idx="108">
                  <c:v>1.2762777761209022E-2</c:v>
                </c:pt>
                <c:pt idx="109">
                  <c:v>1.6212433450645714E-2</c:v>
                </c:pt>
                <c:pt idx="110">
                  <c:v>1.6874011254099326E-2</c:v>
                </c:pt>
                <c:pt idx="111">
                  <c:v>2.0546443142658154E-2</c:v>
                </c:pt>
                <c:pt idx="112">
                  <c:v>2.0654455845262827E-2</c:v>
                </c:pt>
                <c:pt idx="113">
                  <c:v>2.1316033648716436E-2</c:v>
                </c:pt>
                <c:pt idx="114">
                  <c:v>2.3881335335577382E-2</c:v>
                </c:pt>
                <c:pt idx="115">
                  <c:v>2.5096478239879937E-2</c:v>
                </c:pt>
                <c:pt idx="116">
                  <c:v>2.5346257614653239E-2</c:v>
                </c:pt>
                <c:pt idx="117">
                  <c:v>2.5812062394635883E-2</c:v>
                </c:pt>
                <c:pt idx="118">
                  <c:v>3.2265821375265E-2</c:v>
                </c:pt>
                <c:pt idx="119">
                  <c:v>3.3035411881323279E-2</c:v>
                </c:pt>
                <c:pt idx="120">
                  <c:v>3.6208285020335504E-2</c:v>
                </c:pt>
                <c:pt idx="121">
                  <c:v>3.6424310425544851E-2</c:v>
                </c:pt>
                <c:pt idx="122">
                  <c:v>5.2423691998861793E-2</c:v>
                </c:pt>
                <c:pt idx="123">
                  <c:v>5.3139276153617743E-2</c:v>
                </c:pt>
                <c:pt idx="124">
                  <c:v>5.6528174697839301E-2</c:v>
                </c:pt>
                <c:pt idx="125">
                  <c:v>5.6528174697839301E-2</c:v>
                </c:pt>
                <c:pt idx="126">
                  <c:v>5.7331519173461548E-2</c:v>
                </c:pt>
                <c:pt idx="127">
                  <c:v>5.7331519173461548E-2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5A-49A2-ABDF-E2C9C6D9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813096"/>
        <c:axId val="1"/>
      </c:scatterChart>
      <c:valAx>
        <c:axId val="632813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64994156752307"/>
              <c:y val="0.86420012313275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357664233576641E-2"/>
              <c:y val="0.34567998444638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813096"/>
        <c:crosses val="autoZero"/>
        <c:crossBetween val="midCat"/>
        <c:min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678847443339654"/>
          <c:y val="0.91975600272188196"/>
          <c:w val="0.68175228461405835"/>
          <c:h val="6.17287190952983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666750</xdr:colOff>
      <xdr:row>17</xdr:row>
      <xdr:rowOff>171450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CA05015-4297-19A4-AD89-16EFE24D2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723900</xdr:colOff>
      <xdr:row>0</xdr:row>
      <xdr:rowOff>0</xdr:rowOff>
    </xdr:from>
    <xdr:to>
      <xdr:col>25</xdr:col>
      <xdr:colOff>247650</xdr:colOff>
      <xdr:row>18</xdr:row>
      <xdr:rowOff>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E445A54-F8A8-DB86-F1AA-39128CC42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6" TargetMode="External"/><Relationship Id="rId13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5027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118" TargetMode="External"/><Relationship Id="rId1" Type="http://schemas.openxmlformats.org/officeDocument/2006/relationships/hyperlink" Target="http://www.bav-astro.de/sfs/BAVM_link.php?BAVMnr=99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bav-astro.de/sfs/BAVM_link.php?BAVMnr=158" TargetMode="External"/><Relationship Id="rId10" Type="http://schemas.openxmlformats.org/officeDocument/2006/relationships/hyperlink" Target="http://www.bav-astro.de/sfs/BAVM_link.php?BAVMnr=209" TargetMode="External"/><Relationship Id="rId4" Type="http://schemas.openxmlformats.org/officeDocument/2006/relationships/hyperlink" Target="http://www.konkoly.hu/cgi-bin/IBVS?5027" TargetMode="External"/><Relationship Id="rId9" Type="http://schemas.openxmlformats.org/officeDocument/2006/relationships/hyperlink" Target="http://www.bav-astro.de/sfs/BAVM_link.php?BAVMnr=214" TargetMode="External"/><Relationship Id="rId14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3033"/>
  <sheetViews>
    <sheetView tabSelected="1" workbookViewId="0">
      <pane xSplit="12" ySplit="22" topLeftCell="M95" activePane="bottomRight" state="frozen"/>
      <selection pane="topRight" activeCell="M1" sqref="M1"/>
      <selection pane="bottomLeft" activeCell="A23" sqref="A23"/>
      <selection pane="bottomRight" activeCell="E7" sqref="E7:F7"/>
    </sheetView>
  </sheetViews>
  <sheetFormatPr defaultColWidth="10.28515625" defaultRowHeight="12.75" x14ac:dyDescent="0.2"/>
  <cols>
    <col min="1" max="1" width="15" customWidth="1"/>
    <col min="2" max="2" width="6.140625" customWidth="1"/>
    <col min="3" max="3" width="14.140625" customWidth="1"/>
    <col min="4" max="4" width="8" customWidth="1"/>
    <col min="5" max="5" width="9.85546875" customWidth="1"/>
    <col min="6" max="6" width="16.85546875" customWidth="1"/>
    <col min="7" max="15" width="9.85546875" customWidth="1"/>
    <col min="16" max="16" width="12.42578125" customWidth="1"/>
  </cols>
  <sheetData>
    <row r="1" spans="1:6" ht="20.25" x14ac:dyDescent="0.3">
      <c r="A1" s="1" t="s">
        <v>113</v>
      </c>
    </row>
    <row r="2" spans="1:6" s="38" customFormat="1" ht="12.95" customHeight="1" x14ac:dyDescent="0.2">
      <c r="A2" s="38" t="s">
        <v>13</v>
      </c>
      <c r="B2" s="38" t="s">
        <v>28</v>
      </c>
      <c r="C2" s="39" t="s">
        <v>108</v>
      </c>
    </row>
    <row r="3" spans="1:6" s="38" customFormat="1" ht="12.95" customHeight="1" thickBot="1" x14ac:dyDescent="0.25">
      <c r="A3" s="38" t="s">
        <v>29</v>
      </c>
    </row>
    <row r="4" spans="1:6" s="38" customFormat="1" ht="12.95" customHeight="1" thickTop="1" thickBot="1" x14ac:dyDescent="0.25">
      <c r="A4" s="40" t="s">
        <v>14</v>
      </c>
      <c r="C4" s="41">
        <v>42959.603999999999</v>
      </c>
      <c r="D4" s="42">
        <v>1.2430749999999999</v>
      </c>
    </row>
    <row r="5" spans="1:6" s="38" customFormat="1" ht="12.95" customHeight="1" thickTop="1" x14ac:dyDescent="0.2">
      <c r="A5" s="43" t="s">
        <v>116</v>
      </c>
      <c r="C5" s="44">
        <v>-9.5</v>
      </c>
      <c r="D5" s="38" t="s">
        <v>117</v>
      </c>
    </row>
    <row r="6" spans="1:6" s="38" customFormat="1" ht="12.95" customHeight="1" x14ac:dyDescent="0.2">
      <c r="A6" s="40" t="s">
        <v>15</v>
      </c>
    </row>
    <row r="7" spans="1:6" s="38" customFormat="1" ht="12.95" customHeight="1" x14ac:dyDescent="0.2">
      <c r="A7" s="38" t="s">
        <v>1</v>
      </c>
      <c r="C7" s="38">
        <v>50251.514600000002</v>
      </c>
    </row>
    <row r="8" spans="1:6" s="38" customFormat="1" ht="12.95" customHeight="1" x14ac:dyDescent="0.2">
      <c r="A8" s="38" t="s">
        <v>2</v>
      </c>
      <c r="C8" s="45">
        <v>1.2430749999999999</v>
      </c>
      <c r="D8" s="45"/>
    </row>
    <row r="9" spans="1:6" s="38" customFormat="1" ht="12.95" customHeight="1" x14ac:dyDescent="0.2">
      <c r="A9" s="46" t="s">
        <v>125</v>
      </c>
      <c r="B9" s="47">
        <v>116</v>
      </c>
      <c r="C9" s="48" t="str">
        <f>"F"&amp;B9</f>
        <v>F116</v>
      </c>
      <c r="D9" s="49" t="str">
        <f>"G"&amp;B9</f>
        <v>G116</v>
      </c>
    </row>
    <row r="10" spans="1:6" s="38" customFormat="1" ht="12.95" customHeight="1" thickBot="1" x14ac:dyDescent="0.25">
      <c r="C10" s="50" t="s">
        <v>20</v>
      </c>
      <c r="D10" s="50" t="s">
        <v>21</v>
      </c>
    </row>
    <row r="11" spans="1:6" s="38" customFormat="1" ht="12.95" customHeight="1" x14ac:dyDescent="0.2">
      <c r="A11" s="38" t="s">
        <v>16</v>
      </c>
      <c r="C11" s="49">
        <f ca="1">INTERCEPT(INDIRECT($D$9):G988,INDIRECT($C$9):F988)</f>
        <v>1.104156673817306E-3</v>
      </c>
      <c r="D11" s="51"/>
    </row>
    <row r="12" spans="1:6" s="38" customFormat="1" ht="12.95" customHeight="1" x14ac:dyDescent="0.2">
      <c r="A12" s="38" t="s">
        <v>17</v>
      </c>
      <c r="C12" s="49">
        <f ca="1">SLOPE(INDIRECT($D$9):G988,INDIRECT($C$9):F988)</f>
        <v>1.3501587825583922E-5</v>
      </c>
      <c r="D12" s="51"/>
    </row>
    <row r="13" spans="1:6" s="38" customFormat="1" ht="12.95" customHeight="1" x14ac:dyDescent="0.2">
      <c r="A13" s="38" t="s">
        <v>18</v>
      </c>
      <c r="C13" s="51" t="s">
        <v>118</v>
      </c>
    </row>
    <row r="14" spans="1:6" s="38" customFormat="1" ht="12.95" customHeight="1" x14ac:dyDescent="0.2"/>
    <row r="15" spans="1:6" s="38" customFormat="1" ht="12.95" customHeight="1" x14ac:dyDescent="0.2">
      <c r="A15" s="52" t="s">
        <v>19</v>
      </c>
      <c r="C15" s="53">
        <f ca="1">(C7+C11)+(C8+C12)*INT(MAX(F21:F3529))</f>
        <v>55427.736224768385</v>
      </c>
      <c r="E15" s="54" t="s">
        <v>123</v>
      </c>
      <c r="F15" s="44">
        <v>1</v>
      </c>
    </row>
    <row r="16" spans="1:6" s="38" customFormat="1" ht="12.95" customHeight="1" x14ac:dyDescent="0.2">
      <c r="A16" s="40" t="s">
        <v>3</v>
      </c>
      <c r="C16" s="55">
        <f ca="1">+C8+C12</f>
        <v>1.2430885015878255</v>
      </c>
      <c r="E16" s="54" t="s">
        <v>119</v>
      </c>
      <c r="F16" s="56">
        <f ca="1">NOW()+15018.5+$C$5/24</f>
        <v>60368.683028703701</v>
      </c>
    </row>
    <row r="17" spans="1:16" s="38" customFormat="1" ht="12.95" customHeight="1" thickBot="1" x14ac:dyDescent="0.25">
      <c r="A17" s="54" t="s">
        <v>112</v>
      </c>
      <c r="C17" s="38">
        <f>COUNT(C21:C2187)</f>
        <v>128</v>
      </c>
      <c r="E17" s="54" t="s">
        <v>124</v>
      </c>
      <c r="F17" s="56">
        <f ca="1">ROUND(2*(F16-$C$7)/$C$8,0)/2+F15</f>
        <v>8140</v>
      </c>
    </row>
    <row r="18" spans="1:16" s="38" customFormat="1" ht="12.95" customHeight="1" thickTop="1" thickBot="1" x14ac:dyDescent="0.25">
      <c r="A18" s="40" t="s">
        <v>4</v>
      </c>
      <c r="C18" s="57">
        <f ca="1">+C15</f>
        <v>55427.736224768385</v>
      </c>
      <c r="D18" s="58">
        <f ca="1">+C16</f>
        <v>1.2430885015878255</v>
      </c>
      <c r="E18" s="54" t="s">
        <v>120</v>
      </c>
      <c r="F18" s="49">
        <f ca="1">ROUND(2*(F16-$C$15)/$C$16,0)/2+F15</f>
        <v>3975.5</v>
      </c>
    </row>
    <row r="19" spans="1:16" s="38" customFormat="1" ht="12.95" customHeight="1" thickTop="1" x14ac:dyDescent="0.2">
      <c r="E19" s="54" t="s">
        <v>121</v>
      </c>
      <c r="F19" s="59">
        <f ca="1">+$C$15+$C$16*F18-15018.5-$C$5/24</f>
        <v>45351.530396164118</v>
      </c>
    </row>
    <row r="20" spans="1:16" s="38" customFormat="1" ht="12.95" customHeight="1" thickBot="1" x14ac:dyDescent="0.25">
      <c r="A20" s="50" t="s">
        <v>24</v>
      </c>
      <c r="B20" s="50" t="s">
        <v>5</v>
      </c>
      <c r="C20" s="50" t="s">
        <v>23</v>
      </c>
      <c r="D20" s="50" t="s">
        <v>22</v>
      </c>
      <c r="E20" s="50" t="s">
        <v>6</v>
      </c>
      <c r="F20" s="50" t="s">
        <v>7</v>
      </c>
      <c r="G20" s="50" t="s">
        <v>8</v>
      </c>
      <c r="H20" s="60" t="s">
        <v>0</v>
      </c>
      <c r="I20" s="60" t="s">
        <v>9</v>
      </c>
      <c r="J20" s="60" t="s">
        <v>10</v>
      </c>
      <c r="K20" s="60" t="s">
        <v>590</v>
      </c>
      <c r="L20" s="60" t="s">
        <v>132</v>
      </c>
      <c r="M20" s="60" t="s">
        <v>31</v>
      </c>
      <c r="N20" s="60" t="s">
        <v>26</v>
      </c>
      <c r="O20" s="50" t="s">
        <v>25</v>
      </c>
      <c r="P20" s="50" t="s">
        <v>27</v>
      </c>
    </row>
    <row r="21" spans="1:16" s="38" customFormat="1" ht="12.95" customHeight="1" x14ac:dyDescent="0.2">
      <c r="A21" s="61" t="s">
        <v>147</v>
      </c>
      <c r="B21" s="62" t="s">
        <v>109</v>
      </c>
      <c r="C21" s="63">
        <v>26855.5</v>
      </c>
      <c r="D21" s="64"/>
      <c r="E21" s="38">
        <f t="shared" ref="E21:E52" si="0">(C21-C$7)/C$8</f>
        <v>-18821.080465780426</v>
      </c>
      <c r="F21" s="38">
        <f t="shared" ref="F21:F52" si="1">+ROUND(2*E21,0)/2</f>
        <v>-18821</v>
      </c>
      <c r="G21" s="38">
        <f t="shared" ref="G21:G52" si="2">C21-(C$7+F21*C$8)</f>
        <v>-0.10002500000337022</v>
      </c>
      <c r="K21" s="38">
        <f>G21</f>
        <v>-0.10002500000337022</v>
      </c>
      <c r="P21" s="65">
        <f t="shared" ref="P21:P52" si="3">C21-15018.5</f>
        <v>11837</v>
      </c>
    </row>
    <row r="22" spans="1:16" s="38" customFormat="1" ht="12.95" customHeight="1" x14ac:dyDescent="0.2">
      <c r="A22" s="61" t="s">
        <v>147</v>
      </c>
      <c r="B22" s="62" t="s">
        <v>109</v>
      </c>
      <c r="C22" s="63">
        <v>27213.51</v>
      </c>
      <c r="D22" s="64"/>
      <c r="E22" s="38">
        <f t="shared" si="0"/>
        <v>-18533.07692617099</v>
      </c>
      <c r="F22" s="38">
        <f t="shared" si="1"/>
        <v>-18533</v>
      </c>
      <c r="G22" s="38">
        <f t="shared" si="2"/>
        <v>-9.5625000005384209E-2</v>
      </c>
      <c r="K22" s="38">
        <f>G22</f>
        <v>-9.5625000005384209E-2</v>
      </c>
      <c r="P22" s="65">
        <f t="shared" si="3"/>
        <v>12195.009999999998</v>
      </c>
    </row>
    <row r="23" spans="1:16" s="38" customFormat="1" ht="12.95" customHeight="1" x14ac:dyDescent="0.2">
      <c r="A23" s="61" t="s">
        <v>156</v>
      </c>
      <c r="B23" s="62" t="s">
        <v>109</v>
      </c>
      <c r="C23" s="63">
        <v>27612.514999999999</v>
      </c>
      <c r="D23" s="64"/>
      <c r="E23" s="38">
        <f t="shared" si="0"/>
        <v>-18212.094684552423</v>
      </c>
      <c r="F23" s="38">
        <f t="shared" si="1"/>
        <v>-18212</v>
      </c>
      <c r="G23" s="38">
        <f t="shared" si="2"/>
        <v>-0.11770000000251457</v>
      </c>
      <c r="K23" s="38">
        <f>G23</f>
        <v>-0.11770000000251457</v>
      </c>
      <c r="P23" s="65">
        <f t="shared" si="3"/>
        <v>12594.014999999999</v>
      </c>
    </row>
    <row r="24" spans="1:16" s="38" customFormat="1" ht="12.95" customHeight="1" x14ac:dyDescent="0.2">
      <c r="A24" s="61" t="s">
        <v>160</v>
      </c>
      <c r="B24" s="62" t="s">
        <v>109</v>
      </c>
      <c r="C24" s="63">
        <v>27929.5</v>
      </c>
      <c r="D24" s="64"/>
      <c r="E24" s="38">
        <f t="shared" si="0"/>
        <v>-17957.093980652819</v>
      </c>
      <c r="F24" s="38">
        <f t="shared" si="1"/>
        <v>-17957</v>
      </c>
      <c r="G24" s="38">
        <f t="shared" si="2"/>
        <v>-0.11682500000461005</v>
      </c>
      <c r="K24" s="38">
        <f>G24</f>
        <v>-0.11682500000461005</v>
      </c>
      <c r="P24" s="65">
        <f t="shared" si="3"/>
        <v>12911</v>
      </c>
    </row>
    <row r="25" spans="1:16" s="38" customFormat="1" ht="12.95" customHeight="1" x14ac:dyDescent="0.2">
      <c r="A25" s="61" t="s">
        <v>160</v>
      </c>
      <c r="B25" s="62" t="s">
        <v>109</v>
      </c>
      <c r="C25" s="63">
        <v>28696.465</v>
      </c>
      <c r="D25" s="64"/>
      <c r="E25" s="38">
        <f t="shared" si="0"/>
        <v>-17340.103855358691</v>
      </c>
      <c r="F25" s="38">
        <f t="shared" si="1"/>
        <v>-17340</v>
      </c>
      <c r="G25" s="38">
        <f t="shared" si="2"/>
        <v>-0.12910000000192667</v>
      </c>
      <c r="K25" s="38">
        <f>G25</f>
        <v>-0.12910000000192667</v>
      </c>
      <c r="P25" s="65">
        <f t="shared" si="3"/>
        <v>13677.965</v>
      </c>
    </row>
    <row r="26" spans="1:16" s="38" customFormat="1" ht="12.95" customHeight="1" x14ac:dyDescent="0.2">
      <c r="A26" s="61" t="s">
        <v>160</v>
      </c>
      <c r="B26" s="62" t="s">
        <v>109</v>
      </c>
      <c r="C26" s="63">
        <v>31652.485000000001</v>
      </c>
      <c r="D26" s="64"/>
      <c r="E26" s="38">
        <f t="shared" si="0"/>
        <v>-14962.113790398811</v>
      </c>
      <c r="F26" s="38">
        <f t="shared" si="1"/>
        <v>-14962</v>
      </c>
      <c r="G26" s="38">
        <f t="shared" si="2"/>
        <v>-0.14145000000280561</v>
      </c>
      <c r="K26" s="38">
        <f>G26</f>
        <v>-0.14145000000280561</v>
      </c>
      <c r="P26" s="65">
        <f t="shared" si="3"/>
        <v>16633.985000000001</v>
      </c>
    </row>
    <row r="27" spans="1:16" s="38" customFormat="1" ht="12.95" customHeight="1" x14ac:dyDescent="0.2">
      <c r="A27" s="61" t="s">
        <v>171</v>
      </c>
      <c r="B27" s="62" t="s">
        <v>109</v>
      </c>
      <c r="C27" s="63">
        <v>33744.606</v>
      </c>
      <c r="D27" s="64"/>
      <c r="E27" s="38">
        <f t="shared" si="0"/>
        <v>-13279.093055527626</v>
      </c>
      <c r="F27" s="38">
        <f t="shared" si="1"/>
        <v>-13279</v>
      </c>
      <c r="G27" s="38">
        <f t="shared" si="2"/>
        <v>-0.11567500000819564</v>
      </c>
      <c r="K27" s="38">
        <f>G27</f>
        <v>-0.11567500000819564</v>
      </c>
      <c r="P27" s="65">
        <f t="shared" si="3"/>
        <v>18726.106</v>
      </c>
    </row>
    <row r="28" spans="1:16" s="38" customFormat="1" ht="12.95" customHeight="1" x14ac:dyDescent="0.2">
      <c r="A28" s="61" t="s">
        <v>175</v>
      </c>
      <c r="B28" s="62" t="s">
        <v>109</v>
      </c>
      <c r="C28" s="63">
        <v>34193.362999999998</v>
      </c>
      <c r="D28" s="64"/>
      <c r="E28" s="38">
        <f t="shared" si="0"/>
        <v>-12918.087484665049</v>
      </c>
      <c r="F28" s="38">
        <f t="shared" si="1"/>
        <v>-12918</v>
      </c>
      <c r="G28" s="38">
        <f t="shared" si="2"/>
        <v>-0.10875000000669388</v>
      </c>
      <c r="K28" s="38">
        <f>G28</f>
        <v>-0.10875000000669388</v>
      </c>
      <c r="P28" s="65">
        <f t="shared" si="3"/>
        <v>19174.862999999998</v>
      </c>
    </row>
    <row r="29" spans="1:16" s="38" customFormat="1" ht="12.95" customHeight="1" x14ac:dyDescent="0.2">
      <c r="A29" s="61" t="s">
        <v>179</v>
      </c>
      <c r="B29" s="62" t="s">
        <v>109</v>
      </c>
      <c r="C29" s="63">
        <v>34480.508999999998</v>
      </c>
      <c r="D29" s="64"/>
      <c r="E29" s="38">
        <f t="shared" si="0"/>
        <v>-12687.090963940233</v>
      </c>
      <c r="F29" s="38">
        <f t="shared" si="1"/>
        <v>-12687</v>
      </c>
      <c r="G29" s="38">
        <f t="shared" si="2"/>
        <v>-0.11307500000839354</v>
      </c>
      <c r="K29" s="38">
        <f>G29</f>
        <v>-0.11307500000839354</v>
      </c>
      <c r="P29" s="65">
        <f t="shared" si="3"/>
        <v>19462.008999999998</v>
      </c>
    </row>
    <row r="30" spans="1:16" s="38" customFormat="1" ht="12.95" customHeight="1" x14ac:dyDescent="0.2">
      <c r="A30" s="61" t="s">
        <v>179</v>
      </c>
      <c r="B30" s="62" t="s">
        <v>109</v>
      </c>
      <c r="C30" s="63">
        <v>34500.398000000001</v>
      </c>
      <c r="D30" s="64"/>
      <c r="E30" s="38">
        <f t="shared" si="0"/>
        <v>-12671.091124831568</v>
      </c>
      <c r="F30" s="38">
        <f t="shared" si="1"/>
        <v>-12671</v>
      </c>
      <c r="G30" s="38">
        <f t="shared" si="2"/>
        <v>-0.11327500000334112</v>
      </c>
      <c r="K30" s="38">
        <f>G30</f>
        <v>-0.11327500000334112</v>
      </c>
      <c r="P30" s="65">
        <f t="shared" si="3"/>
        <v>19481.898000000001</v>
      </c>
    </row>
    <row r="31" spans="1:16" s="38" customFormat="1" ht="12.95" customHeight="1" x14ac:dyDescent="0.2">
      <c r="A31" s="61" t="s">
        <v>186</v>
      </c>
      <c r="B31" s="62" t="s">
        <v>109</v>
      </c>
      <c r="C31" s="63">
        <v>35303.427000000003</v>
      </c>
      <c r="D31" s="64"/>
      <c r="E31" s="38">
        <f t="shared" si="0"/>
        <v>-12025.089073467007</v>
      </c>
      <c r="F31" s="38">
        <f t="shared" si="1"/>
        <v>-12025</v>
      </c>
      <c r="G31" s="38">
        <f t="shared" si="2"/>
        <v>-0.11072499999863794</v>
      </c>
      <c r="K31" s="38">
        <f>G31</f>
        <v>-0.11072499999863794</v>
      </c>
      <c r="P31" s="65">
        <f t="shared" si="3"/>
        <v>20284.927000000003</v>
      </c>
    </row>
    <row r="32" spans="1:16" s="38" customFormat="1" ht="12.95" customHeight="1" x14ac:dyDescent="0.2">
      <c r="A32" s="61" t="s">
        <v>190</v>
      </c>
      <c r="B32" s="62" t="s">
        <v>109</v>
      </c>
      <c r="C32" s="63">
        <v>36039.4</v>
      </c>
      <c r="D32" s="64"/>
      <c r="E32" s="38">
        <f t="shared" si="0"/>
        <v>-11433.03066991131</v>
      </c>
      <c r="F32" s="38">
        <f t="shared" si="1"/>
        <v>-11433</v>
      </c>
      <c r="G32" s="38">
        <f t="shared" si="2"/>
        <v>-3.8124999999126885E-2</v>
      </c>
      <c r="K32" s="38">
        <f>G32</f>
        <v>-3.8124999999126885E-2</v>
      </c>
      <c r="P32" s="65">
        <f t="shared" si="3"/>
        <v>21020.9</v>
      </c>
    </row>
    <row r="33" spans="1:34" s="38" customFormat="1" ht="12.95" customHeight="1" x14ac:dyDescent="0.2">
      <c r="A33" s="61" t="s">
        <v>190</v>
      </c>
      <c r="B33" s="62" t="s">
        <v>109</v>
      </c>
      <c r="C33" s="63">
        <v>36362.538999999997</v>
      </c>
      <c r="D33" s="64"/>
      <c r="E33" s="38">
        <f t="shared" si="0"/>
        <v>-11173.079339541062</v>
      </c>
      <c r="F33" s="38">
        <f t="shared" si="1"/>
        <v>-11173</v>
      </c>
      <c r="G33" s="38">
        <f t="shared" si="2"/>
        <v>-9.8625000005995389E-2</v>
      </c>
      <c r="K33" s="38">
        <f>G33</f>
        <v>-9.8625000005995389E-2</v>
      </c>
      <c r="P33" s="65">
        <f t="shared" si="3"/>
        <v>21344.038999999997</v>
      </c>
    </row>
    <row r="34" spans="1:34" s="38" customFormat="1" ht="12.95" customHeight="1" x14ac:dyDescent="0.2">
      <c r="A34" s="38" t="s">
        <v>34</v>
      </c>
      <c r="C34" s="64">
        <v>41849.523999999998</v>
      </c>
      <c r="D34" s="64"/>
      <c r="E34" s="38">
        <f t="shared" si="0"/>
        <v>-6759.0375480160128</v>
      </c>
      <c r="F34" s="38">
        <f t="shared" si="1"/>
        <v>-6759</v>
      </c>
      <c r="G34" s="38">
        <f t="shared" si="2"/>
        <v>-4.6675000005052425E-2</v>
      </c>
      <c r="K34" s="38">
        <f>G34</f>
        <v>-4.6675000005052425E-2</v>
      </c>
      <c r="P34" s="65">
        <f t="shared" si="3"/>
        <v>26831.023999999998</v>
      </c>
      <c r="AD34" s="38">
        <v>8</v>
      </c>
      <c r="AF34" s="38" t="s">
        <v>33</v>
      </c>
      <c r="AH34" s="38" t="s">
        <v>35</v>
      </c>
    </row>
    <row r="35" spans="1:34" x14ac:dyDescent="0.2">
      <c r="A35" t="s">
        <v>34</v>
      </c>
      <c r="C35" s="7">
        <v>41859.472999999998</v>
      </c>
      <c r="D35" s="7"/>
      <c r="E35">
        <f t="shared" si="0"/>
        <v>-6751.0340084065765</v>
      </c>
      <c r="F35">
        <f t="shared" si="1"/>
        <v>-6751</v>
      </c>
      <c r="G35">
        <f t="shared" si="2"/>
        <v>-4.227500000706641E-2</v>
      </c>
      <c r="K35">
        <f>G35</f>
        <v>-4.227500000706641E-2</v>
      </c>
      <c r="P35" s="2">
        <f t="shared" si="3"/>
        <v>26840.972999999998</v>
      </c>
      <c r="AC35" t="s">
        <v>36</v>
      </c>
      <c r="AD35">
        <v>10</v>
      </c>
      <c r="AF35" t="s">
        <v>33</v>
      </c>
      <c r="AH35" t="s">
        <v>35</v>
      </c>
    </row>
    <row r="36" spans="1:34" x14ac:dyDescent="0.2">
      <c r="A36" t="s">
        <v>9</v>
      </c>
      <c r="C36" s="7">
        <v>41864.438000000002</v>
      </c>
      <c r="D36" s="7"/>
      <c r="E36">
        <f t="shared" si="0"/>
        <v>-6747.0398809404105</v>
      </c>
      <c r="F36">
        <f t="shared" si="1"/>
        <v>-6747</v>
      </c>
      <c r="G36">
        <f t="shared" si="2"/>
        <v>-4.9575000004551839E-2</v>
      </c>
      <c r="K36">
        <f>G36</f>
        <v>-4.9575000004551839E-2</v>
      </c>
      <c r="P36" s="2">
        <f t="shared" si="3"/>
        <v>26845.938000000002</v>
      </c>
    </row>
    <row r="37" spans="1:34" x14ac:dyDescent="0.2">
      <c r="A37" t="s">
        <v>37</v>
      </c>
      <c r="C37" s="7">
        <v>41900.476000000002</v>
      </c>
      <c r="D37" s="7"/>
      <c r="E37">
        <f t="shared" si="0"/>
        <v>-6718.0488707439217</v>
      </c>
      <c r="F37">
        <f t="shared" si="1"/>
        <v>-6718</v>
      </c>
      <c r="G37">
        <f t="shared" si="2"/>
        <v>-6.0749999996914994E-2</v>
      </c>
      <c r="K37">
        <f>G37</f>
        <v>-6.0749999996914994E-2</v>
      </c>
      <c r="P37" s="2">
        <f t="shared" si="3"/>
        <v>26881.976000000002</v>
      </c>
      <c r="AC37" t="s">
        <v>36</v>
      </c>
      <c r="AD37">
        <v>10</v>
      </c>
      <c r="AF37" t="s">
        <v>33</v>
      </c>
      <c r="AH37" t="s">
        <v>35</v>
      </c>
    </row>
    <row r="38" spans="1:34" x14ac:dyDescent="0.2">
      <c r="A38" t="s">
        <v>38</v>
      </c>
      <c r="C38" s="7">
        <v>41900.493000000002</v>
      </c>
      <c r="D38" s="7"/>
      <c r="E38">
        <f t="shared" si="0"/>
        <v>-6718.0351949801907</v>
      </c>
      <c r="F38">
        <f t="shared" si="1"/>
        <v>-6718</v>
      </c>
      <c r="G38">
        <f t="shared" si="2"/>
        <v>-4.3749999997089617E-2</v>
      </c>
      <c r="K38">
        <f>G38</f>
        <v>-4.3749999997089617E-2</v>
      </c>
      <c r="P38" s="2">
        <f t="shared" si="3"/>
        <v>26881.993000000002</v>
      </c>
      <c r="AC38" t="s">
        <v>36</v>
      </c>
      <c r="AH38" t="s">
        <v>39</v>
      </c>
    </row>
    <row r="39" spans="1:34" x14ac:dyDescent="0.2">
      <c r="A39" t="s">
        <v>40</v>
      </c>
      <c r="C39" s="7">
        <v>41981.288</v>
      </c>
      <c r="D39" s="7"/>
      <c r="E39">
        <f t="shared" si="0"/>
        <v>-6653.0391167065563</v>
      </c>
      <c r="F39">
        <f t="shared" si="1"/>
        <v>-6653</v>
      </c>
      <c r="G39">
        <f t="shared" si="2"/>
        <v>-4.8625000003085006E-2</v>
      </c>
      <c r="K39">
        <f>G39</f>
        <v>-4.8625000003085006E-2</v>
      </c>
      <c r="P39" s="2">
        <f t="shared" si="3"/>
        <v>26962.788</v>
      </c>
      <c r="AC39" t="s">
        <v>36</v>
      </c>
      <c r="AD39">
        <v>6</v>
      </c>
      <c r="AF39" t="s">
        <v>33</v>
      </c>
      <c r="AH39" t="s">
        <v>35</v>
      </c>
    </row>
    <row r="40" spans="1:34" x14ac:dyDescent="0.2">
      <c r="A40" t="s">
        <v>41</v>
      </c>
      <c r="C40" s="7">
        <v>42186.404000000002</v>
      </c>
      <c r="D40" s="7"/>
      <c r="E40">
        <f t="shared" si="0"/>
        <v>-6488.0321782676028</v>
      </c>
      <c r="F40">
        <f t="shared" si="1"/>
        <v>-6488</v>
      </c>
      <c r="G40">
        <f t="shared" si="2"/>
        <v>-4.0000000000873115E-2</v>
      </c>
      <c r="K40">
        <f>G40</f>
        <v>-4.0000000000873115E-2</v>
      </c>
      <c r="P40" s="2">
        <f t="shared" si="3"/>
        <v>27167.904000000002</v>
      </c>
      <c r="AC40" t="s">
        <v>36</v>
      </c>
      <c r="AD40">
        <v>7</v>
      </c>
      <c r="AF40" t="s">
        <v>33</v>
      </c>
      <c r="AH40" t="s">
        <v>35</v>
      </c>
    </row>
    <row r="41" spans="1:34" x14ac:dyDescent="0.2">
      <c r="A41" t="s">
        <v>42</v>
      </c>
      <c r="C41" s="7">
        <v>42212.502</v>
      </c>
      <c r="D41" s="7"/>
      <c r="E41">
        <f t="shared" si="0"/>
        <v>-6467.0374675703415</v>
      </c>
      <c r="F41">
        <f t="shared" si="1"/>
        <v>-6467</v>
      </c>
      <c r="G41">
        <f t="shared" si="2"/>
        <v>-4.657500000030268E-2</v>
      </c>
      <c r="K41">
        <f>G41</f>
        <v>-4.657500000030268E-2</v>
      </c>
      <c r="P41" s="2">
        <f t="shared" si="3"/>
        <v>27194.002</v>
      </c>
      <c r="AC41" t="s">
        <v>36</v>
      </c>
      <c r="AD41">
        <v>10</v>
      </c>
      <c r="AF41" t="s">
        <v>33</v>
      </c>
      <c r="AH41" t="s">
        <v>35</v>
      </c>
    </row>
    <row r="42" spans="1:34" x14ac:dyDescent="0.2">
      <c r="A42" t="s">
        <v>9</v>
      </c>
      <c r="C42" s="7">
        <v>42229.907899999998</v>
      </c>
      <c r="D42" s="7"/>
      <c r="E42">
        <f t="shared" si="0"/>
        <v>-6453.0351748687763</v>
      </c>
      <c r="F42">
        <f t="shared" si="1"/>
        <v>-6453</v>
      </c>
      <c r="G42">
        <f t="shared" si="2"/>
        <v>-4.3725000003178138E-2</v>
      </c>
      <c r="K42">
        <f>G42</f>
        <v>-4.3725000003178138E-2</v>
      </c>
      <c r="P42" s="2">
        <f t="shared" si="3"/>
        <v>27211.407899999998</v>
      </c>
    </row>
    <row r="43" spans="1:34" x14ac:dyDescent="0.2">
      <c r="A43" t="s">
        <v>42</v>
      </c>
      <c r="C43" s="7">
        <v>42258.504999999997</v>
      </c>
      <c r="D43" s="7"/>
      <c r="E43">
        <f t="shared" si="0"/>
        <v>-6430.0300464573784</v>
      </c>
      <c r="F43">
        <f t="shared" si="1"/>
        <v>-6430</v>
      </c>
      <c r="G43">
        <f t="shared" si="2"/>
        <v>-3.7350000005972106E-2</v>
      </c>
      <c r="K43">
        <f>G43</f>
        <v>-3.7350000005972106E-2</v>
      </c>
      <c r="P43" s="2">
        <f t="shared" si="3"/>
        <v>27240.004999999997</v>
      </c>
      <c r="AC43" t="s">
        <v>36</v>
      </c>
      <c r="AD43">
        <v>6</v>
      </c>
      <c r="AF43" t="s">
        <v>33</v>
      </c>
      <c r="AH43" t="s">
        <v>35</v>
      </c>
    </row>
    <row r="44" spans="1:34" x14ac:dyDescent="0.2">
      <c r="A44" t="s">
        <v>44</v>
      </c>
      <c r="C44" s="7">
        <v>42273.411</v>
      </c>
      <c r="D44" s="7"/>
      <c r="E44">
        <f t="shared" si="0"/>
        <v>-6418.0388150352974</v>
      </c>
      <c r="F44">
        <f t="shared" si="1"/>
        <v>-6418</v>
      </c>
      <c r="G44">
        <f t="shared" si="2"/>
        <v>-4.8249999999825377E-2</v>
      </c>
      <c r="K44">
        <f>G44</f>
        <v>-4.8249999999825377E-2</v>
      </c>
      <c r="P44" s="2">
        <f t="shared" si="3"/>
        <v>27254.911</v>
      </c>
      <c r="AC44" t="s">
        <v>36</v>
      </c>
      <c r="AD44">
        <v>11</v>
      </c>
      <c r="AF44" t="s">
        <v>43</v>
      </c>
      <c r="AH44" t="s">
        <v>35</v>
      </c>
    </row>
    <row r="45" spans="1:34" x14ac:dyDescent="0.2">
      <c r="A45" t="s">
        <v>44</v>
      </c>
      <c r="C45" s="7">
        <v>42273.413</v>
      </c>
      <c r="D45" s="7"/>
      <c r="E45">
        <f t="shared" si="0"/>
        <v>-6418.0372061219168</v>
      </c>
      <c r="F45">
        <f t="shared" si="1"/>
        <v>-6418</v>
      </c>
      <c r="G45">
        <f t="shared" si="2"/>
        <v>-4.6249999999417923E-2</v>
      </c>
      <c r="K45">
        <f>G45</f>
        <v>-4.6249999999417923E-2</v>
      </c>
      <c r="P45" s="2">
        <f t="shared" si="3"/>
        <v>27254.913</v>
      </c>
      <c r="AC45" t="s">
        <v>36</v>
      </c>
      <c r="AD45">
        <v>8</v>
      </c>
      <c r="AF45" t="s">
        <v>45</v>
      </c>
      <c r="AH45" t="s">
        <v>35</v>
      </c>
    </row>
    <row r="46" spans="1:34" x14ac:dyDescent="0.2">
      <c r="A46" t="s">
        <v>44</v>
      </c>
      <c r="C46" s="7">
        <v>42273.415999999997</v>
      </c>
      <c r="D46" s="7"/>
      <c r="E46">
        <f t="shared" si="0"/>
        <v>-6418.0347927518496</v>
      </c>
      <c r="F46">
        <f t="shared" si="1"/>
        <v>-6418</v>
      </c>
      <c r="G46">
        <f t="shared" si="2"/>
        <v>-4.3250000002444722E-2</v>
      </c>
      <c r="K46">
        <f>G46</f>
        <v>-4.3250000002444722E-2</v>
      </c>
      <c r="P46" s="2">
        <f t="shared" si="3"/>
        <v>27254.915999999997</v>
      </c>
      <c r="AD46">
        <v>10</v>
      </c>
      <c r="AF46" t="s">
        <v>33</v>
      </c>
      <c r="AH46" t="s">
        <v>35</v>
      </c>
    </row>
    <row r="47" spans="1:34" x14ac:dyDescent="0.2">
      <c r="A47" t="s">
        <v>46</v>
      </c>
      <c r="C47" s="7">
        <v>42273.415999999997</v>
      </c>
      <c r="D47" s="7"/>
      <c r="E47">
        <f t="shared" si="0"/>
        <v>-6418.0347927518496</v>
      </c>
      <c r="F47">
        <f t="shared" si="1"/>
        <v>-6418</v>
      </c>
      <c r="G47">
        <f t="shared" si="2"/>
        <v>-4.3250000002444722E-2</v>
      </c>
      <c r="K47">
        <f>G47</f>
        <v>-4.3250000002444722E-2</v>
      </c>
      <c r="P47" s="2">
        <f t="shared" si="3"/>
        <v>27254.915999999997</v>
      </c>
      <c r="AC47" t="s">
        <v>36</v>
      </c>
      <c r="AH47" t="s">
        <v>39</v>
      </c>
    </row>
    <row r="48" spans="1:34" x14ac:dyDescent="0.2">
      <c r="A48" t="s">
        <v>46</v>
      </c>
      <c r="C48" s="7">
        <v>42273.419000000002</v>
      </c>
      <c r="D48" s="7"/>
      <c r="E48">
        <f t="shared" si="0"/>
        <v>-6418.0323793817761</v>
      </c>
      <c r="F48">
        <f t="shared" si="1"/>
        <v>-6418</v>
      </c>
      <c r="G48">
        <f t="shared" si="2"/>
        <v>-4.0249999998195563E-2</v>
      </c>
      <c r="K48">
        <f>G48</f>
        <v>-4.0249999998195563E-2</v>
      </c>
      <c r="P48" s="2">
        <f t="shared" si="3"/>
        <v>27254.919000000002</v>
      </c>
      <c r="AC48" t="s">
        <v>36</v>
      </c>
      <c r="AH48" t="s">
        <v>39</v>
      </c>
    </row>
    <row r="49" spans="1:34" x14ac:dyDescent="0.2">
      <c r="A49" t="s">
        <v>47</v>
      </c>
      <c r="C49" s="7">
        <v>42509.601000000002</v>
      </c>
      <c r="D49" s="7"/>
      <c r="E49">
        <f t="shared" si="0"/>
        <v>-6228.0341894093281</v>
      </c>
      <c r="F49">
        <f t="shared" si="1"/>
        <v>-6228</v>
      </c>
      <c r="G49">
        <f t="shared" si="2"/>
        <v>-4.2500000003201421E-2</v>
      </c>
      <c r="K49">
        <f t="shared" ref="K49:K54" si="4">G49</f>
        <v>-4.2500000003201421E-2</v>
      </c>
      <c r="P49" s="2">
        <f t="shared" si="3"/>
        <v>27491.101000000002</v>
      </c>
      <c r="AC49" t="s">
        <v>36</v>
      </c>
      <c r="AD49">
        <v>7</v>
      </c>
      <c r="AF49" t="s">
        <v>33</v>
      </c>
      <c r="AH49" t="s">
        <v>35</v>
      </c>
    </row>
    <row r="50" spans="1:34" x14ac:dyDescent="0.2">
      <c r="A50" t="s">
        <v>47</v>
      </c>
      <c r="C50" s="7">
        <v>42534.464999999997</v>
      </c>
      <c r="D50" s="7"/>
      <c r="E50">
        <f t="shared" si="0"/>
        <v>-6208.0321782676074</v>
      </c>
      <c r="F50">
        <f t="shared" si="1"/>
        <v>-6208</v>
      </c>
      <c r="G50">
        <f t="shared" si="2"/>
        <v>-4.0000000008149073E-2</v>
      </c>
      <c r="K50">
        <f t="shared" si="4"/>
        <v>-4.0000000008149073E-2</v>
      </c>
      <c r="P50" s="2">
        <f t="shared" si="3"/>
        <v>27515.964999999997</v>
      </c>
      <c r="AC50" t="s">
        <v>36</v>
      </c>
      <c r="AD50">
        <v>10</v>
      </c>
      <c r="AF50" t="s">
        <v>33</v>
      </c>
      <c r="AH50" t="s">
        <v>35</v>
      </c>
    </row>
    <row r="51" spans="1:34" x14ac:dyDescent="0.2">
      <c r="A51" t="s">
        <v>47</v>
      </c>
      <c r="C51" s="7">
        <v>42534.472999999998</v>
      </c>
      <c r="D51" s="7"/>
      <c r="E51">
        <f t="shared" si="0"/>
        <v>-6208.0257426140861</v>
      </c>
      <c r="F51">
        <f t="shared" si="1"/>
        <v>-6208</v>
      </c>
      <c r="G51">
        <f t="shared" si="2"/>
        <v>-3.2000000006519258E-2</v>
      </c>
      <c r="K51">
        <f t="shared" si="4"/>
        <v>-3.2000000006519258E-2</v>
      </c>
      <c r="P51" s="2">
        <f t="shared" si="3"/>
        <v>27515.972999999998</v>
      </c>
      <c r="AC51" t="s">
        <v>36</v>
      </c>
      <c r="AD51">
        <v>8</v>
      </c>
      <c r="AF51" t="s">
        <v>43</v>
      </c>
      <c r="AH51" t="s">
        <v>35</v>
      </c>
    </row>
    <row r="52" spans="1:34" x14ac:dyDescent="0.2">
      <c r="A52" t="s">
        <v>48</v>
      </c>
      <c r="C52" s="7">
        <v>42570.516000000003</v>
      </c>
      <c r="D52" s="7"/>
      <c r="E52">
        <f t="shared" si="0"/>
        <v>-6179.0307101341423</v>
      </c>
      <c r="F52">
        <f t="shared" si="1"/>
        <v>-6179</v>
      </c>
      <c r="G52">
        <f t="shared" si="2"/>
        <v>-3.8175000001501758E-2</v>
      </c>
      <c r="K52">
        <f t="shared" si="4"/>
        <v>-3.8175000001501758E-2</v>
      </c>
      <c r="P52" s="2">
        <f t="shared" si="3"/>
        <v>27552.016000000003</v>
      </c>
      <c r="AC52" t="s">
        <v>36</v>
      </c>
      <c r="AD52">
        <v>10</v>
      </c>
      <c r="AF52" t="s">
        <v>43</v>
      </c>
      <c r="AH52" t="s">
        <v>35</v>
      </c>
    </row>
    <row r="53" spans="1:34" x14ac:dyDescent="0.2">
      <c r="A53" t="s">
        <v>48</v>
      </c>
      <c r="C53" s="7">
        <v>42570.517</v>
      </c>
      <c r="D53" s="7"/>
      <c r="E53">
        <f t="shared" ref="E53:E84" si="5">(C53-C$7)/C$8</f>
        <v>-6179.0299056774556</v>
      </c>
      <c r="F53">
        <f t="shared" ref="F53:F84" si="6">+ROUND(2*E53,0)/2</f>
        <v>-6179</v>
      </c>
      <c r="G53">
        <f t="shared" ref="G53:G84" si="7">C53-(C$7+F53*C$8)</f>
        <v>-3.717500000493601E-2</v>
      </c>
      <c r="K53">
        <f t="shared" si="4"/>
        <v>-3.717500000493601E-2</v>
      </c>
      <c r="P53" s="2">
        <f t="shared" ref="P53:P84" si="8">C53-15018.5</f>
        <v>27552.017</v>
      </c>
      <c r="AC53" t="s">
        <v>36</v>
      </c>
      <c r="AD53">
        <v>8</v>
      </c>
      <c r="AF53" t="s">
        <v>33</v>
      </c>
      <c r="AH53" t="s">
        <v>35</v>
      </c>
    </row>
    <row r="54" spans="1:34" x14ac:dyDescent="0.2">
      <c r="A54" t="s">
        <v>48</v>
      </c>
      <c r="C54" s="7">
        <v>42575.487999999998</v>
      </c>
      <c r="D54" s="7"/>
      <c r="E54">
        <f t="shared" si="5"/>
        <v>-6175.0309514711544</v>
      </c>
      <c r="F54">
        <f t="shared" si="6"/>
        <v>-6175</v>
      </c>
      <c r="G54">
        <f t="shared" si="7"/>
        <v>-3.8475000008475035E-2</v>
      </c>
      <c r="K54">
        <f t="shared" si="4"/>
        <v>-3.8475000008475035E-2</v>
      </c>
      <c r="P54" s="2">
        <f t="shared" si="8"/>
        <v>27556.987999999998</v>
      </c>
      <c r="AC54" t="s">
        <v>36</v>
      </c>
      <c r="AD54">
        <v>6</v>
      </c>
      <c r="AF54" t="s">
        <v>33</v>
      </c>
      <c r="AH54" t="s">
        <v>35</v>
      </c>
    </row>
    <row r="55" spans="1:34" x14ac:dyDescent="0.2">
      <c r="A55" t="s">
        <v>9</v>
      </c>
      <c r="C55" s="7">
        <v>42595.376700000001</v>
      </c>
      <c r="D55" s="7"/>
      <c r="E55">
        <f t="shared" si="5"/>
        <v>-6159.0313536994972</v>
      </c>
      <c r="F55">
        <f t="shared" si="6"/>
        <v>-6159</v>
      </c>
      <c r="G55">
        <f t="shared" si="7"/>
        <v>-3.8975000003119931E-2</v>
      </c>
      <c r="K55">
        <f>G55</f>
        <v>-3.8975000003119931E-2</v>
      </c>
      <c r="P55" s="2">
        <f t="shared" si="8"/>
        <v>27576.876700000001</v>
      </c>
    </row>
    <row r="56" spans="1:34" x14ac:dyDescent="0.2">
      <c r="A56" t="s">
        <v>48</v>
      </c>
      <c r="C56" s="7">
        <v>42626.447999999997</v>
      </c>
      <c r="D56" s="7"/>
      <c r="E56">
        <f t="shared" si="5"/>
        <v>-6134.0358385455474</v>
      </c>
      <c r="F56">
        <f t="shared" si="6"/>
        <v>-6134</v>
      </c>
      <c r="G56">
        <f t="shared" si="7"/>
        <v>-4.4550000005983748E-2</v>
      </c>
      <c r="K56">
        <f>G56</f>
        <v>-4.4550000005983748E-2</v>
      </c>
      <c r="P56" s="2">
        <f t="shared" si="8"/>
        <v>27607.947999999997</v>
      </c>
      <c r="AC56" t="s">
        <v>36</v>
      </c>
      <c r="AD56">
        <v>7</v>
      </c>
      <c r="AF56" t="s">
        <v>33</v>
      </c>
      <c r="AH56" t="s">
        <v>35</v>
      </c>
    </row>
    <row r="57" spans="1:34" x14ac:dyDescent="0.2">
      <c r="A57" t="s">
        <v>48</v>
      </c>
      <c r="C57" s="7">
        <v>42631.428</v>
      </c>
      <c r="D57" s="7"/>
      <c r="E57">
        <f t="shared" si="5"/>
        <v>-6130.029644229031</v>
      </c>
      <c r="F57">
        <f t="shared" si="6"/>
        <v>-6130</v>
      </c>
      <c r="G57">
        <f t="shared" si="7"/>
        <v>-3.6850000004051253E-2</v>
      </c>
      <c r="K57">
        <f>G57</f>
        <v>-3.6850000004051253E-2</v>
      </c>
      <c r="P57" s="2">
        <f t="shared" si="8"/>
        <v>27612.928</v>
      </c>
      <c r="AC57" t="s">
        <v>36</v>
      </c>
      <c r="AD57">
        <v>11</v>
      </c>
      <c r="AF57" t="s">
        <v>33</v>
      </c>
      <c r="AH57" t="s">
        <v>35</v>
      </c>
    </row>
    <row r="58" spans="1:34" x14ac:dyDescent="0.2">
      <c r="A58" t="s">
        <v>49</v>
      </c>
      <c r="C58" s="7">
        <v>42872.595999999998</v>
      </c>
      <c r="D58" s="7"/>
      <c r="E58">
        <f t="shared" si="5"/>
        <v>-5936.0204331999312</v>
      </c>
      <c r="F58">
        <f t="shared" si="6"/>
        <v>-5936</v>
      </c>
      <c r="G58">
        <f t="shared" si="7"/>
        <v>-2.5400000005902257E-2</v>
      </c>
      <c r="K58">
        <f>G58</f>
        <v>-2.5400000005902257E-2</v>
      </c>
      <c r="P58" s="2">
        <f t="shared" si="8"/>
        <v>27854.095999999998</v>
      </c>
      <c r="AC58" t="s">
        <v>36</v>
      </c>
      <c r="AD58">
        <v>6</v>
      </c>
      <c r="AF58" t="s">
        <v>33</v>
      </c>
      <c r="AH58" t="s">
        <v>35</v>
      </c>
    </row>
    <row r="59" spans="1:34" x14ac:dyDescent="0.2">
      <c r="A59" t="s">
        <v>50</v>
      </c>
      <c r="C59" s="7">
        <v>42923.555</v>
      </c>
      <c r="D59" s="7"/>
      <c r="E59">
        <f t="shared" si="5"/>
        <v>-5895.0261247310118</v>
      </c>
      <c r="F59">
        <f t="shared" si="6"/>
        <v>-5895</v>
      </c>
      <c r="G59">
        <f t="shared" si="7"/>
        <v>-3.2474999999976717E-2</v>
      </c>
      <c r="K59">
        <f>G59</f>
        <v>-3.2474999999976717E-2</v>
      </c>
      <c r="P59" s="2">
        <f t="shared" si="8"/>
        <v>27905.055</v>
      </c>
      <c r="AC59" t="s">
        <v>36</v>
      </c>
      <c r="AD59">
        <v>11</v>
      </c>
      <c r="AF59" t="s">
        <v>33</v>
      </c>
      <c r="AH59" t="s">
        <v>35</v>
      </c>
    </row>
    <row r="60" spans="1:34" x14ac:dyDescent="0.2">
      <c r="A60" t="s">
        <v>0</v>
      </c>
      <c r="C60" s="7">
        <v>42959.603999999999</v>
      </c>
      <c r="D60" s="7"/>
      <c r="E60">
        <f t="shared" si="5"/>
        <v>-5866.0262655109336</v>
      </c>
      <c r="F60">
        <f t="shared" si="6"/>
        <v>-5866</v>
      </c>
      <c r="G60">
        <f t="shared" si="7"/>
        <v>-3.2650000001012813E-2</v>
      </c>
      <c r="H60">
        <f>G60</f>
        <v>-3.2650000001012813E-2</v>
      </c>
      <c r="P60" s="2">
        <f t="shared" si="8"/>
        <v>27941.103999999999</v>
      </c>
    </row>
    <row r="61" spans="1:34" x14ac:dyDescent="0.2">
      <c r="A61" t="s">
        <v>9</v>
      </c>
      <c r="C61" s="7">
        <v>42959.607100000001</v>
      </c>
      <c r="D61" s="7"/>
      <c r="E61">
        <f t="shared" si="5"/>
        <v>-5866.0237716951924</v>
      </c>
      <c r="F61">
        <f t="shared" si="6"/>
        <v>-5866</v>
      </c>
      <c r="G61">
        <f t="shared" si="7"/>
        <v>-2.9549999999289867E-2</v>
      </c>
      <c r="K61">
        <f>G61</f>
        <v>-2.9549999999289867E-2</v>
      </c>
      <c r="P61" s="2">
        <f t="shared" si="8"/>
        <v>27941.107100000001</v>
      </c>
    </row>
    <row r="62" spans="1:34" x14ac:dyDescent="0.2">
      <c r="A62" t="s">
        <v>51</v>
      </c>
      <c r="C62" s="7">
        <v>43281.565000000002</v>
      </c>
      <c r="D62" s="7"/>
      <c r="E62">
        <f t="shared" si="5"/>
        <v>-5607.0225851215737</v>
      </c>
      <c r="F62">
        <f t="shared" si="6"/>
        <v>-5607</v>
      </c>
      <c r="G62">
        <f t="shared" si="7"/>
        <v>-2.8075000001990702E-2</v>
      </c>
      <c r="K62">
        <f t="shared" ref="K62:K98" si="9">G62</f>
        <v>-2.8075000001990702E-2</v>
      </c>
      <c r="P62" s="2">
        <f t="shared" si="8"/>
        <v>28263.065000000002</v>
      </c>
      <c r="AC62" t="s">
        <v>36</v>
      </c>
      <c r="AD62">
        <v>7</v>
      </c>
      <c r="AF62" t="s">
        <v>33</v>
      </c>
      <c r="AH62" t="s">
        <v>35</v>
      </c>
    </row>
    <row r="63" spans="1:34" x14ac:dyDescent="0.2">
      <c r="A63" t="s">
        <v>51</v>
      </c>
      <c r="C63" s="7">
        <v>43291.506000000001</v>
      </c>
      <c r="D63" s="7"/>
      <c r="E63">
        <f t="shared" si="5"/>
        <v>-5599.0254811656587</v>
      </c>
      <c r="F63">
        <f t="shared" si="6"/>
        <v>-5599</v>
      </c>
      <c r="G63">
        <f t="shared" si="7"/>
        <v>-3.1674999998358544E-2</v>
      </c>
      <c r="K63">
        <f t="shared" si="9"/>
        <v>-3.1674999998358544E-2</v>
      </c>
      <c r="P63" s="2">
        <f t="shared" si="8"/>
        <v>28273.006000000001</v>
      </c>
      <c r="AC63" t="s">
        <v>36</v>
      </c>
      <c r="AD63">
        <v>10</v>
      </c>
      <c r="AF63" t="s">
        <v>33</v>
      </c>
      <c r="AH63" t="s">
        <v>35</v>
      </c>
    </row>
    <row r="64" spans="1:34" x14ac:dyDescent="0.2">
      <c r="A64" t="s">
        <v>52</v>
      </c>
      <c r="C64" s="7">
        <v>43347.44</v>
      </c>
      <c r="D64" s="7"/>
      <c r="E64">
        <f t="shared" si="5"/>
        <v>-5554.0290006636769</v>
      </c>
      <c r="F64">
        <f t="shared" si="6"/>
        <v>-5554</v>
      </c>
      <c r="G64">
        <f t="shared" si="7"/>
        <v>-3.605000000243308E-2</v>
      </c>
      <c r="K64">
        <f t="shared" si="9"/>
        <v>-3.605000000243308E-2</v>
      </c>
      <c r="P64" s="2">
        <f t="shared" si="8"/>
        <v>28328.940000000002</v>
      </c>
      <c r="AC64" t="s">
        <v>36</v>
      </c>
      <c r="AD64">
        <v>7</v>
      </c>
      <c r="AF64" t="s">
        <v>33</v>
      </c>
      <c r="AH64" t="s">
        <v>35</v>
      </c>
    </row>
    <row r="65" spans="1:34" x14ac:dyDescent="0.2">
      <c r="A65" t="s">
        <v>53</v>
      </c>
      <c r="C65" s="7">
        <v>43398.406000000003</v>
      </c>
      <c r="D65" s="7"/>
      <c r="E65">
        <f t="shared" si="5"/>
        <v>-5513.0290609979284</v>
      </c>
      <c r="F65">
        <f t="shared" si="6"/>
        <v>-5513</v>
      </c>
      <c r="G65">
        <f t="shared" si="7"/>
        <v>-3.6124999998719431E-2</v>
      </c>
      <c r="K65">
        <f t="shared" si="9"/>
        <v>-3.6124999998719431E-2</v>
      </c>
      <c r="P65" s="2">
        <f t="shared" si="8"/>
        <v>28379.906000000003</v>
      </c>
      <c r="AC65" t="s">
        <v>36</v>
      </c>
      <c r="AD65">
        <v>6</v>
      </c>
      <c r="AF65" t="s">
        <v>33</v>
      </c>
      <c r="AH65" t="s">
        <v>35</v>
      </c>
    </row>
    <row r="66" spans="1:34" x14ac:dyDescent="0.2">
      <c r="A66" t="s">
        <v>54</v>
      </c>
      <c r="C66" s="7">
        <v>43659.46</v>
      </c>
      <c r="D66" s="7"/>
      <c r="E66">
        <f t="shared" si="5"/>
        <v>-5303.0224242302384</v>
      </c>
      <c r="F66">
        <f t="shared" si="6"/>
        <v>-5303</v>
      </c>
      <c r="G66">
        <f t="shared" si="7"/>
        <v>-2.7875000007043127E-2</v>
      </c>
      <c r="K66">
        <f t="shared" si="9"/>
        <v>-2.7875000007043127E-2</v>
      </c>
      <c r="P66" s="2">
        <f t="shared" si="8"/>
        <v>28640.959999999999</v>
      </c>
      <c r="AC66" t="s">
        <v>36</v>
      </c>
      <c r="AD66">
        <v>6</v>
      </c>
      <c r="AF66" t="s">
        <v>33</v>
      </c>
      <c r="AH66" t="s">
        <v>35</v>
      </c>
    </row>
    <row r="67" spans="1:34" x14ac:dyDescent="0.2">
      <c r="A67" t="s">
        <v>55</v>
      </c>
      <c r="C67" s="7">
        <v>43951.578999999998</v>
      </c>
      <c r="D67" s="7"/>
      <c r="E67">
        <f t="shared" si="5"/>
        <v>-5068.0253403857405</v>
      </c>
      <c r="F67">
        <f t="shared" si="6"/>
        <v>-5068</v>
      </c>
      <c r="G67">
        <f t="shared" si="7"/>
        <v>-3.1500000004598405E-2</v>
      </c>
      <c r="K67">
        <f t="shared" si="9"/>
        <v>-3.1500000004598405E-2</v>
      </c>
      <c r="P67" s="2">
        <f t="shared" si="8"/>
        <v>28933.078999999998</v>
      </c>
      <c r="AC67" t="s">
        <v>36</v>
      </c>
      <c r="AD67">
        <v>10</v>
      </c>
      <c r="AF67" t="s">
        <v>33</v>
      </c>
      <c r="AH67" t="s">
        <v>35</v>
      </c>
    </row>
    <row r="68" spans="1:34" x14ac:dyDescent="0.2">
      <c r="A68" t="s">
        <v>56</v>
      </c>
      <c r="C68" s="7">
        <v>44017.46</v>
      </c>
      <c r="D68" s="7"/>
      <c r="E68">
        <f t="shared" si="5"/>
        <v>-5015.026929187703</v>
      </c>
      <c r="F68">
        <f t="shared" si="6"/>
        <v>-5015</v>
      </c>
      <c r="G68">
        <f t="shared" si="7"/>
        <v>-3.3475000003818423E-2</v>
      </c>
      <c r="K68">
        <f t="shared" si="9"/>
        <v>-3.3475000003818423E-2</v>
      </c>
      <c r="P68" s="2">
        <f t="shared" si="8"/>
        <v>28998.959999999999</v>
      </c>
      <c r="AC68" t="s">
        <v>36</v>
      </c>
      <c r="AD68">
        <v>6</v>
      </c>
      <c r="AF68" t="s">
        <v>33</v>
      </c>
      <c r="AH68" t="s">
        <v>35</v>
      </c>
    </row>
    <row r="69" spans="1:34" x14ac:dyDescent="0.2">
      <c r="A69" t="s">
        <v>56</v>
      </c>
      <c r="C69" s="7">
        <v>44022.43</v>
      </c>
      <c r="D69" s="7"/>
      <c r="E69">
        <f t="shared" si="5"/>
        <v>-5011.0287794380893</v>
      </c>
      <c r="F69">
        <f t="shared" si="6"/>
        <v>-5011</v>
      </c>
      <c r="G69">
        <f t="shared" si="7"/>
        <v>-3.5775000003923196E-2</v>
      </c>
      <c r="K69">
        <f t="shared" si="9"/>
        <v>-3.5775000003923196E-2</v>
      </c>
      <c r="P69" s="2">
        <f t="shared" si="8"/>
        <v>29003.93</v>
      </c>
      <c r="AC69" t="s">
        <v>36</v>
      </c>
      <c r="AD69">
        <v>11</v>
      </c>
      <c r="AF69" t="s">
        <v>43</v>
      </c>
      <c r="AH69" t="s">
        <v>35</v>
      </c>
    </row>
    <row r="70" spans="1:34" x14ac:dyDescent="0.2">
      <c r="A70" t="s">
        <v>56</v>
      </c>
      <c r="C70" s="7">
        <v>44022.434000000001</v>
      </c>
      <c r="D70" s="7"/>
      <c r="E70">
        <f t="shared" si="5"/>
        <v>-5011.0255616113282</v>
      </c>
      <c r="F70">
        <f t="shared" si="6"/>
        <v>-5011</v>
      </c>
      <c r="G70">
        <f t="shared" si="7"/>
        <v>-3.1775000003108289E-2</v>
      </c>
      <c r="K70">
        <f t="shared" si="9"/>
        <v>-3.1775000003108289E-2</v>
      </c>
      <c r="P70" s="2">
        <f t="shared" si="8"/>
        <v>29003.934000000001</v>
      </c>
      <c r="AC70" t="s">
        <v>36</v>
      </c>
      <c r="AD70">
        <v>6</v>
      </c>
      <c r="AF70" t="s">
        <v>33</v>
      </c>
      <c r="AH70" t="s">
        <v>35</v>
      </c>
    </row>
    <row r="71" spans="1:34" x14ac:dyDescent="0.2">
      <c r="A71" t="s">
        <v>57</v>
      </c>
      <c r="C71" s="7">
        <v>44048.535000000003</v>
      </c>
      <c r="D71" s="7"/>
      <c r="E71">
        <f t="shared" si="5"/>
        <v>-4990.0284375439933</v>
      </c>
      <c r="F71">
        <f t="shared" si="6"/>
        <v>-4990</v>
      </c>
      <c r="G71">
        <f t="shared" si="7"/>
        <v>-3.5349999998288695E-2</v>
      </c>
      <c r="K71">
        <f t="shared" si="9"/>
        <v>-3.5349999998288695E-2</v>
      </c>
      <c r="P71" s="2">
        <f t="shared" si="8"/>
        <v>29030.035000000003</v>
      </c>
      <c r="AC71" t="s">
        <v>36</v>
      </c>
      <c r="AD71">
        <v>6</v>
      </c>
      <c r="AF71" t="s">
        <v>33</v>
      </c>
      <c r="AH71" t="s">
        <v>35</v>
      </c>
    </row>
    <row r="72" spans="1:34" x14ac:dyDescent="0.2">
      <c r="A72" t="s">
        <v>57</v>
      </c>
      <c r="C72" s="7">
        <v>44114.419000000002</v>
      </c>
      <c r="D72" s="7"/>
      <c r="E72">
        <f t="shared" si="5"/>
        <v>-4937.0276129758868</v>
      </c>
      <c r="F72">
        <f t="shared" si="6"/>
        <v>-4937</v>
      </c>
      <c r="G72">
        <f t="shared" si="7"/>
        <v>-3.432500000053551E-2</v>
      </c>
      <c r="K72">
        <f t="shared" si="9"/>
        <v>-3.432500000053551E-2</v>
      </c>
      <c r="P72" s="2">
        <f t="shared" si="8"/>
        <v>29095.919000000002</v>
      </c>
      <c r="AC72" t="s">
        <v>36</v>
      </c>
      <c r="AD72">
        <v>6</v>
      </c>
      <c r="AF72" t="s">
        <v>33</v>
      </c>
      <c r="AH72" t="s">
        <v>35</v>
      </c>
    </row>
    <row r="73" spans="1:34" x14ac:dyDescent="0.2">
      <c r="A73" t="s">
        <v>58</v>
      </c>
      <c r="C73" s="7">
        <v>44129.332999999999</v>
      </c>
      <c r="D73" s="7"/>
      <c r="E73">
        <f t="shared" si="5"/>
        <v>-4925.0299459002908</v>
      </c>
      <c r="F73">
        <f t="shared" si="6"/>
        <v>-4925</v>
      </c>
      <c r="G73">
        <f t="shared" si="7"/>
        <v>-3.7225000007310882E-2</v>
      </c>
      <c r="K73">
        <f t="shared" si="9"/>
        <v>-3.7225000007310882E-2</v>
      </c>
      <c r="P73" s="2">
        <f t="shared" si="8"/>
        <v>29110.832999999999</v>
      </c>
      <c r="AC73" t="s">
        <v>36</v>
      </c>
      <c r="AD73">
        <v>8</v>
      </c>
      <c r="AF73" t="s">
        <v>33</v>
      </c>
      <c r="AH73" t="s">
        <v>35</v>
      </c>
    </row>
    <row r="74" spans="1:34" x14ac:dyDescent="0.2">
      <c r="A74" t="s">
        <v>59</v>
      </c>
      <c r="C74" s="7">
        <v>44289.697999999997</v>
      </c>
      <c r="D74" s="7"/>
      <c r="E74">
        <f t="shared" si="5"/>
        <v>-4796.0232487983476</v>
      </c>
      <c r="F74">
        <f t="shared" si="6"/>
        <v>-4796</v>
      </c>
      <c r="G74">
        <f t="shared" si="7"/>
        <v>-2.8900000004796311E-2</v>
      </c>
      <c r="K74">
        <f t="shared" si="9"/>
        <v>-2.8900000004796311E-2</v>
      </c>
      <c r="P74" s="2">
        <f t="shared" si="8"/>
        <v>29271.197999999997</v>
      </c>
      <c r="AC74" t="s">
        <v>36</v>
      </c>
      <c r="AD74">
        <v>6</v>
      </c>
      <c r="AF74" t="s">
        <v>33</v>
      </c>
      <c r="AH74" t="s">
        <v>35</v>
      </c>
    </row>
    <row r="75" spans="1:34" x14ac:dyDescent="0.2">
      <c r="A75" t="s">
        <v>59</v>
      </c>
      <c r="C75" s="7">
        <v>44294.669000000002</v>
      </c>
      <c r="D75" s="7"/>
      <c r="E75">
        <f t="shared" si="5"/>
        <v>-4792.0242945920409</v>
      </c>
      <c r="F75">
        <f t="shared" si="6"/>
        <v>-4792</v>
      </c>
      <c r="G75">
        <f t="shared" si="7"/>
        <v>-3.0200000001059379E-2</v>
      </c>
      <c r="K75">
        <f t="shared" si="9"/>
        <v>-3.0200000001059379E-2</v>
      </c>
      <c r="P75" s="2">
        <f t="shared" si="8"/>
        <v>29276.169000000002</v>
      </c>
      <c r="AC75" t="s">
        <v>36</v>
      </c>
      <c r="AD75">
        <v>5</v>
      </c>
      <c r="AF75" t="s">
        <v>33</v>
      </c>
      <c r="AH75" t="s">
        <v>35</v>
      </c>
    </row>
    <row r="76" spans="1:34" x14ac:dyDescent="0.2">
      <c r="A76" t="s">
        <v>60</v>
      </c>
      <c r="C76" s="7">
        <v>44370.497000000003</v>
      </c>
      <c r="D76" s="7"/>
      <c r="E76">
        <f t="shared" si="5"/>
        <v>-4731.0239526979467</v>
      </c>
      <c r="F76">
        <f t="shared" si="6"/>
        <v>-4731</v>
      </c>
      <c r="G76">
        <f t="shared" si="7"/>
        <v>-2.9775000002700835E-2</v>
      </c>
      <c r="K76">
        <f t="shared" si="9"/>
        <v>-2.9775000002700835E-2</v>
      </c>
      <c r="P76" s="2">
        <f t="shared" si="8"/>
        <v>29351.997000000003</v>
      </c>
      <c r="AC76" t="s">
        <v>36</v>
      </c>
      <c r="AD76">
        <v>7</v>
      </c>
      <c r="AF76" t="s">
        <v>33</v>
      </c>
      <c r="AH76" t="s">
        <v>35</v>
      </c>
    </row>
    <row r="77" spans="1:34" x14ac:dyDescent="0.2">
      <c r="A77" t="s">
        <v>61</v>
      </c>
      <c r="C77" s="7">
        <v>44708.614999999998</v>
      </c>
      <c r="D77" s="7"/>
      <c r="E77">
        <f t="shared" si="5"/>
        <v>-4459.0226655672459</v>
      </c>
      <c r="F77">
        <f t="shared" si="6"/>
        <v>-4459</v>
      </c>
      <c r="G77">
        <f t="shared" si="7"/>
        <v>-2.8175000006740447E-2</v>
      </c>
      <c r="K77">
        <f t="shared" si="9"/>
        <v>-2.8175000006740447E-2</v>
      </c>
      <c r="P77" s="2">
        <f t="shared" si="8"/>
        <v>29690.114999999998</v>
      </c>
      <c r="AC77" t="s">
        <v>36</v>
      </c>
      <c r="AD77">
        <v>7</v>
      </c>
      <c r="AF77" t="s">
        <v>33</v>
      </c>
      <c r="AH77" t="s">
        <v>35</v>
      </c>
    </row>
    <row r="78" spans="1:34" x14ac:dyDescent="0.2">
      <c r="A78" t="s">
        <v>62</v>
      </c>
      <c r="C78" s="7">
        <v>45010.675000000003</v>
      </c>
      <c r="D78" s="7"/>
      <c r="E78">
        <f t="shared" si="5"/>
        <v>-4216.0284777668276</v>
      </c>
      <c r="F78">
        <f t="shared" si="6"/>
        <v>-4216</v>
      </c>
      <c r="G78">
        <f t="shared" si="7"/>
        <v>-3.5400000000663567E-2</v>
      </c>
      <c r="K78">
        <f t="shared" si="9"/>
        <v>-3.5400000000663567E-2</v>
      </c>
      <c r="P78" s="2">
        <f t="shared" si="8"/>
        <v>29992.175000000003</v>
      </c>
      <c r="AC78" t="s">
        <v>36</v>
      </c>
      <c r="AD78">
        <v>7</v>
      </c>
      <c r="AF78" t="s">
        <v>33</v>
      </c>
      <c r="AH78" t="s">
        <v>35</v>
      </c>
    </row>
    <row r="79" spans="1:34" x14ac:dyDescent="0.2">
      <c r="A79" t="s">
        <v>63</v>
      </c>
      <c r="C79" s="7">
        <v>45101.423000000003</v>
      </c>
      <c r="D79" s="7"/>
      <c r="E79">
        <f t="shared" si="5"/>
        <v>-4143.0256420569958</v>
      </c>
      <c r="F79">
        <f t="shared" si="6"/>
        <v>-4143</v>
      </c>
      <c r="G79">
        <f t="shared" si="7"/>
        <v>-3.1875000000582077E-2</v>
      </c>
      <c r="K79">
        <f t="shared" si="9"/>
        <v>-3.1875000000582077E-2</v>
      </c>
      <c r="P79" s="2">
        <f t="shared" si="8"/>
        <v>30082.923000000003</v>
      </c>
      <c r="AC79" t="s">
        <v>36</v>
      </c>
      <c r="AD79">
        <v>6</v>
      </c>
      <c r="AF79" t="s">
        <v>33</v>
      </c>
      <c r="AH79" t="s">
        <v>35</v>
      </c>
    </row>
    <row r="80" spans="1:34" x14ac:dyDescent="0.2">
      <c r="A80" t="s">
        <v>64</v>
      </c>
      <c r="C80" s="7">
        <v>45193.415000000001</v>
      </c>
      <c r="D80" s="7"/>
      <c r="E80">
        <f t="shared" si="5"/>
        <v>-4069.0220622247261</v>
      </c>
      <c r="F80">
        <f t="shared" si="6"/>
        <v>-4069</v>
      </c>
      <c r="G80">
        <f t="shared" si="7"/>
        <v>-2.7425000000221189E-2</v>
      </c>
      <c r="K80">
        <f t="shared" si="9"/>
        <v>-2.7425000000221189E-2</v>
      </c>
      <c r="P80" s="2">
        <f t="shared" si="8"/>
        <v>30174.915000000001</v>
      </c>
      <c r="AC80" t="s">
        <v>36</v>
      </c>
      <c r="AD80">
        <v>6</v>
      </c>
      <c r="AF80" t="s">
        <v>33</v>
      </c>
      <c r="AH80" t="s">
        <v>35</v>
      </c>
    </row>
    <row r="81" spans="1:34" x14ac:dyDescent="0.2">
      <c r="A81" t="s">
        <v>65</v>
      </c>
      <c r="C81" s="7">
        <v>45398.52</v>
      </c>
      <c r="D81" s="7"/>
      <c r="E81">
        <f t="shared" si="5"/>
        <v>-3904.0239728093684</v>
      </c>
      <c r="F81">
        <f t="shared" si="6"/>
        <v>-3904</v>
      </c>
      <c r="G81">
        <f t="shared" si="7"/>
        <v>-2.9800000003888272E-2</v>
      </c>
      <c r="K81">
        <f t="shared" si="9"/>
        <v>-2.9800000003888272E-2</v>
      </c>
      <c r="P81" s="2">
        <f t="shared" si="8"/>
        <v>30380.019999999997</v>
      </c>
      <c r="AC81" t="s">
        <v>36</v>
      </c>
      <c r="AD81">
        <v>6</v>
      </c>
      <c r="AF81" t="s">
        <v>33</v>
      </c>
      <c r="AH81" t="s">
        <v>35</v>
      </c>
    </row>
    <row r="82" spans="1:34" x14ac:dyDescent="0.2">
      <c r="A82" t="s">
        <v>66</v>
      </c>
      <c r="C82" s="7">
        <v>45434.559999999998</v>
      </c>
      <c r="D82" s="7"/>
      <c r="E82">
        <f t="shared" si="5"/>
        <v>-3875.031353699499</v>
      </c>
      <c r="F82">
        <f t="shared" si="6"/>
        <v>-3875</v>
      </c>
      <c r="G82">
        <f t="shared" si="7"/>
        <v>-3.8975000003119931E-2</v>
      </c>
      <c r="K82">
        <f t="shared" si="9"/>
        <v>-3.8975000003119931E-2</v>
      </c>
      <c r="P82" s="2">
        <f t="shared" si="8"/>
        <v>30416.059999999998</v>
      </c>
      <c r="AC82" t="s">
        <v>36</v>
      </c>
      <c r="AD82">
        <v>12</v>
      </c>
      <c r="AF82" t="s">
        <v>33</v>
      </c>
      <c r="AH82" t="s">
        <v>35</v>
      </c>
    </row>
    <row r="83" spans="1:34" x14ac:dyDescent="0.2">
      <c r="A83" t="s">
        <v>66</v>
      </c>
      <c r="C83" s="7">
        <v>45464.402999999998</v>
      </c>
      <c r="D83" s="7"/>
      <c r="E83">
        <f t="shared" si="5"/>
        <v>-3851.0239526979499</v>
      </c>
      <c r="F83">
        <f t="shared" si="6"/>
        <v>-3851</v>
      </c>
      <c r="G83">
        <f t="shared" si="7"/>
        <v>-2.9775000002700835E-2</v>
      </c>
      <c r="K83">
        <f t="shared" si="9"/>
        <v>-2.9775000002700835E-2</v>
      </c>
      <c r="P83" s="2">
        <f t="shared" si="8"/>
        <v>30445.902999999998</v>
      </c>
      <c r="AC83" t="s">
        <v>36</v>
      </c>
      <c r="AD83">
        <v>6</v>
      </c>
      <c r="AF83" t="s">
        <v>33</v>
      </c>
      <c r="AH83" t="s">
        <v>35</v>
      </c>
    </row>
    <row r="84" spans="1:34" x14ac:dyDescent="0.2">
      <c r="A84" t="s">
        <v>67</v>
      </c>
      <c r="C84" s="7">
        <v>45561.353999999999</v>
      </c>
      <c r="D84" s="7"/>
      <c r="E84">
        <f t="shared" si="5"/>
        <v>-3773.0310721396563</v>
      </c>
      <c r="F84">
        <f t="shared" si="6"/>
        <v>-3773</v>
      </c>
      <c r="G84">
        <f t="shared" si="7"/>
        <v>-3.8625000001047738E-2</v>
      </c>
      <c r="K84">
        <f t="shared" si="9"/>
        <v>-3.8625000001047738E-2</v>
      </c>
      <c r="P84" s="2">
        <f t="shared" si="8"/>
        <v>30542.853999999999</v>
      </c>
      <c r="AC84" t="s">
        <v>36</v>
      </c>
      <c r="AD84">
        <v>6</v>
      </c>
      <c r="AF84" t="s">
        <v>33</v>
      </c>
      <c r="AH84" t="s">
        <v>35</v>
      </c>
    </row>
    <row r="85" spans="1:34" x14ac:dyDescent="0.2">
      <c r="A85" t="s">
        <v>69</v>
      </c>
      <c r="C85" s="7">
        <v>45622.260999999999</v>
      </c>
      <c r="D85" s="7"/>
      <c r="E85">
        <f t="shared" ref="E85:E116" si="10">(C85-C$7)/C$8</f>
        <v>-3724.0340285179927</v>
      </c>
      <c r="F85">
        <f t="shared" ref="F85:F116" si="11">+ROUND(2*E85,0)/2</f>
        <v>-3724</v>
      </c>
      <c r="G85">
        <f t="shared" ref="G85:G116" si="12">C85-(C$7+F85*C$8)</f>
        <v>-4.2300000000977889E-2</v>
      </c>
      <c r="K85">
        <f t="shared" si="9"/>
        <v>-4.2300000000977889E-2</v>
      </c>
      <c r="P85" s="2">
        <f t="shared" ref="P85:P116" si="13">C85-15018.5</f>
        <v>30603.760999999999</v>
      </c>
      <c r="AC85" t="s">
        <v>36</v>
      </c>
      <c r="AD85">
        <v>5</v>
      </c>
      <c r="AF85" t="s">
        <v>68</v>
      </c>
      <c r="AH85" t="s">
        <v>35</v>
      </c>
    </row>
    <row r="86" spans="1:34" x14ac:dyDescent="0.2">
      <c r="A86" t="s">
        <v>70</v>
      </c>
      <c r="C86" s="7">
        <v>45868.396000000001</v>
      </c>
      <c r="D86" s="7"/>
      <c r="E86">
        <f t="shared" si="10"/>
        <v>-3526.0290811093473</v>
      </c>
      <c r="F86">
        <f t="shared" si="11"/>
        <v>-3526</v>
      </c>
      <c r="G86">
        <f t="shared" si="12"/>
        <v>-3.6149999999906868E-2</v>
      </c>
      <c r="K86">
        <f t="shared" si="9"/>
        <v>-3.6149999999906868E-2</v>
      </c>
      <c r="P86" s="2">
        <f t="shared" si="13"/>
        <v>30849.896000000001</v>
      </c>
      <c r="AC86" t="s">
        <v>36</v>
      </c>
      <c r="AD86">
        <v>6</v>
      </c>
      <c r="AF86" t="s">
        <v>33</v>
      </c>
      <c r="AH86" t="s">
        <v>35</v>
      </c>
    </row>
    <row r="87" spans="1:34" x14ac:dyDescent="0.2">
      <c r="A87" t="s">
        <v>71</v>
      </c>
      <c r="C87" s="7">
        <v>45889.523999999998</v>
      </c>
      <c r="D87" s="7"/>
      <c r="E87">
        <f t="shared" si="10"/>
        <v>-3509.0325201616997</v>
      </c>
      <c r="F87">
        <f t="shared" si="11"/>
        <v>-3509</v>
      </c>
      <c r="G87">
        <f t="shared" si="12"/>
        <v>-4.0425000006507616E-2</v>
      </c>
      <c r="K87">
        <f t="shared" si="9"/>
        <v>-4.0425000006507616E-2</v>
      </c>
      <c r="P87" s="2">
        <f t="shared" si="13"/>
        <v>30871.023999999998</v>
      </c>
      <c r="AC87" t="s">
        <v>36</v>
      </c>
      <c r="AD87">
        <v>6</v>
      </c>
      <c r="AF87" t="s">
        <v>33</v>
      </c>
      <c r="AH87" t="s">
        <v>35</v>
      </c>
    </row>
    <row r="88" spans="1:34" x14ac:dyDescent="0.2">
      <c r="A88" t="s">
        <v>72</v>
      </c>
      <c r="C88" s="7">
        <v>46140.635000000002</v>
      </c>
      <c r="D88" s="7"/>
      <c r="E88">
        <f t="shared" si="10"/>
        <v>-3307.0245962632989</v>
      </c>
      <c r="F88">
        <f t="shared" si="11"/>
        <v>-3307</v>
      </c>
      <c r="G88">
        <f t="shared" si="12"/>
        <v>-3.0575000004319008E-2</v>
      </c>
      <c r="K88">
        <f t="shared" si="9"/>
        <v>-3.0575000004319008E-2</v>
      </c>
      <c r="P88" s="2">
        <f t="shared" si="13"/>
        <v>31122.135000000002</v>
      </c>
      <c r="AC88" t="s">
        <v>36</v>
      </c>
      <c r="AD88">
        <v>6</v>
      </c>
      <c r="AF88" t="s">
        <v>33</v>
      </c>
      <c r="AH88" t="s">
        <v>35</v>
      </c>
    </row>
    <row r="89" spans="1:34" x14ac:dyDescent="0.2">
      <c r="A89" t="s">
        <v>74</v>
      </c>
      <c r="C89" s="7">
        <v>46328.332000000002</v>
      </c>
      <c r="D89" s="7"/>
      <c r="E89">
        <f t="shared" si="10"/>
        <v>-3156.0304889085537</v>
      </c>
      <c r="F89">
        <f t="shared" si="11"/>
        <v>-3156</v>
      </c>
      <c r="G89">
        <f t="shared" si="12"/>
        <v>-3.7900000002991874E-2</v>
      </c>
      <c r="K89">
        <f t="shared" si="9"/>
        <v>-3.7900000002991874E-2</v>
      </c>
      <c r="P89" s="2">
        <f t="shared" si="13"/>
        <v>31309.832000000002</v>
      </c>
      <c r="AC89" t="s">
        <v>36</v>
      </c>
      <c r="AD89">
        <v>11</v>
      </c>
      <c r="AF89" t="s">
        <v>73</v>
      </c>
      <c r="AH89" t="s">
        <v>35</v>
      </c>
    </row>
    <row r="90" spans="1:34" x14ac:dyDescent="0.2">
      <c r="A90" t="s">
        <v>76</v>
      </c>
      <c r="C90" s="7">
        <v>46625.432000000001</v>
      </c>
      <c r="D90" s="7"/>
      <c r="E90">
        <f t="shared" si="10"/>
        <v>-2917.0264062908527</v>
      </c>
      <c r="F90">
        <f t="shared" si="11"/>
        <v>-2917</v>
      </c>
      <c r="G90">
        <f t="shared" si="12"/>
        <v>-3.282500000204891E-2</v>
      </c>
      <c r="K90">
        <f t="shared" si="9"/>
        <v>-3.282500000204891E-2</v>
      </c>
      <c r="P90" s="2">
        <f t="shared" si="13"/>
        <v>31606.932000000001</v>
      </c>
      <c r="AC90" t="s">
        <v>36</v>
      </c>
      <c r="AD90">
        <v>8</v>
      </c>
      <c r="AF90" t="s">
        <v>75</v>
      </c>
      <c r="AH90" t="s">
        <v>35</v>
      </c>
    </row>
    <row r="91" spans="1:34" x14ac:dyDescent="0.2">
      <c r="A91" t="s">
        <v>77</v>
      </c>
      <c r="C91" s="7">
        <v>46625.438000000002</v>
      </c>
      <c r="D91" s="7"/>
      <c r="E91">
        <f t="shared" si="10"/>
        <v>-2917.0215795507115</v>
      </c>
      <c r="F91">
        <f t="shared" si="11"/>
        <v>-2917</v>
      </c>
      <c r="G91">
        <f t="shared" si="12"/>
        <v>-2.6825000000826549E-2</v>
      </c>
      <c r="K91">
        <f t="shared" si="9"/>
        <v>-2.6825000000826549E-2</v>
      </c>
      <c r="P91" s="2">
        <f t="shared" si="13"/>
        <v>31606.938000000002</v>
      </c>
      <c r="AC91" t="s">
        <v>36</v>
      </c>
      <c r="AD91">
        <v>7</v>
      </c>
      <c r="AF91" t="s">
        <v>33</v>
      </c>
      <c r="AH91" t="s">
        <v>35</v>
      </c>
    </row>
    <row r="92" spans="1:34" x14ac:dyDescent="0.2">
      <c r="A92" t="s">
        <v>76</v>
      </c>
      <c r="C92" s="7">
        <v>46681.372000000003</v>
      </c>
      <c r="D92" s="7"/>
      <c r="E92">
        <f t="shared" si="10"/>
        <v>-2872.0250990487293</v>
      </c>
      <c r="F92">
        <f t="shared" si="11"/>
        <v>-2872</v>
      </c>
      <c r="G92">
        <f t="shared" si="12"/>
        <v>-3.1199999997625127E-2</v>
      </c>
      <c r="K92">
        <f t="shared" si="9"/>
        <v>-3.1199999997625127E-2</v>
      </c>
      <c r="P92" s="2">
        <f t="shared" si="13"/>
        <v>31662.872000000003</v>
      </c>
      <c r="AC92" t="s">
        <v>36</v>
      </c>
      <c r="AD92">
        <v>8</v>
      </c>
      <c r="AF92" t="s">
        <v>78</v>
      </c>
      <c r="AH92" t="s">
        <v>35</v>
      </c>
    </row>
    <row r="93" spans="1:34" x14ac:dyDescent="0.2">
      <c r="A93" t="s">
        <v>79</v>
      </c>
      <c r="C93" s="7">
        <v>46851.673999999999</v>
      </c>
      <c r="D93" s="7"/>
      <c r="E93">
        <f t="shared" si="10"/>
        <v>-2735.0245158176322</v>
      </c>
      <c r="F93">
        <f t="shared" si="11"/>
        <v>-2735</v>
      </c>
      <c r="G93">
        <f t="shared" si="12"/>
        <v>-3.0475000006845221E-2</v>
      </c>
      <c r="K93">
        <f t="shared" si="9"/>
        <v>-3.0475000006845221E-2</v>
      </c>
      <c r="P93" s="2">
        <f t="shared" si="13"/>
        <v>31833.173999999999</v>
      </c>
      <c r="AC93" t="s">
        <v>36</v>
      </c>
      <c r="AD93">
        <v>6</v>
      </c>
      <c r="AF93" t="s">
        <v>33</v>
      </c>
      <c r="AH93" t="s">
        <v>35</v>
      </c>
    </row>
    <row r="94" spans="1:34" x14ac:dyDescent="0.2">
      <c r="A94" t="s">
        <v>80</v>
      </c>
      <c r="C94" s="7">
        <v>46861.622000000003</v>
      </c>
      <c r="D94" s="7"/>
      <c r="E94">
        <f t="shared" si="10"/>
        <v>-2727.021780664883</v>
      </c>
      <c r="F94">
        <f t="shared" si="11"/>
        <v>-2727</v>
      </c>
      <c r="G94">
        <f t="shared" si="12"/>
        <v>-2.7074999998148996E-2</v>
      </c>
      <c r="K94">
        <f t="shared" si="9"/>
        <v>-2.7074999998148996E-2</v>
      </c>
      <c r="P94" s="2">
        <f t="shared" si="13"/>
        <v>31843.122000000003</v>
      </c>
      <c r="AC94" t="s">
        <v>36</v>
      </c>
      <c r="AD94">
        <v>6</v>
      </c>
      <c r="AF94" t="s">
        <v>33</v>
      </c>
      <c r="AH94" t="s">
        <v>35</v>
      </c>
    </row>
    <row r="95" spans="1:34" x14ac:dyDescent="0.2">
      <c r="A95" t="s">
        <v>81</v>
      </c>
      <c r="C95" s="7">
        <v>46952.375</v>
      </c>
      <c r="D95" s="7"/>
      <c r="E95">
        <f t="shared" si="10"/>
        <v>-2654.0149226716026</v>
      </c>
      <c r="F95">
        <f t="shared" si="11"/>
        <v>-2654</v>
      </c>
      <c r="G95">
        <f t="shared" si="12"/>
        <v>-1.855000000068685E-2</v>
      </c>
      <c r="K95">
        <f t="shared" si="9"/>
        <v>-1.855000000068685E-2</v>
      </c>
      <c r="P95" s="2">
        <f t="shared" si="13"/>
        <v>31933.875</v>
      </c>
      <c r="AC95" t="s">
        <v>36</v>
      </c>
      <c r="AD95">
        <v>6</v>
      </c>
      <c r="AF95" t="s">
        <v>33</v>
      </c>
      <c r="AH95" t="s">
        <v>35</v>
      </c>
    </row>
    <row r="96" spans="1:34" x14ac:dyDescent="0.2">
      <c r="A96" t="s">
        <v>82</v>
      </c>
      <c r="C96" s="7">
        <v>47029.434000000001</v>
      </c>
      <c r="D96" s="7"/>
      <c r="E96">
        <f t="shared" si="10"/>
        <v>-2592.0242945920409</v>
      </c>
      <c r="F96">
        <f t="shared" si="11"/>
        <v>-2592</v>
      </c>
      <c r="G96">
        <f t="shared" si="12"/>
        <v>-3.0200000001059379E-2</v>
      </c>
      <c r="K96">
        <f t="shared" si="9"/>
        <v>-3.0200000001059379E-2</v>
      </c>
      <c r="P96" s="2">
        <f t="shared" si="13"/>
        <v>32010.934000000001</v>
      </c>
      <c r="AC96" t="s">
        <v>36</v>
      </c>
      <c r="AD96">
        <v>6</v>
      </c>
      <c r="AF96" t="s">
        <v>33</v>
      </c>
      <c r="AH96" t="s">
        <v>35</v>
      </c>
    </row>
    <row r="97" spans="1:34" x14ac:dyDescent="0.2">
      <c r="A97" t="s">
        <v>83</v>
      </c>
      <c r="C97" s="7">
        <v>47234.546999999999</v>
      </c>
      <c r="D97" s="7"/>
      <c r="E97">
        <f t="shared" si="10"/>
        <v>-2427.0197695231614</v>
      </c>
      <c r="F97">
        <f t="shared" si="11"/>
        <v>-2427</v>
      </c>
      <c r="G97">
        <f t="shared" si="12"/>
        <v>-2.4575000003096648E-2</v>
      </c>
      <c r="K97">
        <f t="shared" si="9"/>
        <v>-2.4575000003096648E-2</v>
      </c>
      <c r="P97" s="2">
        <f t="shared" si="13"/>
        <v>32216.046999999999</v>
      </c>
      <c r="AC97" t="s">
        <v>36</v>
      </c>
      <c r="AD97">
        <v>6</v>
      </c>
      <c r="AF97" t="s">
        <v>33</v>
      </c>
      <c r="AH97" t="s">
        <v>35</v>
      </c>
    </row>
    <row r="98" spans="1:34" x14ac:dyDescent="0.2">
      <c r="A98" t="s">
        <v>84</v>
      </c>
      <c r="C98" s="7">
        <v>47382.482000000004</v>
      </c>
      <c r="D98" s="7"/>
      <c r="E98">
        <f t="shared" si="10"/>
        <v>-2308.0124690786952</v>
      </c>
      <c r="F98">
        <f t="shared" si="11"/>
        <v>-2308</v>
      </c>
      <c r="G98">
        <f t="shared" si="12"/>
        <v>-1.5500000001338776E-2</v>
      </c>
      <c r="K98">
        <f t="shared" si="9"/>
        <v>-1.5500000001338776E-2</v>
      </c>
      <c r="P98" s="2">
        <f t="shared" si="13"/>
        <v>32363.982000000004</v>
      </c>
      <c r="AC98" t="s">
        <v>36</v>
      </c>
      <c r="AD98">
        <v>6</v>
      </c>
      <c r="AF98" t="s">
        <v>33</v>
      </c>
      <c r="AH98" t="s">
        <v>35</v>
      </c>
    </row>
    <row r="99" spans="1:34" x14ac:dyDescent="0.2">
      <c r="A99" t="s">
        <v>85</v>
      </c>
      <c r="C99" s="7">
        <v>47387.447</v>
      </c>
      <c r="D99" s="7"/>
      <c r="E99">
        <f t="shared" si="10"/>
        <v>-2304.0183416125351</v>
      </c>
      <c r="F99">
        <f t="shared" si="11"/>
        <v>-2304</v>
      </c>
      <c r="G99">
        <f t="shared" si="12"/>
        <v>-2.2800000006100163E-2</v>
      </c>
      <c r="K99">
        <f>G99</f>
        <v>-2.2800000006100163E-2</v>
      </c>
      <c r="P99" s="2">
        <f t="shared" si="13"/>
        <v>32368.947</v>
      </c>
      <c r="AC99" t="s">
        <v>36</v>
      </c>
      <c r="AH99" t="s">
        <v>39</v>
      </c>
    </row>
    <row r="100" spans="1:34" x14ac:dyDescent="0.2">
      <c r="A100" t="s">
        <v>86</v>
      </c>
      <c r="B100" s="3"/>
      <c r="C100" s="7">
        <v>47628.608</v>
      </c>
      <c r="D100" s="7"/>
      <c r="E100">
        <f t="shared" si="10"/>
        <v>-2110.0147617802645</v>
      </c>
      <c r="F100">
        <f t="shared" si="11"/>
        <v>-2110</v>
      </c>
      <c r="G100">
        <f t="shared" si="12"/>
        <v>-1.8350000005739275E-2</v>
      </c>
      <c r="K100">
        <f>G100</f>
        <v>-1.8350000005739275E-2</v>
      </c>
      <c r="P100" s="2">
        <f t="shared" si="13"/>
        <v>32610.108</v>
      </c>
      <c r="AC100" t="s">
        <v>36</v>
      </c>
      <c r="AD100">
        <v>7</v>
      </c>
      <c r="AF100" t="s">
        <v>33</v>
      </c>
      <c r="AH100" t="s">
        <v>35</v>
      </c>
    </row>
    <row r="101" spans="1:34" x14ac:dyDescent="0.2">
      <c r="A101" t="s">
        <v>85</v>
      </c>
      <c r="B101" s="3"/>
      <c r="C101" s="7">
        <v>47648.502</v>
      </c>
      <c r="D101" s="7"/>
      <c r="E101">
        <f t="shared" si="10"/>
        <v>-2094.0109003881521</v>
      </c>
      <c r="F101">
        <f t="shared" si="11"/>
        <v>-2094</v>
      </c>
      <c r="G101">
        <f t="shared" si="12"/>
        <v>-1.3550000003306195E-2</v>
      </c>
      <c r="K101">
        <f>G101</f>
        <v>-1.3550000003306195E-2</v>
      </c>
      <c r="P101" s="2">
        <f t="shared" si="13"/>
        <v>32630.002</v>
      </c>
      <c r="AC101" t="s">
        <v>36</v>
      </c>
      <c r="AH101" t="s">
        <v>39</v>
      </c>
    </row>
    <row r="102" spans="1:34" x14ac:dyDescent="0.2">
      <c r="A102" t="s">
        <v>87</v>
      </c>
      <c r="B102" s="3"/>
      <c r="C102" s="7">
        <v>47689.516000000003</v>
      </c>
      <c r="D102" s="7"/>
      <c r="E102">
        <f t="shared" si="10"/>
        <v>-2061.0169137019079</v>
      </c>
      <c r="F102">
        <f t="shared" si="11"/>
        <v>-2061</v>
      </c>
      <c r="G102">
        <f t="shared" si="12"/>
        <v>-2.1025000001827721E-2</v>
      </c>
      <c r="K102">
        <f>G102</f>
        <v>-2.1025000001827721E-2</v>
      </c>
      <c r="P102" s="2">
        <f t="shared" si="13"/>
        <v>32671.016000000003</v>
      </c>
      <c r="AC102" t="s">
        <v>36</v>
      </c>
      <c r="AD102">
        <v>7</v>
      </c>
      <c r="AF102" t="s">
        <v>33</v>
      </c>
      <c r="AH102" t="s">
        <v>35</v>
      </c>
    </row>
    <row r="103" spans="1:34" x14ac:dyDescent="0.2">
      <c r="A103" t="s">
        <v>85</v>
      </c>
      <c r="B103" s="3"/>
      <c r="C103" s="7">
        <v>47699.468999999997</v>
      </c>
      <c r="D103" s="7"/>
      <c r="E103">
        <f t="shared" si="10"/>
        <v>-2053.010156265716</v>
      </c>
      <c r="F103">
        <f t="shared" si="11"/>
        <v>-2053</v>
      </c>
      <c r="G103">
        <f t="shared" si="12"/>
        <v>-1.2625000003026798E-2</v>
      </c>
      <c r="K103">
        <f>G103</f>
        <v>-1.2625000003026798E-2</v>
      </c>
      <c r="P103" s="2">
        <f t="shared" si="13"/>
        <v>32680.968999999997</v>
      </c>
      <c r="AC103" t="s">
        <v>36</v>
      </c>
      <c r="AH103" t="s">
        <v>39</v>
      </c>
    </row>
    <row r="104" spans="1:34" x14ac:dyDescent="0.2">
      <c r="A104" t="s">
        <v>88</v>
      </c>
      <c r="B104" s="3"/>
      <c r="C104" s="7">
        <v>47925.707000000002</v>
      </c>
      <c r="D104" s="7"/>
      <c r="E104">
        <f t="shared" si="10"/>
        <v>-1871.0114836192508</v>
      </c>
      <c r="F104">
        <f t="shared" si="11"/>
        <v>-1871</v>
      </c>
      <c r="G104">
        <f t="shared" si="12"/>
        <v>-1.4275000001362059E-2</v>
      </c>
      <c r="K104">
        <f t="shared" ref="K104:K113" si="14">G104</f>
        <v>-1.4275000001362059E-2</v>
      </c>
      <c r="P104" s="2">
        <f t="shared" si="13"/>
        <v>32907.207000000002</v>
      </c>
      <c r="AC104" t="s">
        <v>36</v>
      </c>
      <c r="AD104">
        <v>6</v>
      </c>
      <c r="AF104" t="s">
        <v>33</v>
      </c>
      <c r="AH104" t="s">
        <v>35</v>
      </c>
    </row>
    <row r="105" spans="1:34" x14ac:dyDescent="0.2">
      <c r="A105" t="s">
        <v>89</v>
      </c>
      <c r="B105" s="3"/>
      <c r="C105" s="7">
        <v>48067.423000000003</v>
      </c>
      <c r="D105" s="7"/>
      <c r="E105">
        <f t="shared" si="10"/>
        <v>-1757.0070993302897</v>
      </c>
      <c r="F105">
        <f t="shared" si="11"/>
        <v>-1757</v>
      </c>
      <c r="G105">
        <f t="shared" si="12"/>
        <v>-8.8249999971594661E-3</v>
      </c>
      <c r="K105">
        <f t="shared" si="14"/>
        <v>-8.8249999971594661E-3</v>
      </c>
      <c r="P105" s="2">
        <f t="shared" si="13"/>
        <v>33048.923000000003</v>
      </c>
      <c r="AC105" t="s">
        <v>36</v>
      </c>
      <c r="AD105">
        <v>10</v>
      </c>
      <c r="AF105" t="s">
        <v>33</v>
      </c>
      <c r="AH105" t="s">
        <v>35</v>
      </c>
    </row>
    <row r="106" spans="1:34" x14ac:dyDescent="0.2">
      <c r="A106" t="s">
        <v>91</v>
      </c>
      <c r="B106" s="3"/>
      <c r="C106" s="7">
        <v>48093.53</v>
      </c>
      <c r="D106" s="7"/>
      <c r="E106">
        <f t="shared" si="10"/>
        <v>-1736.0051485228194</v>
      </c>
      <c r="F106">
        <f t="shared" si="11"/>
        <v>-1736</v>
      </c>
      <c r="G106">
        <f t="shared" si="12"/>
        <v>-6.4000000056694262E-3</v>
      </c>
      <c r="K106">
        <f t="shared" si="14"/>
        <v>-6.4000000056694262E-3</v>
      </c>
      <c r="P106" s="2">
        <f t="shared" si="13"/>
        <v>33075.03</v>
      </c>
      <c r="AC106" t="s">
        <v>36</v>
      </c>
      <c r="AD106">
        <v>11</v>
      </c>
      <c r="AF106" t="s">
        <v>90</v>
      </c>
      <c r="AH106" t="s">
        <v>35</v>
      </c>
    </row>
    <row r="107" spans="1:34" x14ac:dyDescent="0.2">
      <c r="A107" t="s">
        <v>91</v>
      </c>
      <c r="B107" s="3"/>
      <c r="C107" s="7">
        <v>48098.493000000002</v>
      </c>
      <c r="D107" s="7"/>
      <c r="E107">
        <f t="shared" si="10"/>
        <v>-1732.0126299700341</v>
      </c>
      <c r="F107">
        <f t="shared" si="11"/>
        <v>-1732</v>
      </c>
      <c r="G107">
        <f t="shared" si="12"/>
        <v>-1.5700000003562309E-2</v>
      </c>
      <c r="K107">
        <f t="shared" si="14"/>
        <v>-1.5700000003562309E-2</v>
      </c>
      <c r="P107" s="2">
        <f t="shared" si="13"/>
        <v>33079.993000000002</v>
      </c>
      <c r="AC107" t="s">
        <v>36</v>
      </c>
      <c r="AD107">
        <v>32</v>
      </c>
      <c r="AF107" t="s">
        <v>78</v>
      </c>
      <c r="AH107" t="s">
        <v>35</v>
      </c>
    </row>
    <row r="108" spans="1:34" x14ac:dyDescent="0.2">
      <c r="A108" t="s">
        <v>91</v>
      </c>
      <c r="B108" s="3"/>
      <c r="C108" s="7">
        <v>48123.360999999997</v>
      </c>
      <c r="D108" s="7"/>
      <c r="E108">
        <f t="shared" si="10"/>
        <v>-1712.0074010015528</v>
      </c>
      <c r="F108">
        <f t="shared" si="11"/>
        <v>-1712</v>
      </c>
      <c r="G108">
        <f t="shared" si="12"/>
        <v>-9.2000000076950528E-3</v>
      </c>
      <c r="K108">
        <f t="shared" si="14"/>
        <v>-9.2000000076950528E-3</v>
      </c>
      <c r="P108" s="2">
        <f t="shared" si="13"/>
        <v>33104.860999999997</v>
      </c>
      <c r="AC108" t="s">
        <v>36</v>
      </c>
      <c r="AD108">
        <v>6</v>
      </c>
      <c r="AF108" t="s">
        <v>33</v>
      </c>
      <c r="AH108" t="s">
        <v>35</v>
      </c>
    </row>
    <row r="109" spans="1:34" x14ac:dyDescent="0.2">
      <c r="A109" t="s">
        <v>92</v>
      </c>
      <c r="B109" s="3"/>
      <c r="C109" s="7">
        <v>48359.54</v>
      </c>
      <c r="D109" s="7">
        <v>6.0000000000000001E-3</v>
      </c>
      <c r="E109">
        <f t="shared" si="10"/>
        <v>-1522.0116243991727</v>
      </c>
      <c r="F109">
        <f t="shared" si="11"/>
        <v>-1522</v>
      </c>
      <c r="G109">
        <f t="shared" si="12"/>
        <v>-1.4450000002398156E-2</v>
      </c>
      <c r="K109">
        <f t="shared" si="14"/>
        <v>-1.4450000002398156E-2</v>
      </c>
      <c r="P109" s="2">
        <f t="shared" si="13"/>
        <v>33341.040000000001</v>
      </c>
      <c r="AC109" t="s">
        <v>36</v>
      </c>
      <c r="AD109">
        <v>7</v>
      </c>
      <c r="AF109" t="s">
        <v>33</v>
      </c>
      <c r="AH109" t="s">
        <v>35</v>
      </c>
    </row>
    <row r="110" spans="1:34" x14ac:dyDescent="0.2">
      <c r="A110" t="s">
        <v>93</v>
      </c>
      <c r="B110" s="3"/>
      <c r="C110" s="7">
        <v>48481.38</v>
      </c>
      <c r="D110" s="7">
        <v>5.0000000000000001E-3</v>
      </c>
      <c r="E110">
        <f t="shared" si="10"/>
        <v>-1423.9966212819056</v>
      </c>
      <c r="F110">
        <f t="shared" si="11"/>
        <v>-1424</v>
      </c>
      <c r="G110">
        <f t="shared" si="12"/>
        <v>4.1999999957624823E-3</v>
      </c>
      <c r="K110">
        <f t="shared" si="14"/>
        <v>4.1999999957624823E-3</v>
      </c>
      <c r="P110" s="2">
        <f t="shared" si="13"/>
        <v>33462.879999999997</v>
      </c>
      <c r="AC110" t="s">
        <v>36</v>
      </c>
      <c r="AD110">
        <v>7</v>
      </c>
      <c r="AF110" t="s">
        <v>43</v>
      </c>
      <c r="AH110" t="s">
        <v>35</v>
      </c>
    </row>
    <row r="111" spans="1:34" x14ac:dyDescent="0.2">
      <c r="A111" t="s">
        <v>94</v>
      </c>
      <c r="B111" s="3"/>
      <c r="C111" s="7">
        <v>49004.703999999998</v>
      </c>
      <c r="D111" s="7">
        <v>3.0000000000000001E-3</v>
      </c>
      <c r="E111">
        <f t="shared" si="10"/>
        <v>-1003.0051284114027</v>
      </c>
      <c r="F111">
        <f t="shared" si="11"/>
        <v>-1003</v>
      </c>
      <c r="G111">
        <f t="shared" si="12"/>
        <v>-6.3750000044819899E-3</v>
      </c>
      <c r="K111">
        <f t="shared" si="14"/>
        <v>-6.3750000044819899E-3</v>
      </c>
      <c r="P111" s="2">
        <f t="shared" si="13"/>
        <v>33986.203999999998</v>
      </c>
      <c r="AC111" t="s">
        <v>36</v>
      </c>
      <c r="AD111">
        <v>6</v>
      </c>
      <c r="AF111" t="s">
        <v>33</v>
      </c>
      <c r="AH111" t="s">
        <v>35</v>
      </c>
    </row>
    <row r="112" spans="1:34" x14ac:dyDescent="0.2">
      <c r="A112" t="s">
        <v>95</v>
      </c>
      <c r="B112" s="3"/>
      <c r="C112" s="7">
        <v>49167.544999999998</v>
      </c>
      <c r="D112" s="7">
        <v>4.0000000000000001E-3</v>
      </c>
      <c r="E112">
        <f t="shared" si="10"/>
        <v>-872.00659654486174</v>
      </c>
      <c r="F112">
        <f t="shared" si="11"/>
        <v>-872</v>
      </c>
      <c r="G112">
        <f t="shared" si="12"/>
        <v>-8.2000000038533472E-3</v>
      </c>
      <c r="K112">
        <f t="shared" si="14"/>
        <v>-8.2000000038533472E-3</v>
      </c>
      <c r="P112" s="2">
        <f t="shared" si="13"/>
        <v>34149.044999999998</v>
      </c>
      <c r="AC112" t="s">
        <v>36</v>
      </c>
      <c r="AD112">
        <v>6</v>
      </c>
      <c r="AF112" t="s">
        <v>33</v>
      </c>
      <c r="AH112" t="s">
        <v>35</v>
      </c>
    </row>
    <row r="113" spans="1:34" x14ac:dyDescent="0.2">
      <c r="A113" t="s">
        <v>96</v>
      </c>
      <c r="B113" s="3"/>
      <c r="C113" s="7">
        <v>49474.580999999998</v>
      </c>
      <c r="D113" s="7"/>
      <c r="E113">
        <f t="shared" si="10"/>
        <v>-625.00943225469416</v>
      </c>
      <c r="F113">
        <f t="shared" si="11"/>
        <v>-625</v>
      </c>
      <c r="G113">
        <f t="shared" si="12"/>
        <v>-1.1725000003934838E-2</v>
      </c>
      <c r="K113">
        <f t="shared" si="14"/>
        <v>-1.1725000003934838E-2</v>
      </c>
      <c r="P113" s="2">
        <f t="shared" si="13"/>
        <v>34456.080999999998</v>
      </c>
      <c r="AC113" t="s">
        <v>36</v>
      </c>
      <c r="AD113">
        <v>8</v>
      </c>
      <c r="AF113" t="s">
        <v>33</v>
      </c>
      <c r="AH113" t="s">
        <v>35</v>
      </c>
    </row>
    <row r="114" spans="1:34" x14ac:dyDescent="0.2">
      <c r="A114" t="s">
        <v>97</v>
      </c>
      <c r="B114" s="3"/>
      <c r="C114" s="7">
        <v>49540.464</v>
      </c>
      <c r="D114" s="7"/>
      <c r="E114">
        <f t="shared" si="10"/>
        <v>-572.00941214327565</v>
      </c>
      <c r="F114">
        <f t="shared" si="11"/>
        <v>-572</v>
      </c>
      <c r="G114">
        <f t="shared" si="12"/>
        <v>-1.1700000002747402E-2</v>
      </c>
      <c r="K114">
        <f>G114</f>
        <v>-1.1700000002747402E-2</v>
      </c>
      <c r="P114" s="2">
        <f t="shared" si="13"/>
        <v>34521.964</v>
      </c>
      <c r="AC114" t="s">
        <v>36</v>
      </c>
      <c r="AH114" t="s">
        <v>39</v>
      </c>
    </row>
    <row r="115" spans="1:34" x14ac:dyDescent="0.2">
      <c r="A115" t="s">
        <v>97</v>
      </c>
      <c r="B115" s="3"/>
      <c r="C115" s="7">
        <v>49540.464999999997</v>
      </c>
      <c r="D115" s="7"/>
      <c r="E115">
        <f t="shared" si="10"/>
        <v>-572.00860768658833</v>
      </c>
      <c r="F115">
        <f t="shared" si="11"/>
        <v>-572</v>
      </c>
      <c r="G115">
        <f t="shared" si="12"/>
        <v>-1.0700000006181654E-2</v>
      </c>
      <c r="K115">
        <f>G115</f>
        <v>-1.0700000006181654E-2</v>
      </c>
      <c r="P115" s="2">
        <f t="shared" si="13"/>
        <v>34521.964999999997</v>
      </c>
      <c r="AC115" t="s">
        <v>36</v>
      </c>
      <c r="AH115" t="s">
        <v>39</v>
      </c>
    </row>
    <row r="116" spans="1:34" x14ac:dyDescent="0.2">
      <c r="A116" t="s">
        <v>98</v>
      </c>
      <c r="B116" s="3"/>
      <c r="C116" s="7">
        <v>49545.447999999997</v>
      </c>
      <c r="D116" s="7">
        <v>5.0000000000000001E-3</v>
      </c>
      <c r="E116">
        <f t="shared" si="10"/>
        <v>-568.00000000000455</v>
      </c>
      <c r="F116">
        <f t="shared" si="11"/>
        <v>-568</v>
      </c>
      <c r="G116">
        <f t="shared" si="12"/>
        <v>0</v>
      </c>
      <c r="L116">
        <f>G116</f>
        <v>0</v>
      </c>
      <c r="P116" s="2">
        <f t="shared" si="13"/>
        <v>34526.947999999997</v>
      </c>
      <c r="AC116" t="s">
        <v>36</v>
      </c>
      <c r="AD116">
        <v>7</v>
      </c>
      <c r="AF116" t="s">
        <v>43</v>
      </c>
      <c r="AH116" t="s">
        <v>35</v>
      </c>
    </row>
    <row r="117" spans="1:34" x14ac:dyDescent="0.2">
      <c r="A117" t="s">
        <v>98</v>
      </c>
      <c r="B117" s="3"/>
      <c r="C117" s="7">
        <v>49550.421999999999</v>
      </c>
      <c r="D117" s="7">
        <v>5.0000000000000001E-3</v>
      </c>
      <c r="E117">
        <f t="shared" ref="E117:E148" si="15">(C117-C$7)/C$8</f>
        <v>-563.99863242362983</v>
      </c>
      <c r="F117">
        <f t="shared" ref="F117:F148" si="16">+ROUND(2*E117,0)/2</f>
        <v>-564</v>
      </c>
      <c r="G117">
        <f t="shared" ref="G117:G128" si="17">C117-(C$7+F117*C$8)</f>
        <v>1.6999999934341758E-3</v>
      </c>
      <c r="L117">
        <f>G117</f>
        <v>1.6999999934341758E-3</v>
      </c>
      <c r="P117" s="2">
        <f t="shared" ref="P117:P148" si="18">C117-15018.5</f>
        <v>34531.921999999999</v>
      </c>
      <c r="AC117" t="s">
        <v>36</v>
      </c>
      <c r="AD117">
        <v>8</v>
      </c>
      <c r="AF117" t="s">
        <v>43</v>
      </c>
      <c r="AH117" t="s">
        <v>35</v>
      </c>
    </row>
    <row r="118" spans="1:34" x14ac:dyDescent="0.2">
      <c r="A118" t="s">
        <v>99</v>
      </c>
      <c r="B118" s="3"/>
      <c r="C118" s="7">
        <v>49781.625999999997</v>
      </c>
      <c r="D118" s="7">
        <v>3.0000000000000001E-3</v>
      </c>
      <c r="E118">
        <f t="shared" si="15"/>
        <v>-378.00502785431746</v>
      </c>
      <c r="F118">
        <f t="shared" si="16"/>
        <v>-378</v>
      </c>
      <c r="G118">
        <f t="shared" si="17"/>
        <v>-6.2500000058207661E-3</v>
      </c>
      <c r="L118">
        <f>G118</f>
        <v>-6.2500000058207661E-3</v>
      </c>
      <c r="P118" s="2">
        <f t="shared" si="18"/>
        <v>34763.125999999997</v>
      </c>
      <c r="AC118" t="s">
        <v>36</v>
      </c>
      <c r="AD118">
        <v>6</v>
      </c>
      <c r="AF118" t="s">
        <v>33</v>
      </c>
      <c r="AH118" t="s">
        <v>35</v>
      </c>
    </row>
    <row r="119" spans="1:34" x14ac:dyDescent="0.2">
      <c r="A119" t="s">
        <v>100</v>
      </c>
      <c r="B119" s="3"/>
      <c r="C119" s="7">
        <v>49898.478000000003</v>
      </c>
      <c r="D119" s="7">
        <v>5.0000000000000001E-3</v>
      </c>
      <c r="E119">
        <f t="shared" si="15"/>
        <v>-284.00265470707677</v>
      </c>
      <c r="F119">
        <f t="shared" si="16"/>
        <v>-284</v>
      </c>
      <c r="G119">
        <f t="shared" si="17"/>
        <v>-3.2999999966705218E-3</v>
      </c>
      <c r="L119">
        <f>G119</f>
        <v>-3.2999999966705218E-3</v>
      </c>
      <c r="P119" s="2">
        <f t="shared" si="18"/>
        <v>34879.978000000003</v>
      </c>
      <c r="AC119" t="s">
        <v>36</v>
      </c>
      <c r="AD119">
        <v>8</v>
      </c>
      <c r="AF119" t="s">
        <v>43</v>
      </c>
      <c r="AH119" t="s">
        <v>35</v>
      </c>
    </row>
    <row r="120" spans="1:34" x14ac:dyDescent="0.2">
      <c r="A120" t="s">
        <v>101</v>
      </c>
      <c r="B120" s="3"/>
      <c r="C120" s="7">
        <v>50139.635999999999</v>
      </c>
      <c r="D120" s="7">
        <v>5.0000000000000001E-3</v>
      </c>
      <c r="E120">
        <f t="shared" si="15"/>
        <v>-90.001488244879553</v>
      </c>
      <c r="F120">
        <f t="shared" si="16"/>
        <v>-90</v>
      </c>
      <c r="G120">
        <f t="shared" si="17"/>
        <v>-1.8500000005587935E-3</v>
      </c>
      <c r="L120">
        <f>G120</f>
        <v>-1.8500000005587935E-3</v>
      </c>
      <c r="P120" s="2">
        <f t="shared" si="18"/>
        <v>35121.135999999999</v>
      </c>
      <c r="AC120" t="s">
        <v>36</v>
      </c>
      <c r="AD120">
        <v>7</v>
      </c>
      <c r="AF120" t="s">
        <v>33</v>
      </c>
      <c r="AH120" t="s">
        <v>35</v>
      </c>
    </row>
    <row r="121" spans="1:34" x14ac:dyDescent="0.2">
      <c r="A121" t="s">
        <v>11</v>
      </c>
      <c r="B121" s="3" t="s">
        <v>109</v>
      </c>
      <c r="C121" s="7">
        <v>50251.514600000002</v>
      </c>
      <c r="D121" s="7"/>
      <c r="E121">
        <f t="shared" si="15"/>
        <v>0</v>
      </c>
      <c r="F121">
        <f t="shared" si="16"/>
        <v>0</v>
      </c>
      <c r="G121">
        <f t="shared" si="17"/>
        <v>0</v>
      </c>
      <c r="J121">
        <f>G121</f>
        <v>0</v>
      </c>
      <c r="P121" s="2">
        <f t="shared" si="18"/>
        <v>35233.014600000002</v>
      </c>
    </row>
    <row r="122" spans="1:34" x14ac:dyDescent="0.2">
      <c r="A122" t="s">
        <v>102</v>
      </c>
      <c r="B122" s="3"/>
      <c r="C122" s="7">
        <v>50312.428</v>
      </c>
      <c r="D122" s="7">
        <v>5.0000000000000001E-3</v>
      </c>
      <c r="E122">
        <f t="shared" si="15"/>
        <v>49.002192144478521</v>
      </c>
      <c r="F122">
        <f t="shared" si="16"/>
        <v>49</v>
      </c>
      <c r="G122">
        <f t="shared" si="17"/>
        <v>2.7249999984633178E-3</v>
      </c>
      <c r="L122">
        <f>G122</f>
        <v>2.7249999984633178E-3</v>
      </c>
      <c r="P122" s="2">
        <f t="shared" si="18"/>
        <v>35293.928</v>
      </c>
      <c r="AC122" t="s">
        <v>36</v>
      </c>
      <c r="AD122">
        <v>9</v>
      </c>
      <c r="AF122" t="s">
        <v>43</v>
      </c>
      <c r="AH122" t="s">
        <v>35</v>
      </c>
    </row>
    <row r="123" spans="1:34" x14ac:dyDescent="0.2">
      <c r="A123" t="s">
        <v>103</v>
      </c>
      <c r="B123" s="3"/>
      <c r="C123" s="7">
        <v>50538.659</v>
      </c>
      <c r="D123" s="7">
        <v>4.0000000000000001E-3</v>
      </c>
      <c r="E123">
        <f t="shared" si="15"/>
        <v>230.99523359410929</v>
      </c>
      <c r="F123">
        <f t="shared" si="16"/>
        <v>231</v>
      </c>
      <c r="G123">
        <f t="shared" si="17"/>
        <v>-5.9250000049360096E-3</v>
      </c>
      <c r="L123">
        <f>G123</f>
        <v>-5.9250000049360096E-3</v>
      </c>
      <c r="P123" s="2">
        <f t="shared" si="18"/>
        <v>35520.159</v>
      </c>
      <c r="AC123" t="s">
        <v>36</v>
      </c>
      <c r="AD123">
        <v>5</v>
      </c>
      <c r="AF123" t="s">
        <v>33</v>
      </c>
      <c r="AH123" t="s">
        <v>35</v>
      </c>
    </row>
    <row r="124" spans="1:34" x14ac:dyDescent="0.2">
      <c r="A124" t="s">
        <v>104</v>
      </c>
      <c r="B124" s="3"/>
      <c r="C124" s="7">
        <v>50563.527999999998</v>
      </c>
      <c r="D124" s="7">
        <v>5.0000000000000001E-3</v>
      </c>
      <c r="E124">
        <f t="shared" si="15"/>
        <v>251.0012670192838</v>
      </c>
      <c r="F124">
        <f t="shared" si="16"/>
        <v>251</v>
      </c>
      <c r="G124">
        <f t="shared" si="17"/>
        <v>1.574999994772952E-3</v>
      </c>
      <c r="L124">
        <f>G124</f>
        <v>1.574999994772952E-3</v>
      </c>
      <c r="P124" s="2">
        <f t="shared" si="18"/>
        <v>35545.027999999998</v>
      </c>
      <c r="AC124" t="s">
        <v>36</v>
      </c>
      <c r="AD124">
        <v>8</v>
      </c>
      <c r="AF124" t="s">
        <v>33</v>
      </c>
      <c r="AH124" t="s">
        <v>35</v>
      </c>
    </row>
    <row r="125" spans="1:34" x14ac:dyDescent="0.2">
      <c r="A125" t="s">
        <v>104</v>
      </c>
      <c r="B125" s="3"/>
      <c r="C125" s="7">
        <v>50665.463000000003</v>
      </c>
      <c r="D125" s="7">
        <v>5.0000000000000001E-3</v>
      </c>
      <c r="E125">
        <f t="shared" si="15"/>
        <v>333.00355972085447</v>
      </c>
      <c r="F125">
        <f t="shared" si="16"/>
        <v>333</v>
      </c>
      <c r="G125">
        <f t="shared" si="17"/>
        <v>4.4249999991734512E-3</v>
      </c>
      <c r="L125">
        <f>G125</f>
        <v>4.4249999991734512E-3</v>
      </c>
      <c r="P125" s="2">
        <f t="shared" si="18"/>
        <v>35646.963000000003</v>
      </c>
      <c r="AC125" t="s">
        <v>36</v>
      </c>
      <c r="AD125">
        <v>7</v>
      </c>
      <c r="AF125" t="s">
        <v>43</v>
      </c>
      <c r="AH125" t="s">
        <v>35</v>
      </c>
    </row>
    <row r="126" spans="1:34" x14ac:dyDescent="0.2">
      <c r="A126" t="s">
        <v>12</v>
      </c>
      <c r="B126" s="3" t="s">
        <v>109</v>
      </c>
      <c r="C126" s="7">
        <v>50977.473400000003</v>
      </c>
      <c r="D126" s="7"/>
      <c r="E126">
        <f t="shared" si="15"/>
        <v>584.00241337007049</v>
      </c>
      <c r="F126">
        <f t="shared" si="16"/>
        <v>584</v>
      </c>
      <c r="G126">
        <f t="shared" si="17"/>
        <v>2.9999999969732016E-3</v>
      </c>
      <c r="J126">
        <f>G126</f>
        <v>2.9999999969732016E-3</v>
      </c>
      <c r="P126" s="2">
        <f t="shared" si="18"/>
        <v>35958.973400000003</v>
      </c>
    </row>
    <row r="127" spans="1:34" x14ac:dyDescent="0.2">
      <c r="A127" t="s">
        <v>106</v>
      </c>
      <c r="B127" s="3"/>
      <c r="C127" s="7">
        <v>51254.682999999997</v>
      </c>
      <c r="D127" s="7">
        <v>3.0000000000000001E-3</v>
      </c>
      <c r="E127">
        <f t="shared" si="15"/>
        <v>807.00553063974019</v>
      </c>
      <c r="F127">
        <f t="shared" si="16"/>
        <v>807</v>
      </c>
      <c r="G127">
        <f t="shared" si="17"/>
        <v>6.8749999918509275E-3</v>
      </c>
      <c r="L127">
        <f>G127</f>
        <v>6.8749999918509275E-3</v>
      </c>
      <c r="P127" s="2">
        <f t="shared" si="18"/>
        <v>36236.182999999997</v>
      </c>
      <c r="AC127" t="s">
        <v>36</v>
      </c>
      <c r="AD127">
        <v>7</v>
      </c>
      <c r="AF127" t="s">
        <v>105</v>
      </c>
      <c r="AH127" t="s">
        <v>39</v>
      </c>
    </row>
    <row r="128" spans="1:34" x14ac:dyDescent="0.2">
      <c r="A128" t="s">
        <v>30</v>
      </c>
      <c r="B128" s="3" t="s">
        <v>109</v>
      </c>
      <c r="C128" s="7">
        <v>51306.902199999997</v>
      </c>
      <c r="D128" s="7">
        <v>2.9999999999999997E-4</v>
      </c>
      <c r="E128">
        <f t="shared" si="15"/>
        <v>849.01361542947495</v>
      </c>
      <c r="F128">
        <f t="shared" si="16"/>
        <v>849</v>
      </c>
      <c r="G128">
        <f t="shared" si="17"/>
        <v>1.6924999996263068E-2</v>
      </c>
      <c r="L128">
        <f>G128</f>
        <v>1.6924999996263068E-2</v>
      </c>
      <c r="N128">
        <f t="shared" ref="N128:N148" ca="1" si="19">+C$11+C$12*F128</f>
        <v>1.2567004737738056E-2</v>
      </c>
      <c r="P128" s="2">
        <f t="shared" si="18"/>
        <v>36288.402199999997</v>
      </c>
    </row>
    <row r="129" spans="1:16" x14ac:dyDescent="0.2">
      <c r="A129" t="s">
        <v>30</v>
      </c>
      <c r="B129" s="3" t="s">
        <v>110</v>
      </c>
      <c r="C129" s="7">
        <v>51324.894999999997</v>
      </c>
      <c r="D129" s="7">
        <v>4.0000000000000001E-3</v>
      </c>
      <c r="E129">
        <f t="shared" si="15"/>
        <v>863.48804376243959</v>
      </c>
      <c r="F129">
        <f t="shared" si="16"/>
        <v>863.5</v>
      </c>
      <c r="L129" s="21">
        <v>-1.4862500007438939E-2</v>
      </c>
      <c r="N129">
        <f t="shared" ca="1" si="19"/>
        <v>1.2762777761209022E-2</v>
      </c>
      <c r="P129" s="2">
        <f t="shared" si="18"/>
        <v>36306.394999999997</v>
      </c>
    </row>
    <row r="130" spans="1:16" x14ac:dyDescent="0.2">
      <c r="A130" s="35" t="s">
        <v>506</v>
      </c>
      <c r="B130" s="37" t="s">
        <v>109</v>
      </c>
      <c r="C130" s="36">
        <v>51642.538</v>
      </c>
      <c r="D130" s="7"/>
      <c r="E130">
        <f t="shared" si="15"/>
        <v>1119.0180801641077</v>
      </c>
      <c r="F130">
        <f t="shared" si="16"/>
        <v>1119</v>
      </c>
      <c r="G130">
        <f t="shared" ref="G130:G136" si="20">C130-(C$7+F130*C$8)</f>
        <v>2.2474999997939449E-2</v>
      </c>
      <c r="L130">
        <f t="shared" ref="L130:L135" si="21">G130</f>
        <v>2.2474999997939449E-2</v>
      </c>
      <c r="N130">
        <f t="shared" ca="1" si="19"/>
        <v>1.6212433450645714E-2</v>
      </c>
      <c r="P130" s="2">
        <f t="shared" si="18"/>
        <v>36624.038</v>
      </c>
    </row>
    <row r="131" spans="1:16" x14ac:dyDescent="0.2">
      <c r="A131" s="35" t="s">
        <v>510</v>
      </c>
      <c r="B131" s="37" t="s">
        <v>109</v>
      </c>
      <c r="C131" s="36">
        <v>51703.451999999997</v>
      </c>
      <c r="D131" s="7"/>
      <c r="E131">
        <f t="shared" si="15"/>
        <v>1168.0207549825998</v>
      </c>
      <c r="F131">
        <f t="shared" si="16"/>
        <v>1168</v>
      </c>
      <c r="G131">
        <f t="shared" si="20"/>
        <v>2.5799999995797407E-2</v>
      </c>
      <c r="L131">
        <f t="shared" si="21"/>
        <v>2.5799999995797407E-2</v>
      </c>
      <c r="N131">
        <f t="shared" ca="1" si="19"/>
        <v>1.6874011254099326E-2</v>
      </c>
      <c r="P131" s="2">
        <f t="shared" si="18"/>
        <v>36684.951999999997</v>
      </c>
    </row>
    <row r="132" spans="1:16" x14ac:dyDescent="0.2">
      <c r="A132" s="35" t="s">
        <v>514</v>
      </c>
      <c r="B132" s="37" t="s">
        <v>109</v>
      </c>
      <c r="C132" s="36">
        <v>52041.565999999999</v>
      </c>
      <c r="D132" s="7"/>
      <c r="E132">
        <f t="shared" si="15"/>
        <v>1440.0188242865449</v>
      </c>
      <c r="F132">
        <f t="shared" si="16"/>
        <v>1440</v>
      </c>
      <c r="G132">
        <f t="shared" si="20"/>
        <v>2.3399999998218846E-2</v>
      </c>
      <c r="L132">
        <f t="shared" si="21"/>
        <v>2.3399999998218846E-2</v>
      </c>
      <c r="N132">
        <f t="shared" ca="1" si="19"/>
        <v>2.0546443142658154E-2</v>
      </c>
      <c r="P132" s="2">
        <f t="shared" si="18"/>
        <v>37023.065999999999</v>
      </c>
    </row>
    <row r="133" spans="1:16" x14ac:dyDescent="0.2">
      <c r="A133" s="35" t="s">
        <v>514</v>
      </c>
      <c r="B133" s="37" t="s">
        <v>109</v>
      </c>
      <c r="C133" s="36">
        <v>52051.506500000003</v>
      </c>
      <c r="D133" s="7"/>
      <c r="E133">
        <f t="shared" si="15"/>
        <v>1448.0155260141189</v>
      </c>
      <c r="F133">
        <f t="shared" si="16"/>
        <v>1448</v>
      </c>
      <c r="G133">
        <f t="shared" si="20"/>
        <v>1.9299999999930151E-2</v>
      </c>
      <c r="L133">
        <f t="shared" si="21"/>
        <v>1.9299999999930151E-2</v>
      </c>
      <c r="N133">
        <f t="shared" ca="1" si="19"/>
        <v>2.0654455845262827E-2</v>
      </c>
      <c r="P133" s="2">
        <f t="shared" si="18"/>
        <v>37033.006500000003</v>
      </c>
    </row>
    <row r="134" spans="1:16" x14ac:dyDescent="0.2">
      <c r="A134" s="35" t="s">
        <v>521</v>
      </c>
      <c r="B134" s="37" t="s">
        <v>109</v>
      </c>
      <c r="C134" s="36">
        <v>52112.417000000001</v>
      </c>
      <c r="D134" s="7"/>
      <c r="E134">
        <f t="shared" si="15"/>
        <v>1497.0153852341969</v>
      </c>
      <c r="F134">
        <f t="shared" si="16"/>
        <v>1497</v>
      </c>
      <c r="G134">
        <f t="shared" si="20"/>
        <v>1.9124999998894054E-2</v>
      </c>
      <c r="L134">
        <f t="shared" si="21"/>
        <v>1.9124999998894054E-2</v>
      </c>
      <c r="N134">
        <f t="shared" ca="1" si="19"/>
        <v>2.1316033648716436E-2</v>
      </c>
      <c r="P134" s="2">
        <f t="shared" si="18"/>
        <v>37093.917000000001</v>
      </c>
    </row>
    <row r="135" spans="1:16" x14ac:dyDescent="0.2">
      <c r="A135" s="35" t="s">
        <v>525</v>
      </c>
      <c r="B135" s="37" t="s">
        <v>109</v>
      </c>
      <c r="C135" s="36">
        <v>52348.599000000002</v>
      </c>
      <c r="D135" s="7"/>
      <c r="E135">
        <f t="shared" si="15"/>
        <v>1687.0135752066446</v>
      </c>
      <c r="F135">
        <f t="shared" si="16"/>
        <v>1687</v>
      </c>
      <c r="G135">
        <f t="shared" si="20"/>
        <v>1.6875000001164153E-2</v>
      </c>
      <c r="L135">
        <f t="shared" si="21"/>
        <v>1.6875000001164153E-2</v>
      </c>
      <c r="N135">
        <f t="shared" ca="1" si="19"/>
        <v>2.3881335335577382E-2</v>
      </c>
      <c r="P135" s="2">
        <f t="shared" si="18"/>
        <v>37330.099000000002</v>
      </c>
    </row>
    <row r="136" spans="1:16" x14ac:dyDescent="0.2">
      <c r="A136" t="s">
        <v>32</v>
      </c>
      <c r="B136" s="3" t="s">
        <v>109</v>
      </c>
      <c r="C136" s="7">
        <v>52460.485000000001</v>
      </c>
      <c r="D136" s="7">
        <v>2E-3</v>
      </c>
      <c r="E136">
        <f t="shared" si="15"/>
        <v>1777.0210164310267</v>
      </c>
      <c r="F136">
        <f t="shared" si="16"/>
        <v>1777</v>
      </c>
      <c r="G136">
        <f t="shared" si="20"/>
        <v>2.6124999996682163E-2</v>
      </c>
      <c r="L136">
        <f>G136</f>
        <v>2.6124999996682163E-2</v>
      </c>
      <c r="N136">
        <f t="shared" ca="1" si="19"/>
        <v>2.5096478239879937E-2</v>
      </c>
      <c r="P136" s="2">
        <f t="shared" si="18"/>
        <v>37441.985000000001</v>
      </c>
    </row>
    <row r="137" spans="1:16" x14ac:dyDescent="0.2">
      <c r="A137" t="s">
        <v>107</v>
      </c>
      <c r="B137" s="3"/>
      <c r="C137" s="7">
        <v>52483.502200000003</v>
      </c>
      <c r="D137" s="7">
        <v>1.6000000000000001E-3</v>
      </c>
      <c r="E137">
        <f t="shared" si="15"/>
        <v>1795.5373569575452</v>
      </c>
      <c r="F137">
        <f t="shared" si="16"/>
        <v>1795.5</v>
      </c>
      <c r="L137" s="21">
        <v>4.6437500001047738E-2</v>
      </c>
      <c r="N137">
        <f t="shared" ca="1" si="19"/>
        <v>2.5346257614653239E-2</v>
      </c>
      <c r="P137" s="2">
        <f t="shared" si="18"/>
        <v>37465.002200000003</v>
      </c>
    </row>
    <row r="138" spans="1:16" x14ac:dyDescent="0.2">
      <c r="A138" s="10" t="s">
        <v>115</v>
      </c>
      <c r="B138" s="11" t="s">
        <v>109</v>
      </c>
      <c r="C138" s="12">
        <v>52526.368999999999</v>
      </c>
      <c r="D138" s="12">
        <v>2E-3</v>
      </c>
      <c r="E138">
        <f t="shared" si="15"/>
        <v>1830.0218409991326</v>
      </c>
      <c r="F138">
        <f t="shared" si="16"/>
        <v>1830</v>
      </c>
      <c r="G138">
        <f>C138-(C$7+F138*C$8)</f>
        <v>2.7149999994435348E-2</v>
      </c>
      <c r="L138">
        <f>G138</f>
        <v>2.7149999994435348E-2</v>
      </c>
      <c r="N138">
        <f t="shared" ca="1" si="19"/>
        <v>2.5812062394635883E-2</v>
      </c>
      <c r="P138" s="2">
        <f t="shared" si="18"/>
        <v>37507.868999999999</v>
      </c>
    </row>
    <row r="139" spans="1:16" x14ac:dyDescent="0.2">
      <c r="A139" s="18" t="s">
        <v>111</v>
      </c>
      <c r="B139" s="4" t="s">
        <v>109</v>
      </c>
      <c r="C139" s="8">
        <v>53120.563999999998</v>
      </c>
      <c r="D139" s="9">
        <v>3.0000000000000001E-3</v>
      </c>
      <c r="E139">
        <f t="shared" si="15"/>
        <v>2308.0259839510863</v>
      </c>
      <c r="F139">
        <f t="shared" si="16"/>
        <v>2308</v>
      </c>
      <c r="G139">
        <f>C139-(C$7+F139*C$8)</f>
        <v>3.2299999998940621E-2</v>
      </c>
      <c r="L139">
        <f>G139</f>
        <v>3.2299999998940621E-2</v>
      </c>
      <c r="N139">
        <f t="shared" ca="1" si="19"/>
        <v>3.2265821375265E-2</v>
      </c>
      <c r="P139" s="2">
        <f t="shared" si="18"/>
        <v>38102.063999999998</v>
      </c>
    </row>
    <row r="140" spans="1:16" x14ac:dyDescent="0.2">
      <c r="A140" s="19" t="s">
        <v>129</v>
      </c>
      <c r="B140" s="20" t="s">
        <v>109</v>
      </c>
      <c r="C140" s="19">
        <v>53191.41</v>
      </c>
      <c r="D140" s="19">
        <v>3.0000000000000001E-3</v>
      </c>
      <c r="E140">
        <f t="shared" si="15"/>
        <v>2365.0185226152898</v>
      </c>
      <c r="F140">
        <f t="shared" si="16"/>
        <v>2365</v>
      </c>
      <c r="L140" s="21">
        <v>2.3025000002235174E-2</v>
      </c>
      <c r="N140">
        <f t="shared" ca="1" si="19"/>
        <v>3.3035411881323279E-2</v>
      </c>
      <c r="P140" s="2">
        <f t="shared" si="18"/>
        <v>38172.910000000003</v>
      </c>
    </row>
    <row r="141" spans="1:16" x14ac:dyDescent="0.2">
      <c r="A141" s="5" t="s">
        <v>114</v>
      </c>
      <c r="B141" s="6"/>
      <c r="C141" s="7">
        <v>53483.544399999999</v>
      </c>
      <c r="D141" s="7">
        <v>1E-4</v>
      </c>
      <c r="E141">
        <f t="shared" si="15"/>
        <v>2600.0279950928116</v>
      </c>
      <c r="F141">
        <f t="shared" si="16"/>
        <v>2600</v>
      </c>
      <c r="G141">
        <f t="shared" ref="G141:G148" si="22">C141-(C$7+F141*C$8)</f>
        <v>3.4799999993992969E-2</v>
      </c>
      <c r="L141">
        <f>G141</f>
        <v>3.4799999993992969E-2</v>
      </c>
      <c r="N141">
        <f t="shared" ca="1" si="19"/>
        <v>3.6208285020335504E-2</v>
      </c>
      <c r="P141" s="2">
        <f t="shared" si="18"/>
        <v>38465.044399999999</v>
      </c>
    </row>
    <row r="142" spans="1:16" x14ac:dyDescent="0.2">
      <c r="A142" s="12" t="s">
        <v>122</v>
      </c>
      <c r="B142" s="14"/>
      <c r="C142" s="13">
        <v>53503.4349</v>
      </c>
      <c r="D142" s="7">
        <v>1.5E-3</v>
      </c>
      <c r="E142">
        <f t="shared" si="15"/>
        <v>2616.0290408865098</v>
      </c>
      <c r="F142">
        <f t="shared" si="16"/>
        <v>2616</v>
      </c>
      <c r="G142">
        <f t="shared" si="22"/>
        <v>3.6099999997531995E-2</v>
      </c>
      <c r="L142">
        <f>G142</f>
        <v>3.6099999997531995E-2</v>
      </c>
      <c r="N142">
        <f t="shared" ca="1" si="19"/>
        <v>3.6424310425544851E-2</v>
      </c>
      <c r="P142" s="2">
        <f t="shared" si="18"/>
        <v>38484.9349</v>
      </c>
    </row>
    <row r="143" spans="1:16" x14ac:dyDescent="0.2">
      <c r="A143" s="19" t="s">
        <v>128</v>
      </c>
      <c r="B143" s="20" t="s">
        <v>109</v>
      </c>
      <c r="C143" s="19">
        <v>54976.497900000002</v>
      </c>
      <c r="D143" s="66">
        <v>1E-4</v>
      </c>
      <c r="E143">
        <f t="shared" si="15"/>
        <v>3801.044426120709</v>
      </c>
      <c r="F143">
        <f t="shared" si="16"/>
        <v>3801</v>
      </c>
      <c r="G143">
        <f t="shared" si="22"/>
        <v>5.5225000003702007E-2</v>
      </c>
      <c r="L143">
        <f>G143</f>
        <v>5.5225000003702007E-2</v>
      </c>
      <c r="N143">
        <f t="shared" ca="1" si="19"/>
        <v>5.2423691998861793E-2</v>
      </c>
      <c r="P143" s="2">
        <f t="shared" si="18"/>
        <v>39957.997900000002</v>
      </c>
    </row>
    <row r="144" spans="1:16" x14ac:dyDescent="0.2">
      <c r="A144" s="19" t="s">
        <v>127</v>
      </c>
      <c r="B144" s="20" t="s">
        <v>109</v>
      </c>
      <c r="C144" s="19">
        <v>55042.380400000002</v>
      </c>
      <c r="D144" s="66">
        <v>1E-4</v>
      </c>
      <c r="E144">
        <f t="shared" si="15"/>
        <v>3854.044044003781</v>
      </c>
      <c r="F144">
        <f t="shared" si="16"/>
        <v>3854</v>
      </c>
      <c r="G144">
        <f t="shared" si="22"/>
        <v>5.4750000002968591E-2</v>
      </c>
      <c r="L144">
        <f>G144</f>
        <v>5.4750000002968591E-2</v>
      </c>
      <c r="N144">
        <f t="shared" ca="1" si="19"/>
        <v>5.3139276153617743E-2</v>
      </c>
      <c r="P144" s="2">
        <f t="shared" si="18"/>
        <v>40023.880400000002</v>
      </c>
    </row>
    <row r="145" spans="1:16" x14ac:dyDescent="0.2">
      <c r="A145" s="15" t="s">
        <v>126</v>
      </c>
      <c r="B145" s="16" t="s">
        <v>109</v>
      </c>
      <c r="C145" s="17">
        <v>55354.392079999998</v>
      </c>
      <c r="D145" s="17">
        <v>2.0000000000000001E-4</v>
      </c>
      <c r="E145">
        <f t="shared" si="15"/>
        <v>4105.0439273575575</v>
      </c>
      <c r="F145">
        <f t="shared" si="16"/>
        <v>4105</v>
      </c>
      <c r="G145">
        <f t="shared" si="22"/>
        <v>5.4604999997536652E-2</v>
      </c>
      <c r="L145">
        <f>G145</f>
        <v>5.4604999997536652E-2</v>
      </c>
      <c r="N145">
        <f t="shared" ca="1" si="19"/>
        <v>5.6528174697839301E-2</v>
      </c>
      <c r="P145" s="2">
        <f t="shared" si="18"/>
        <v>40335.892079999998</v>
      </c>
    </row>
    <row r="146" spans="1:16" x14ac:dyDescent="0.2">
      <c r="A146" s="15" t="s">
        <v>126</v>
      </c>
      <c r="B146" s="16" t="s">
        <v>109</v>
      </c>
      <c r="C146" s="17">
        <v>55354.392379999998</v>
      </c>
      <c r="D146" s="17">
        <v>2.0000000000000001E-4</v>
      </c>
      <c r="E146">
        <f t="shared" si="15"/>
        <v>4105.0441686945642</v>
      </c>
      <c r="F146">
        <f t="shared" si="16"/>
        <v>4105</v>
      </c>
      <c r="G146">
        <f t="shared" si="22"/>
        <v>5.4904999997233972E-2</v>
      </c>
      <c r="L146">
        <f>G146</f>
        <v>5.4904999997233972E-2</v>
      </c>
      <c r="N146">
        <f t="shared" ca="1" si="19"/>
        <v>5.6528174697839301E-2</v>
      </c>
      <c r="P146" s="2">
        <f t="shared" si="18"/>
        <v>40335.892379999998</v>
      </c>
    </row>
    <row r="147" spans="1:16" x14ac:dyDescent="0.2">
      <c r="A147" s="15" t="s">
        <v>126</v>
      </c>
      <c r="B147" s="16" t="s">
        <v>110</v>
      </c>
      <c r="C147" s="17">
        <v>55428.358269999997</v>
      </c>
      <c r="D147" s="17">
        <v>1.1000000000000001E-3</v>
      </c>
      <c r="E147">
        <f t="shared" si="15"/>
        <v>4164.5465237415237</v>
      </c>
      <c r="F147">
        <f t="shared" si="16"/>
        <v>4164.5</v>
      </c>
      <c r="G147">
        <f t="shared" si="22"/>
        <v>5.7832499995129183E-2</v>
      </c>
      <c r="L147">
        <f>G147</f>
        <v>5.7832499995129183E-2</v>
      </c>
      <c r="N147">
        <f t="shared" ca="1" si="19"/>
        <v>5.7331519173461548E-2</v>
      </c>
      <c r="P147" s="2">
        <f t="shared" si="18"/>
        <v>40409.858269999997</v>
      </c>
    </row>
    <row r="148" spans="1:16" x14ac:dyDescent="0.2">
      <c r="A148" s="15" t="s">
        <v>126</v>
      </c>
      <c r="B148" s="16" t="s">
        <v>110</v>
      </c>
      <c r="C148" s="17">
        <v>55428.359170000003</v>
      </c>
      <c r="D148" s="17">
        <v>1.2999999999999999E-3</v>
      </c>
      <c r="E148">
        <f t="shared" si="15"/>
        <v>4164.54724775255</v>
      </c>
      <c r="F148">
        <f t="shared" si="16"/>
        <v>4164.5</v>
      </c>
      <c r="G148">
        <f t="shared" si="22"/>
        <v>5.8732500001497101E-2</v>
      </c>
      <c r="L148">
        <f>G148</f>
        <v>5.8732500001497101E-2</v>
      </c>
      <c r="N148">
        <f t="shared" ca="1" si="19"/>
        <v>5.7331519173461548E-2</v>
      </c>
      <c r="P148" s="2">
        <f t="shared" si="18"/>
        <v>40409.859170000003</v>
      </c>
    </row>
    <row r="149" spans="1:16" x14ac:dyDescent="0.2">
      <c r="B149" s="3"/>
      <c r="C149" s="7"/>
      <c r="D149" s="7"/>
    </row>
    <row r="150" spans="1:16" x14ac:dyDescent="0.2">
      <c r="B150" s="3"/>
      <c r="C150" s="7"/>
      <c r="D150" s="7"/>
    </row>
    <row r="151" spans="1:16" x14ac:dyDescent="0.2">
      <c r="B151" s="3"/>
      <c r="C151" s="7"/>
      <c r="D151" s="7"/>
    </row>
    <row r="152" spans="1:16" x14ac:dyDescent="0.2">
      <c r="B152" s="3"/>
      <c r="C152" s="7"/>
      <c r="D152" s="7"/>
    </row>
    <row r="153" spans="1:16" x14ac:dyDescent="0.2">
      <c r="B153" s="3"/>
      <c r="C153" s="7"/>
      <c r="D153" s="7"/>
    </row>
    <row r="154" spans="1:16" x14ac:dyDescent="0.2">
      <c r="B154" s="3"/>
      <c r="C154" s="7"/>
      <c r="D154" s="7"/>
    </row>
    <row r="155" spans="1:16" x14ac:dyDescent="0.2">
      <c r="B155" s="3"/>
      <c r="C155" s="7"/>
      <c r="D155" s="7"/>
    </row>
    <row r="156" spans="1:16" x14ac:dyDescent="0.2">
      <c r="B156" s="3"/>
      <c r="C156" s="7"/>
      <c r="D156" s="7"/>
    </row>
    <row r="157" spans="1:16" x14ac:dyDescent="0.2">
      <c r="B157" s="3"/>
      <c r="C157" s="7"/>
      <c r="D157" s="7"/>
    </row>
    <row r="158" spans="1:16" x14ac:dyDescent="0.2">
      <c r="B158" s="3"/>
      <c r="C158" s="7"/>
      <c r="D158" s="7"/>
    </row>
    <row r="159" spans="1:16" x14ac:dyDescent="0.2">
      <c r="B159" s="3"/>
      <c r="C159" s="7"/>
      <c r="D159" s="7"/>
    </row>
    <row r="160" spans="1:16" x14ac:dyDescent="0.2">
      <c r="B160" s="3"/>
      <c r="C160" s="7"/>
      <c r="D160" s="7"/>
    </row>
    <row r="161" spans="2:4" x14ac:dyDescent="0.2">
      <c r="B161" s="3"/>
      <c r="C161" s="7"/>
      <c r="D161" s="7"/>
    </row>
    <row r="162" spans="2:4" x14ac:dyDescent="0.2">
      <c r="B162" s="3"/>
      <c r="C162" s="7"/>
      <c r="D162" s="7"/>
    </row>
    <row r="163" spans="2:4" x14ac:dyDescent="0.2">
      <c r="B163" s="3"/>
      <c r="C163" s="7"/>
      <c r="D163" s="7"/>
    </row>
    <row r="164" spans="2:4" x14ac:dyDescent="0.2">
      <c r="B164" s="3"/>
      <c r="C164" s="7"/>
      <c r="D164" s="7"/>
    </row>
    <row r="165" spans="2:4" x14ac:dyDescent="0.2">
      <c r="B165" s="3"/>
      <c r="C165" s="7"/>
      <c r="D165" s="7"/>
    </row>
    <row r="166" spans="2:4" x14ac:dyDescent="0.2">
      <c r="B166" s="3"/>
      <c r="C166" s="7"/>
      <c r="D166" s="7"/>
    </row>
    <row r="167" spans="2:4" x14ac:dyDescent="0.2">
      <c r="B167" s="3"/>
      <c r="C167" s="7"/>
      <c r="D167" s="7"/>
    </row>
    <row r="168" spans="2:4" x14ac:dyDescent="0.2">
      <c r="B168" s="3"/>
      <c r="C168" s="7"/>
      <c r="D168" s="7"/>
    </row>
    <row r="169" spans="2:4" x14ac:dyDescent="0.2">
      <c r="B169" s="3"/>
      <c r="C169" s="7"/>
      <c r="D169" s="7"/>
    </row>
    <row r="170" spans="2:4" x14ac:dyDescent="0.2">
      <c r="B170" s="3"/>
      <c r="C170" s="7"/>
      <c r="D170" s="7"/>
    </row>
    <row r="171" spans="2:4" x14ac:dyDescent="0.2">
      <c r="B171" s="3"/>
      <c r="C171" s="7"/>
      <c r="D171" s="7"/>
    </row>
    <row r="172" spans="2:4" x14ac:dyDescent="0.2">
      <c r="C172" s="7"/>
      <c r="D172" s="7"/>
    </row>
    <row r="173" spans="2:4" x14ac:dyDescent="0.2">
      <c r="C173" s="7"/>
      <c r="D173" s="7"/>
    </row>
    <row r="174" spans="2:4" x14ac:dyDescent="0.2">
      <c r="C174" s="7"/>
      <c r="D174" s="7"/>
    </row>
    <row r="175" spans="2:4" x14ac:dyDescent="0.2">
      <c r="C175" s="7"/>
      <c r="D175" s="7"/>
    </row>
    <row r="176" spans="2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6"/>
  <sheetViews>
    <sheetView topLeftCell="A91" workbookViewId="0">
      <selection activeCell="A111" sqref="A111:C133"/>
    </sheetView>
  </sheetViews>
  <sheetFormatPr defaultRowHeight="12.75" x14ac:dyDescent="0.2"/>
  <cols>
    <col min="1" max="1" width="19.7109375" style="7" customWidth="1"/>
    <col min="2" max="2" width="4.42578125" style="5" customWidth="1"/>
    <col min="3" max="3" width="12.7109375" style="7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7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22" t="s">
        <v>130</v>
      </c>
      <c r="I1" s="23" t="s">
        <v>131</v>
      </c>
      <c r="J1" s="24" t="s">
        <v>132</v>
      </c>
    </row>
    <row r="2" spans="1:16" x14ac:dyDescent="0.2">
      <c r="I2" s="25" t="s">
        <v>133</v>
      </c>
      <c r="J2" s="26" t="s">
        <v>134</v>
      </c>
    </row>
    <row r="3" spans="1:16" x14ac:dyDescent="0.2">
      <c r="A3" s="27" t="s">
        <v>135</v>
      </c>
      <c r="I3" s="25" t="s">
        <v>136</v>
      </c>
      <c r="J3" s="26" t="s">
        <v>137</v>
      </c>
    </row>
    <row r="4" spans="1:16" x14ac:dyDescent="0.2">
      <c r="I4" s="25" t="s">
        <v>138</v>
      </c>
      <c r="J4" s="26" t="s">
        <v>137</v>
      </c>
    </row>
    <row r="5" spans="1:16" ht="13.5" thickBot="1" x14ac:dyDescent="0.25">
      <c r="I5" s="28" t="s">
        <v>139</v>
      </c>
      <c r="J5" s="29" t="s">
        <v>140</v>
      </c>
    </row>
    <row r="10" spans="1:16" ht="13.5" thickBot="1" x14ac:dyDescent="0.25"/>
    <row r="11" spans="1:16" ht="12.75" customHeight="1" thickBot="1" x14ac:dyDescent="0.25">
      <c r="A11" s="7" t="str">
        <f t="shared" ref="A11:A42" si="0">P11</f>
        <v> BBS 10 </v>
      </c>
      <c r="B11" s="3" t="str">
        <f t="shared" ref="B11:B42" si="1">IF(H11=INT(H11),"I","II")</f>
        <v>I</v>
      </c>
      <c r="C11" s="7">
        <f t="shared" ref="C11:C42" si="2">1*G11</f>
        <v>41849.523999999998</v>
      </c>
      <c r="D11" s="5" t="str">
        <f t="shared" ref="D11:D42" si="3">VLOOKUP(F11,I$1:J$5,2,FALSE)</f>
        <v>vis</v>
      </c>
      <c r="E11" s="30">
        <f>VLOOKUP(C11,'Active 1'!C$21:E$969,3,FALSE)</f>
        <v>-6759.0375480160128</v>
      </c>
      <c r="F11" s="3" t="s">
        <v>139</v>
      </c>
      <c r="G11" s="5" t="str">
        <f t="shared" ref="G11:G42" si="4">MID(I11,3,LEN(I11)-3)</f>
        <v>41849.524</v>
      </c>
      <c r="H11" s="7">
        <f t="shared" ref="H11:H42" si="5">1*K11</f>
        <v>-893</v>
      </c>
      <c r="I11" s="31" t="s">
        <v>194</v>
      </c>
      <c r="J11" s="32" t="s">
        <v>195</v>
      </c>
      <c r="K11" s="31">
        <v>-893</v>
      </c>
      <c r="L11" s="31" t="s">
        <v>196</v>
      </c>
      <c r="M11" s="32" t="s">
        <v>154</v>
      </c>
      <c r="N11" s="32"/>
      <c r="O11" s="33" t="s">
        <v>197</v>
      </c>
      <c r="P11" s="33" t="s">
        <v>198</v>
      </c>
    </row>
    <row r="12" spans="1:16" ht="12.75" customHeight="1" thickBot="1" x14ac:dyDescent="0.25">
      <c r="A12" s="7" t="str">
        <f t="shared" si="0"/>
        <v> BBS 10 </v>
      </c>
      <c r="B12" s="3" t="str">
        <f t="shared" si="1"/>
        <v>I</v>
      </c>
      <c r="C12" s="7">
        <f t="shared" si="2"/>
        <v>41859.472999999998</v>
      </c>
      <c r="D12" s="5" t="str">
        <f t="shared" si="3"/>
        <v>vis</v>
      </c>
      <c r="E12" s="30">
        <f>VLOOKUP(C12,'Active 1'!C$21:E$969,3,FALSE)</f>
        <v>-6751.0340084065765</v>
      </c>
      <c r="F12" s="3" t="s">
        <v>139</v>
      </c>
      <c r="G12" s="5" t="str">
        <f t="shared" si="4"/>
        <v>41859.473</v>
      </c>
      <c r="H12" s="7">
        <f t="shared" si="5"/>
        <v>-885</v>
      </c>
      <c r="I12" s="31" t="s">
        <v>199</v>
      </c>
      <c r="J12" s="32" t="s">
        <v>200</v>
      </c>
      <c r="K12" s="31">
        <v>-885</v>
      </c>
      <c r="L12" s="31" t="s">
        <v>201</v>
      </c>
      <c r="M12" s="32" t="s">
        <v>154</v>
      </c>
      <c r="N12" s="32"/>
      <c r="O12" s="33" t="s">
        <v>197</v>
      </c>
      <c r="P12" s="33" t="s">
        <v>198</v>
      </c>
    </row>
    <row r="13" spans="1:16" ht="12.75" customHeight="1" thickBot="1" x14ac:dyDescent="0.25">
      <c r="A13" s="7" t="str">
        <f t="shared" si="0"/>
        <v> BBS 11 </v>
      </c>
      <c r="B13" s="3" t="str">
        <f t="shared" si="1"/>
        <v>I</v>
      </c>
      <c r="C13" s="7">
        <f t="shared" si="2"/>
        <v>41900.476000000002</v>
      </c>
      <c r="D13" s="5" t="str">
        <f t="shared" si="3"/>
        <v>vis</v>
      </c>
      <c r="E13" s="30">
        <f>VLOOKUP(C13,'Active 1'!C$21:E$969,3,FALSE)</f>
        <v>-6718.0488707439217</v>
      </c>
      <c r="F13" s="3" t="s">
        <v>139</v>
      </c>
      <c r="G13" s="5" t="str">
        <f t="shared" si="4"/>
        <v>41900.476</v>
      </c>
      <c r="H13" s="7">
        <f t="shared" si="5"/>
        <v>-852</v>
      </c>
      <c r="I13" s="31" t="s">
        <v>202</v>
      </c>
      <c r="J13" s="32" t="s">
        <v>203</v>
      </c>
      <c r="K13" s="31">
        <v>-852</v>
      </c>
      <c r="L13" s="31" t="s">
        <v>204</v>
      </c>
      <c r="M13" s="32" t="s">
        <v>154</v>
      </c>
      <c r="N13" s="32"/>
      <c r="O13" s="33" t="s">
        <v>197</v>
      </c>
      <c r="P13" s="33" t="s">
        <v>205</v>
      </c>
    </row>
    <row r="14" spans="1:16" ht="12.75" customHeight="1" thickBot="1" x14ac:dyDescent="0.25">
      <c r="A14" s="7" t="str">
        <f t="shared" si="0"/>
        <v> BRNO 17 </v>
      </c>
      <c r="B14" s="3" t="str">
        <f t="shared" si="1"/>
        <v>I</v>
      </c>
      <c r="C14" s="7">
        <f t="shared" si="2"/>
        <v>41900.493000000002</v>
      </c>
      <c r="D14" s="5" t="str">
        <f t="shared" si="3"/>
        <v>vis</v>
      </c>
      <c r="E14" s="30">
        <f>VLOOKUP(C14,'Active 1'!C$21:E$969,3,FALSE)</f>
        <v>-6718.0351949801907</v>
      </c>
      <c r="F14" s="3" t="s">
        <v>139</v>
      </c>
      <c r="G14" s="5" t="str">
        <f t="shared" si="4"/>
        <v>41900.493</v>
      </c>
      <c r="H14" s="7">
        <f t="shared" si="5"/>
        <v>-852</v>
      </c>
      <c r="I14" s="31" t="s">
        <v>206</v>
      </c>
      <c r="J14" s="32" t="s">
        <v>207</v>
      </c>
      <c r="K14" s="31">
        <v>-852</v>
      </c>
      <c r="L14" s="31" t="s">
        <v>208</v>
      </c>
      <c r="M14" s="32" t="s">
        <v>154</v>
      </c>
      <c r="N14" s="32"/>
      <c r="O14" s="33" t="s">
        <v>209</v>
      </c>
      <c r="P14" s="33" t="s">
        <v>210</v>
      </c>
    </row>
    <row r="15" spans="1:16" ht="12.75" customHeight="1" thickBot="1" x14ac:dyDescent="0.25">
      <c r="A15" s="7" t="str">
        <f t="shared" si="0"/>
        <v> BBS 12 </v>
      </c>
      <c r="B15" s="3" t="str">
        <f t="shared" si="1"/>
        <v>I</v>
      </c>
      <c r="C15" s="7">
        <f t="shared" si="2"/>
        <v>41981.288</v>
      </c>
      <c r="D15" s="5" t="str">
        <f t="shared" si="3"/>
        <v>vis</v>
      </c>
      <c r="E15" s="30">
        <f>VLOOKUP(C15,'Active 1'!C$21:E$969,3,FALSE)</f>
        <v>-6653.0391167065563</v>
      </c>
      <c r="F15" s="3" t="s">
        <v>139</v>
      </c>
      <c r="G15" s="5" t="str">
        <f t="shared" si="4"/>
        <v>41981.288</v>
      </c>
      <c r="H15" s="7">
        <f t="shared" si="5"/>
        <v>-787</v>
      </c>
      <c r="I15" s="31" t="s">
        <v>211</v>
      </c>
      <c r="J15" s="32" t="s">
        <v>212</v>
      </c>
      <c r="K15" s="31">
        <v>-787</v>
      </c>
      <c r="L15" s="31" t="s">
        <v>213</v>
      </c>
      <c r="M15" s="32" t="s">
        <v>154</v>
      </c>
      <c r="N15" s="32"/>
      <c r="O15" s="33" t="s">
        <v>197</v>
      </c>
      <c r="P15" s="33" t="s">
        <v>214</v>
      </c>
    </row>
    <row r="16" spans="1:16" ht="12.75" customHeight="1" thickBot="1" x14ac:dyDescent="0.25">
      <c r="A16" s="7" t="str">
        <f t="shared" si="0"/>
        <v> BBS 15 </v>
      </c>
      <c r="B16" s="3" t="str">
        <f t="shared" si="1"/>
        <v>I</v>
      </c>
      <c r="C16" s="7">
        <f t="shared" si="2"/>
        <v>42186.404000000002</v>
      </c>
      <c r="D16" s="5" t="str">
        <f t="shared" si="3"/>
        <v>vis</v>
      </c>
      <c r="E16" s="30">
        <f>VLOOKUP(C16,'Active 1'!C$21:E$969,3,FALSE)</f>
        <v>-6488.0321782676028</v>
      </c>
      <c r="F16" s="3" t="s">
        <v>139</v>
      </c>
      <c r="G16" s="5" t="str">
        <f t="shared" si="4"/>
        <v>42186.404</v>
      </c>
      <c r="H16" s="7">
        <f t="shared" si="5"/>
        <v>-622</v>
      </c>
      <c r="I16" s="31" t="s">
        <v>215</v>
      </c>
      <c r="J16" s="32" t="s">
        <v>216</v>
      </c>
      <c r="K16" s="31">
        <v>-622</v>
      </c>
      <c r="L16" s="31" t="s">
        <v>217</v>
      </c>
      <c r="M16" s="32" t="s">
        <v>154</v>
      </c>
      <c r="N16" s="32"/>
      <c r="O16" s="33" t="s">
        <v>197</v>
      </c>
      <c r="P16" s="33" t="s">
        <v>218</v>
      </c>
    </row>
    <row r="17" spans="1:16" ht="12.75" customHeight="1" thickBot="1" x14ac:dyDescent="0.25">
      <c r="A17" s="7" t="str">
        <f t="shared" si="0"/>
        <v> BBS 16 </v>
      </c>
      <c r="B17" s="3" t="str">
        <f t="shared" si="1"/>
        <v>I</v>
      </c>
      <c r="C17" s="7">
        <f t="shared" si="2"/>
        <v>42212.502</v>
      </c>
      <c r="D17" s="5" t="str">
        <f t="shared" si="3"/>
        <v>vis</v>
      </c>
      <c r="E17" s="30">
        <f>VLOOKUP(C17,'Active 1'!C$21:E$969,3,FALSE)</f>
        <v>-6467.0374675703415</v>
      </c>
      <c r="F17" s="3" t="s">
        <v>139</v>
      </c>
      <c r="G17" s="5" t="str">
        <f t="shared" si="4"/>
        <v>42212.502</v>
      </c>
      <c r="H17" s="7">
        <f t="shared" si="5"/>
        <v>-601</v>
      </c>
      <c r="I17" s="31" t="s">
        <v>219</v>
      </c>
      <c r="J17" s="32" t="s">
        <v>220</v>
      </c>
      <c r="K17" s="31">
        <v>-601</v>
      </c>
      <c r="L17" s="31" t="s">
        <v>196</v>
      </c>
      <c r="M17" s="32" t="s">
        <v>154</v>
      </c>
      <c r="N17" s="32"/>
      <c r="O17" s="33" t="s">
        <v>197</v>
      </c>
      <c r="P17" s="33" t="s">
        <v>221</v>
      </c>
    </row>
    <row r="18" spans="1:16" ht="12.75" customHeight="1" thickBot="1" x14ac:dyDescent="0.25">
      <c r="A18" s="7" t="str">
        <f t="shared" si="0"/>
        <v> BBS 16 </v>
      </c>
      <c r="B18" s="3" t="str">
        <f t="shared" si="1"/>
        <v>I</v>
      </c>
      <c r="C18" s="7">
        <f t="shared" si="2"/>
        <v>42258.504999999997</v>
      </c>
      <c r="D18" s="5" t="str">
        <f t="shared" si="3"/>
        <v>vis</v>
      </c>
      <c r="E18" s="30">
        <f>VLOOKUP(C18,'Active 1'!C$21:E$969,3,FALSE)</f>
        <v>-6430.0300464573784</v>
      </c>
      <c r="F18" s="3" t="s">
        <v>139</v>
      </c>
      <c r="G18" s="5" t="str">
        <f t="shared" si="4"/>
        <v>42258.505</v>
      </c>
      <c r="H18" s="7">
        <f t="shared" si="5"/>
        <v>-564</v>
      </c>
      <c r="I18" s="31" t="s">
        <v>222</v>
      </c>
      <c r="J18" s="32" t="s">
        <v>223</v>
      </c>
      <c r="K18" s="31">
        <v>-564</v>
      </c>
      <c r="L18" s="31" t="s">
        <v>189</v>
      </c>
      <c r="M18" s="32" t="s">
        <v>154</v>
      </c>
      <c r="N18" s="32"/>
      <c r="O18" s="33" t="s">
        <v>197</v>
      </c>
      <c r="P18" s="33" t="s">
        <v>221</v>
      </c>
    </row>
    <row r="19" spans="1:16" ht="12.75" customHeight="1" thickBot="1" x14ac:dyDescent="0.25">
      <c r="A19" s="7" t="str">
        <f t="shared" si="0"/>
        <v> BBS 17 </v>
      </c>
      <c r="B19" s="3" t="str">
        <f t="shared" si="1"/>
        <v>I</v>
      </c>
      <c r="C19" s="7">
        <f t="shared" si="2"/>
        <v>42273.411</v>
      </c>
      <c r="D19" s="5" t="str">
        <f t="shared" si="3"/>
        <v>vis</v>
      </c>
      <c r="E19" s="30">
        <f>VLOOKUP(C19,'Active 1'!C$21:E$969,3,FALSE)</f>
        <v>-6418.0388150352974</v>
      </c>
      <c r="F19" s="3" t="s">
        <v>139</v>
      </c>
      <c r="G19" s="5" t="str">
        <f t="shared" si="4"/>
        <v>42273.411</v>
      </c>
      <c r="H19" s="7">
        <f t="shared" si="5"/>
        <v>-552</v>
      </c>
      <c r="I19" s="31" t="s">
        <v>224</v>
      </c>
      <c r="J19" s="32" t="s">
        <v>225</v>
      </c>
      <c r="K19" s="31">
        <v>-552</v>
      </c>
      <c r="L19" s="31" t="s">
        <v>213</v>
      </c>
      <c r="M19" s="32" t="s">
        <v>154</v>
      </c>
      <c r="N19" s="32"/>
      <c r="O19" s="33" t="s">
        <v>226</v>
      </c>
      <c r="P19" s="33" t="s">
        <v>227</v>
      </c>
    </row>
    <row r="20" spans="1:16" ht="12.75" customHeight="1" thickBot="1" x14ac:dyDescent="0.25">
      <c r="A20" s="7" t="str">
        <f t="shared" si="0"/>
        <v> BBS 17 </v>
      </c>
      <c r="B20" s="3" t="str">
        <f t="shared" si="1"/>
        <v>I</v>
      </c>
      <c r="C20" s="7">
        <f t="shared" si="2"/>
        <v>42273.413</v>
      </c>
      <c r="D20" s="5" t="str">
        <f t="shared" si="3"/>
        <v>vis</v>
      </c>
      <c r="E20" s="30">
        <f>VLOOKUP(C20,'Active 1'!C$21:E$969,3,FALSE)</f>
        <v>-6418.0372061219168</v>
      </c>
      <c r="F20" s="3" t="s">
        <v>139</v>
      </c>
      <c r="G20" s="5" t="str">
        <f t="shared" si="4"/>
        <v>42273.413</v>
      </c>
      <c r="H20" s="7">
        <f t="shared" si="5"/>
        <v>-552</v>
      </c>
      <c r="I20" s="31" t="s">
        <v>228</v>
      </c>
      <c r="J20" s="32" t="s">
        <v>229</v>
      </c>
      <c r="K20" s="31">
        <v>-552</v>
      </c>
      <c r="L20" s="31" t="s">
        <v>196</v>
      </c>
      <c r="M20" s="32" t="s">
        <v>154</v>
      </c>
      <c r="N20" s="32"/>
      <c r="O20" s="33" t="s">
        <v>230</v>
      </c>
      <c r="P20" s="33" t="s">
        <v>227</v>
      </c>
    </row>
    <row r="21" spans="1:16" ht="12.75" customHeight="1" thickBot="1" x14ac:dyDescent="0.25">
      <c r="A21" s="7" t="str">
        <f t="shared" si="0"/>
        <v> BRNO 20 </v>
      </c>
      <c r="B21" s="3" t="str">
        <f t="shared" si="1"/>
        <v>I</v>
      </c>
      <c r="C21" s="7">
        <f t="shared" si="2"/>
        <v>42273.415999999997</v>
      </c>
      <c r="D21" s="5" t="str">
        <f t="shared" si="3"/>
        <v>vis</v>
      </c>
      <c r="E21" s="30">
        <f>VLOOKUP(C21,'Active 1'!C$21:E$969,3,FALSE)</f>
        <v>-6418.0347927518496</v>
      </c>
      <c r="F21" s="3" t="s">
        <v>139</v>
      </c>
      <c r="G21" s="5" t="str">
        <f t="shared" si="4"/>
        <v>42273.416</v>
      </c>
      <c r="H21" s="7">
        <f t="shared" si="5"/>
        <v>-552</v>
      </c>
      <c r="I21" s="31" t="s">
        <v>231</v>
      </c>
      <c r="J21" s="32" t="s">
        <v>232</v>
      </c>
      <c r="K21" s="31">
        <v>-552</v>
      </c>
      <c r="L21" s="31" t="s">
        <v>208</v>
      </c>
      <c r="M21" s="32" t="s">
        <v>154</v>
      </c>
      <c r="N21" s="32"/>
      <c r="O21" s="33" t="s">
        <v>233</v>
      </c>
      <c r="P21" s="33" t="s">
        <v>234</v>
      </c>
    </row>
    <row r="22" spans="1:16" ht="12.75" customHeight="1" thickBot="1" x14ac:dyDescent="0.25">
      <c r="A22" s="7" t="str">
        <f t="shared" si="0"/>
        <v> BBS 17 </v>
      </c>
      <c r="B22" s="3" t="str">
        <f t="shared" si="1"/>
        <v>I</v>
      </c>
      <c r="C22" s="7">
        <f t="shared" si="2"/>
        <v>42273.415999999997</v>
      </c>
      <c r="D22" s="5" t="str">
        <f t="shared" si="3"/>
        <v>vis</v>
      </c>
      <c r="E22" s="30">
        <f>VLOOKUP(C22,'Active 1'!C$21:E$969,3,FALSE)</f>
        <v>-6418.0347927518496</v>
      </c>
      <c r="F22" s="3" t="s">
        <v>139</v>
      </c>
      <c r="G22" s="5" t="str">
        <f t="shared" si="4"/>
        <v>42273.416</v>
      </c>
      <c r="H22" s="7">
        <f t="shared" si="5"/>
        <v>-552</v>
      </c>
      <c r="I22" s="31" t="s">
        <v>231</v>
      </c>
      <c r="J22" s="32" t="s">
        <v>232</v>
      </c>
      <c r="K22" s="31">
        <v>-552</v>
      </c>
      <c r="L22" s="31" t="s">
        <v>208</v>
      </c>
      <c r="M22" s="32" t="s">
        <v>154</v>
      </c>
      <c r="N22" s="32"/>
      <c r="O22" s="33" t="s">
        <v>197</v>
      </c>
      <c r="P22" s="33" t="s">
        <v>227</v>
      </c>
    </row>
    <row r="23" spans="1:16" ht="12.75" customHeight="1" thickBot="1" x14ac:dyDescent="0.25">
      <c r="A23" s="7" t="str">
        <f t="shared" si="0"/>
        <v> BRNO 20 </v>
      </c>
      <c r="B23" s="3" t="str">
        <f t="shared" si="1"/>
        <v>I</v>
      </c>
      <c r="C23" s="7">
        <f t="shared" si="2"/>
        <v>42273.419000000002</v>
      </c>
      <c r="D23" s="5" t="str">
        <f t="shared" si="3"/>
        <v>vis</v>
      </c>
      <c r="E23" s="30">
        <f>VLOOKUP(C23,'Active 1'!C$21:E$969,3,FALSE)</f>
        <v>-6418.0323793817761</v>
      </c>
      <c r="F23" s="3" t="s">
        <v>139</v>
      </c>
      <c r="G23" s="5" t="str">
        <f t="shared" si="4"/>
        <v>42273.419</v>
      </c>
      <c r="H23" s="7">
        <f t="shared" si="5"/>
        <v>-552</v>
      </c>
      <c r="I23" s="31" t="s">
        <v>235</v>
      </c>
      <c r="J23" s="32" t="s">
        <v>236</v>
      </c>
      <c r="K23" s="31">
        <v>-552</v>
      </c>
      <c r="L23" s="31" t="s">
        <v>237</v>
      </c>
      <c r="M23" s="32" t="s">
        <v>154</v>
      </c>
      <c r="N23" s="32"/>
      <c r="O23" s="33" t="s">
        <v>209</v>
      </c>
      <c r="P23" s="33" t="s">
        <v>234</v>
      </c>
    </row>
    <row r="24" spans="1:16" ht="12.75" customHeight="1" thickBot="1" x14ac:dyDescent="0.25">
      <c r="A24" s="7" t="str">
        <f t="shared" si="0"/>
        <v> BBS 22 </v>
      </c>
      <c r="B24" s="3" t="str">
        <f t="shared" si="1"/>
        <v>I</v>
      </c>
      <c r="C24" s="7">
        <f t="shared" si="2"/>
        <v>42509.601000000002</v>
      </c>
      <c r="D24" s="5" t="str">
        <f t="shared" si="3"/>
        <v>vis</v>
      </c>
      <c r="E24" s="30">
        <f>VLOOKUP(C24,'Active 1'!C$21:E$969,3,FALSE)</f>
        <v>-6228.0341894093281</v>
      </c>
      <c r="F24" s="3" t="s">
        <v>139</v>
      </c>
      <c r="G24" s="5" t="str">
        <f t="shared" si="4"/>
        <v>42509.601</v>
      </c>
      <c r="H24" s="7">
        <f t="shared" si="5"/>
        <v>-362</v>
      </c>
      <c r="I24" s="31" t="s">
        <v>238</v>
      </c>
      <c r="J24" s="32" t="s">
        <v>239</v>
      </c>
      <c r="K24" s="31">
        <v>-362</v>
      </c>
      <c r="L24" s="31" t="s">
        <v>201</v>
      </c>
      <c r="M24" s="32" t="s">
        <v>154</v>
      </c>
      <c r="N24" s="32"/>
      <c r="O24" s="33" t="s">
        <v>197</v>
      </c>
      <c r="P24" s="33" t="s">
        <v>240</v>
      </c>
    </row>
    <row r="25" spans="1:16" ht="12.75" customHeight="1" thickBot="1" x14ac:dyDescent="0.25">
      <c r="A25" s="7" t="str">
        <f t="shared" si="0"/>
        <v> BBS 22 </v>
      </c>
      <c r="B25" s="3" t="str">
        <f t="shared" si="1"/>
        <v>I</v>
      </c>
      <c r="C25" s="7">
        <f t="shared" si="2"/>
        <v>42534.464999999997</v>
      </c>
      <c r="D25" s="5" t="str">
        <f t="shared" si="3"/>
        <v>vis</v>
      </c>
      <c r="E25" s="30">
        <f>VLOOKUP(C25,'Active 1'!C$21:E$969,3,FALSE)</f>
        <v>-6208.0321782676074</v>
      </c>
      <c r="F25" s="3" t="s">
        <v>139</v>
      </c>
      <c r="G25" s="5" t="str">
        <f t="shared" si="4"/>
        <v>42534.465</v>
      </c>
      <c r="H25" s="7">
        <f t="shared" si="5"/>
        <v>-342</v>
      </c>
      <c r="I25" s="31" t="s">
        <v>241</v>
      </c>
      <c r="J25" s="32" t="s">
        <v>242</v>
      </c>
      <c r="K25" s="31">
        <v>-342</v>
      </c>
      <c r="L25" s="31" t="s">
        <v>217</v>
      </c>
      <c r="M25" s="32" t="s">
        <v>154</v>
      </c>
      <c r="N25" s="32"/>
      <c r="O25" s="33" t="s">
        <v>197</v>
      </c>
      <c r="P25" s="33" t="s">
        <v>240</v>
      </c>
    </row>
    <row r="26" spans="1:16" ht="12.75" customHeight="1" thickBot="1" x14ac:dyDescent="0.25">
      <c r="A26" s="7" t="str">
        <f t="shared" si="0"/>
        <v> BBS 22 </v>
      </c>
      <c r="B26" s="3" t="str">
        <f t="shared" si="1"/>
        <v>I</v>
      </c>
      <c r="C26" s="7">
        <f t="shared" si="2"/>
        <v>42534.472999999998</v>
      </c>
      <c r="D26" s="5" t="str">
        <f t="shared" si="3"/>
        <v>vis</v>
      </c>
      <c r="E26" s="30">
        <f>VLOOKUP(C26,'Active 1'!C$21:E$969,3,FALSE)</f>
        <v>-6208.0257426140861</v>
      </c>
      <c r="F26" s="3" t="s">
        <v>139</v>
      </c>
      <c r="G26" s="5" t="str">
        <f t="shared" si="4"/>
        <v>42534.473</v>
      </c>
      <c r="H26" s="7">
        <f t="shared" si="5"/>
        <v>-342</v>
      </c>
      <c r="I26" s="31" t="s">
        <v>243</v>
      </c>
      <c r="J26" s="32" t="s">
        <v>244</v>
      </c>
      <c r="K26" s="31">
        <v>-342</v>
      </c>
      <c r="L26" s="31" t="s">
        <v>245</v>
      </c>
      <c r="M26" s="32" t="s">
        <v>154</v>
      </c>
      <c r="N26" s="32"/>
      <c r="O26" s="33" t="s">
        <v>226</v>
      </c>
      <c r="P26" s="33" t="s">
        <v>240</v>
      </c>
    </row>
    <row r="27" spans="1:16" ht="12.75" customHeight="1" thickBot="1" x14ac:dyDescent="0.25">
      <c r="A27" s="7" t="str">
        <f t="shared" si="0"/>
        <v> BBS 23 </v>
      </c>
      <c r="B27" s="3" t="str">
        <f t="shared" si="1"/>
        <v>I</v>
      </c>
      <c r="C27" s="7">
        <f t="shared" si="2"/>
        <v>42570.516000000003</v>
      </c>
      <c r="D27" s="5" t="str">
        <f t="shared" si="3"/>
        <v>vis</v>
      </c>
      <c r="E27" s="30">
        <f>VLOOKUP(C27,'Active 1'!C$21:E$969,3,FALSE)</f>
        <v>-6179.0307101341423</v>
      </c>
      <c r="F27" s="3" t="s">
        <v>139</v>
      </c>
      <c r="G27" s="5" t="str">
        <f t="shared" si="4"/>
        <v>42570.516</v>
      </c>
      <c r="H27" s="7">
        <f t="shared" si="5"/>
        <v>-313</v>
      </c>
      <c r="I27" s="31" t="s">
        <v>246</v>
      </c>
      <c r="J27" s="32" t="s">
        <v>247</v>
      </c>
      <c r="K27" s="31">
        <v>-313</v>
      </c>
      <c r="L27" s="31" t="s">
        <v>248</v>
      </c>
      <c r="M27" s="32" t="s">
        <v>154</v>
      </c>
      <c r="N27" s="32"/>
      <c r="O27" s="33" t="s">
        <v>226</v>
      </c>
      <c r="P27" s="33" t="s">
        <v>249</v>
      </c>
    </row>
    <row r="28" spans="1:16" ht="12.75" customHeight="1" thickBot="1" x14ac:dyDescent="0.25">
      <c r="A28" s="7" t="str">
        <f t="shared" si="0"/>
        <v> BBS 23 </v>
      </c>
      <c r="B28" s="3" t="str">
        <f t="shared" si="1"/>
        <v>I</v>
      </c>
      <c r="C28" s="7">
        <f t="shared" si="2"/>
        <v>42570.517</v>
      </c>
      <c r="D28" s="5" t="str">
        <f t="shared" si="3"/>
        <v>vis</v>
      </c>
      <c r="E28" s="30">
        <f>VLOOKUP(C28,'Active 1'!C$21:E$969,3,FALSE)</f>
        <v>-6179.0299056774556</v>
      </c>
      <c r="F28" s="3" t="s">
        <v>139</v>
      </c>
      <c r="G28" s="5" t="str">
        <f t="shared" si="4"/>
        <v>42570.517</v>
      </c>
      <c r="H28" s="7">
        <f t="shared" si="5"/>
        <v>-313</v>
      </c>
      <c r="I28" s="31" t="s">
        <v>250</v>
      </c>
      <c r="J28" s="32" t="s">
        <v>251</v>
      </c>
      <c r="K28" s="31">
        <v>-313</v>
      </c>
      <c r="L28" s="31" t="s">
        <v>189</v>
      </c>
      <c r="M28" s="32" t="s">
        <v>154</v>
      </c>
      <c r="N28" s="32"/>
      <c r="O28" s="33" t="s">
        <v>197</v>
      </c>
      <c r="P28" s="33" t="s">
        <v>249</v>
      </c>
    </row>
    <row r="29" spans="1:16" ht="12.75" customHeight="1" thickBot="1" x14ac:dyDescent="0.25">
      <c r="A29" s="7" t="str">
        <f t="shared" si="0"/>
        <v> BBS 23 </v>
      </c>
      <c r="B29" s="3" t="str">
        <f t="shared" si="1"/>
        <v>I</v>
      </c>
      <c r="C29" s="7">
        <f t="shared" si="2"/>
        <v>42575.487999999998</v>
      </c>
      <c r="D29" s="5" t="str">
        <f t="shared" si="3"/>
        <v>vis</v>
      </c>
      <c r="E29" s="30">
        <f>VLOOKUP(C29,'Active 1'!C$21:E$969,3,FALSE)</f>
        <v>-6175.0309514711544</v>
      </c>
      <c r="F29" s="3" t="s">
        <v>139</v>
      </c>
      <c r="G29" s="5" t="str">
        <f t="shared" si="4"/>
        <v>42575.488</v>
      </c>
      <c r="H29" s="7">
        <f t="shared" si="5"/>
        <v>-309</v>
      </c>
      <c r="I29" s="31" t="s">
        <v>252</v>
      </c>
      <c r="J29" s="32" t="s">
        <v>253</v>
      </c>
      <c r="K29" s="31">
        <v>-309</v>
      </c>
      <c r="L29" s="31" t="s">
        <v>248</v>
      </c>
      <c r="M29" s="32" t="s">
        <v>154</v>
      </c>
      <c r="N29" s="32"/>
      <c r="O29" s="33" t="s">
        <v>197</v>
      </c>
      <c r="P29" s="33" t="s">
        <v>249</v>
      </c>
    </row>
    <row r="30" spans="1:16" ht="12.75" customHeight="1" thickBot="1" x14ac:dyDescent="0.25">
      <c r="A30" s="7" t="str">
        <f t="shared" si="0"/>
        <v> BBS 23 </v>
      </c>
      <c r="B30" s="3" t="str">
        <f t="shared" si="1"/>
        <v>I</v>
      </c>
      <c r="C30" s="7">
        <f t="shared" si="2"/>
        <v>42626.447999999997</v>
      </c>
      <c r="D30" s="5" t="str">
        <f t="shared" si="3"/>
        <v>vis</v>
      </c>
      <c r="E30" s="30">
        <f>VLOOKUP(C30,'Active 1'!C$21:E$969,3,FALSE)</f>
        <v>-6134.0358385455474</v>
      </c>
      <c r="F30" s="3" t="s">
        <v>139</v>
      </c>
      <c r="G30" s="5" t="str">
        <f t="shared" si="4"/>
        <v>42626.448</v>
      </c>
      <c r="H30" s="7">
        <f t="shared" si="5"/>
        <v>-268</v>
      </c>
      <c r="I30" s="31" t="s">
        <v>254</v>
      </c>
      <c r="J30" s="32" t="s">
        <v>255</v>
      </c>
      <c r="K30" s="31">
        <v>-268</v>
      </c>
      <c r="L30" s="31" t="s">
        <v>256</v>
      </c>
      <c r="M30" s="32" t="s">
        <v>154</v>
      </c>
      <c r="N30" s="32"/>
      <c r="O30" s="33" t="s">
        <v>197</v>
      </c>
      <c r="P30" s="33" t="s">
        <v>249</v>
      </c>
    </row>
    <row r="31" spans="1:16" ht="12.75" customHeight="1" thickBot="1" x14ac:dyDescent="0.25">
      <c r="A31" s="7" t="str">
        <f t="shared" si="0"/>
        <v> BBS 23 </v>
      </c>
      <c r="B31" s="3" t="str">
        <f t="shared" si="1"/>
        <v>I</v>
      </c>
      <c r="C31" s="7">
        <f t="shared" si="2"/>
        <v>42631.428</v>
      </c>
      <c r="D31" s="5" t="str">
        <f t="shared" si="3"/>
        <v>vis</v>
      </c>
      <c r="E31" s="30">
        <f>VLOOKUP(C31,'Active 1'!C$21:E$969,3,FALSE)</f>
        <v>-6130.029644229031</v>
      </c>
      <c r="F31" s="3" t="s">
        <v>139</v>
      </c>
      <c r="G31" s="5" t="str">
        <f t="shared" si="4"/>
        <v>42631.428</v>
      </c>
      <c r="H31" s="7">
        <f t="shared" si="5"/>
        <v>-264</v>
      </c>
      <c r="I31" s="31" t="s">
        <v>257</v>
      </c>
      <c r="J31" s="32" t="s">
        <v>258</v>
      </c>
      <c r="K31" s="31">
        <v>-264</v>
      </c>
      <c r="L31" s="31" t="s">
        <v>259</v>
      </c>
      <c r="M31" s="32" t="s">
        <v>154</v>
      </c>
      <c r="N31" s="32"/>
      <c r="O31" s="33" t="s">
        <v>197</v>
      </c>
      <c r="P31" s="33" t="s">
        <v>249</v>
      </c>
    </row>
    <row r="32" spans="1:16" ht="12.75" customHeight="1" thickBot="1" x14ac:dyDescent="0.25">
      <c r="A32" s="7" t="str">
        <f t="shared" si="0"/>
        <v> BBS 27 </v>
      </c>
      <c r="B32" s="3" t="str">
        <f t="shared" si="1"/>
        <v>I</v>
      </c>
      <c r="C32" s="7">
        <f t="shared" si="2"/>
        <v>42872.595999999998</v>
      </c>
      <c r="D32" s="5" t="str">
        <f t="shared" si="3"/>
        <v>vis</v>
      </c>
      <c r="E32" s="30">
        <f>VLOOKUP(C32,'Active 1'!C$21:E$969,3,FALSE)</f>
        <v>-5936.0204331999312</v>
      </c>
      <c r="F32" s="3" t="s">
        <v>139</v>
      </c>
      <c r="G32" s="5" t="str">
        <f t="shared" si="4"/>
        <v>42872.596</v>
      </c>
      <c r="H32" s="7">
        <f t="shared" si="5"/>
        <v>-70</v>
      </c>
      <c r="I32" s="31" t="s">
        <v>260</v>
      </c>
      <c r="J32" s="32" t="s">
        <v>261</v>
      </c>
      <c r="K32" s="31">
        <v>-70</v>
      </c>
      <c r="L32" s="31" t="s">
        <v>262</v>
      </c>
      <c r="M32" s="32" t="s">
        <v>154</v>
      </c>
      <c r="N32" s="32"/>
      <c r="O32" s="33" t="s">
        <v>197</v>
      </c>
      <c r="P32" s="33" t="s">
        <v>263</v>
      </c>
    </row>
    <row r="33" spans="1:16" ht="12.75" customHeight="1" thickBot="1" x14ac:dyDescent="0.25">
      <c r="A33" s="7" t="str">
        <f t="shared" si="0"/>
        <v> BBS 28 </v>
      </c>
      <c r="B33" s="3" t="str">
        <f t="shared" si="1"/>
        <v>I</v>
      </c>
      <c r="C33" s="7">
        <f t="shared" si="2"/>
        <v>42923.555</v>
      </c>
      <c r="D33" s="5" t="str">
        <f t="shared" si="3"/>
        <v>vis</v>
      </c>
      <c r="E33" s="30">
        <f>VLOOKUP(C33,'Active 1'!C$21:E$969,3,FALSE)</f>
        <v>-5895.0261247310118</v>
      </c>
      <c r="F33" s="3" t="s">
        <v>139</v>
      </c>
      <c r="G33" s="5" t="str">
        <f t="shared" si="4"/>
        <v>42923.555</v>
      </c>
      <c r="H33" s="7">
        <f t="shared" si="5"/>
        <v>-29</v>
      </c>
      <c r="I33" s="31" t="s">
        <v>264</v>
      </c>
      <c r="J33" s="32" t="s">
        <v>265</v>
      </c>
      <c r="K33" s="31">
        <v>-29</v>
      </c>
      <c r="L33" s="31" t="s">
        <v>266</v>
      </c>
      <c r="M33" s="32" t="s">
        <v>154</v>
      </c>
      <c r="N33" s="32"/>
      <c r="O33" s="33" t="s">
        <v>197</v>
      </c>
      <c r="P33" s="33" t="s">
        <v>267</v>
      </c>
    </row>
    <row r="34" spans="1:16" ht="12.75" customHeight="1" thickBot="1" x14ac:dyDescent="0.25">
      <c r="A34" s="7" t="str">
        <f t="shared" si="0"/>
        <v> BBS 33 </v>
      </c>
      <c r="B34" s="3" t="str">
        <f t="shared" si="1"/>
        <v>I</v>
      </c>
      <c r="C34" s="7">
        <f t="shared" si="2"/>
        <v>43281.565000000002</v>
      </c>
      <c r="D34" s="5" t="str">
        <f t="shared" si="3"/>
        <v>vis</v>
      </c>
      <c r="E34" s="30">
        <f>VLOOKUP(C34,'Active 1'!C$21:E$969,3,FALSE)</f>
        <v>-5607.0225851215737</v>
      </c>
      <c r="F34" s="3" t="s">
        <v>139</v>
      </c>
      <c r="G34" s="5" t="str">
        <f t="shared" si="4"/>
        <v>43281.565</v>
      </c>
      <c r="H34" s="7">
        <f t="shared" si="5"/>
        <v>259</v>
      </c>
      <c r="I34" s="31" t="s">
        <v>268</v>
      </c>
      <c r="J34" s="32" t="s">
        <v>269</v>
      </c>
      <c r="K34" s="31">
        <v>259</v>
      </c>
      <c r="L34" s="31" t="s">
        <v>270</v>
      </c>
      <c r="M34" s="32" t="s">
        <v>154</v>
      </c>
      <c r="N34" s="32"/>
      <c r="O34" s="33" t="s">
        <v>197</v>
      </c>
      <c r="P34" s="33" t="s">
        <v>271</v>
      </c>
    </row>
    <row r="35" spans="1:16" ht="12.75" customHeight="1" thickBot="1" x14ac:dyDescent="0.25">
      <c r="A35" s="7" t="str">
        <f t="shared" si="0"/>
        <v> BBS 33 </v>
      </c>
      <c r="B35" s="3" t="str">
        <f t="shared" si="1"/>
        <v>I</v>
      </c>
      <c r="C35" s="7">
        <f t="shared" si="2"/>
        <v>43291.506000000001</v>
      </c>
      <c r="D35" s="5" t="str">
        <f t="shared" si="3"/>
        <v>vis</v>
      </c>
      <c r="E35" s="30">
        <f>VLOOKUP(C35,'Active 1'!C$21:E$969,3,FALSE)</f>
        <v>-5599.0254811656587</v>
      </c>
      <c r="F35" s="3" t="s">
        <v>139</v>
      </c>
      <c r="G35" s="5" t="str">
        <f t="shared" si="4"/>
        <v>43291.506</v>
      </c>
      <c r="H35" s="7">
        <f t="shared" si="5"/>
        <v>267</v>
      </c>
      <c r="I35" s="31" t="s">
        <v>272</v>
      </c>
      <c r="J35" s="32" t="s">
        <v>273</v>
      </c>
      <c r="K35" s="31">
        <v>267</v>
      </c>
      <c r="L35" s="31" t="s">
        <v>245</v>
      </c>
      <c r="M35" s="32" t="s">
        <v>154</v>
      </c>
      <c r="N35" s="32"/>
      <c r="O35" s="33" t="s">
        <v>197</v>
      </c>
      <c r="P35" s="33" t="s">
        <v>271</v>
      </c>
    </row>
    <row r="36" spans="1:16" ht="12.75" customHeight="1" thickBot="1" x14ac:dyDescent="0.25">
      <c r="A36" s="7" t="str">
        <f t="shared" si="0"/>
        <v> BBS 34 </v>
      </c>
      <c r="B36" s="3" t="str">
        <f t="shared" si="1"/>
        <v>I</v>
      </c>
      <c r="C36" s="7">
        <f t="shared" si="2"/>
        <v>43347.44</v>
      </c>
      <c r="D36" s="5" t="str">
        <f t="shared" si="3"/>
        <v>vis</v>
      </c>
      <c r="E36" s="30">
        <f>VLOOKUP(C36,'Active 1'!C$21:E$969,3,FALSE)</f>
        <v>-5554.0290006636769</v>
      </c>
      <c r="F36" s="3" t="s">
        <v>139</v>
      </c>
      <c r="G36" s="5" t="str">
        <f t="shared" si="4"/>
        <v>43347.440</v>
      </c>
      <c r="H36" s="7">
        <f t="shared" si="5"/>
        <v>312</v>
      </c>
      <c r="I36" s="31" t="s">
        <v>274</v>
      </c>
      <c r="J36" s="32" t="s">
        <v>275</v>
      </c>
      <c r="K36" s="31">
        <v>312</v>
      </c>
      <c r="L36" s="31" t="s">
        <v>141</v>
      </c>
      <c r="M36" s="32" t="s">
        <v>154</v>
      </c>
      <c r="N36" s="32"/>
      <c r="O36" s="33" t="s">
        <v>197</v>
      </c>
      <c r="P36" s="33" t="s">
        <v>276</v>
      </c>
    </row>
    <row r="37" spans="1:16" ht="12.75" customHeight="1" thickBot="1" x14ac:dyDescent="0.25">
      <c r="A37" s="7" t="str">
        <f t="shared" si="0"/>
        <v> BBS 35 </v>
      </c>
      <c r="B37" s="3" t="str">
        <f t="shared" si="1"/>
        <v>I</v>
      </c>
      <c r="C37" s="7">
        <f t="shared" si="2"/>
        <v>43398.406000000003</v>
      </c>
      <c r="D37" s="5" t="str">
        <f t="shared" si="3"/>
        <v>vis</v>
      </c>
      <c r="E37" s="30">
        <f>VLOOKUP(C37,'Active 1'!C$21:E$969,3,FALSE)</f>
        <v>-5513.0290609979284</v>
      </c>
      <c r="F37" s="3" t="s">
        <v>139</v>
      </c>
      <c r="G37" s="5" t="str">
        <f t="shared" si="4"/>
        <v>43398.406</v>
      </c>
      <c r="H37" s="7">
        <f t="shared" si="5"/>
        <v>353</v>
      </c>
      <c r="I37" s="31" t="s">
        <v>277</v>
      </c>
      <c r="J37" s="32" t="s">
        <v>278</v>
      </c>
      <c r="K37" s="31">
        <v>353</v>
      </c>
      <c r="L37" s="31" t="s">
        <v>141</v>
      </c>
      <c r="M37" s="32" t="s">
        <v>154</v>
      </c>
      <c r="N37" s="32"/>
      <c r="O37" s="33" t="s">
        <v>197</v>
      </c>
      <c r="P37" s="33" t="s">
        <v>279</v>
      </c>
    </row>
    <row r="38" spans="1:16" ht="12.75" customHeight="1" thickBot="1" x14ac:dyDescent="0.25">
      <c r="A38" s="7" t="str">
        <f t="shared" si="0"/>
        <v> BBS 37 </v>
      </c>
      <c r="B38" s="3" t="str">
        <f t="shared" si="1"/>
        <v>I</v>
      </c>
      <c r="C38" s="7">
        <f t="shared" si="2"/>
        <v>43659.46</v>
      </c>
      <c r="D38" s="5" t="str">
        <f t="shared" si="3"/>
        <v>vis</v>
      </c>
      <c r="E38" s="30">
        <f>VLOOKUP(C38,'Active 1'!C$21:E$969,3,FALSE)</f>
        <v>-5303.0224242302384</v>
      </c>
      <c r="F38" s="3" t="s">
        <v>139</v>
      </c>
      <c r="G38" s="5" t="str">
        <f t="shared" si="4"/>
        <v>43659.460</v>
      </c>
      <c r="H38" s="7">
        <f t="shared" si="5"/>
        <v>563</v>
      </c>
      <c r="I38" s="31" t="s">
        <v>280</v>
      </c>
      <c r="J38" s="32" t="s">
        <v>281</v>
      </c>
      <c r="K38" s="31">
        <v>563</v>
      </c>
      <c r="L38" s="31" t="s">
        <v>270</v>
      </c>
      <c r="M38" s="32" t="s">
        <v>154</v>
      </c>
      <c r="N38" s="32"/>
      <c r="O38" s="33" t="s">
        <v>197</v>
      </c>
      <c r="P38" s="33" t="s">
        <v>282</v>
      </c>
    </row>
    <row r="39" spans="1:16" ht="12.75" customHeight="1" thickBot="1" x14ac:dyDescent="0.25">
      <c r="A39" s="7" t="str">
        <f t="shared" si="0"/>
        <v> BBS 42 </v>
      </c>
      <c r="B39" s="3" t="str">
        <f t="shared" si="1"/>
        <v>I</v>
      </c>
      <c r="C39" s="7">
        <f t="shared" si="2"/>
        <v>43951.578999999998</v>
      </c>
      <c r="D39" s="5" t="str">
        <f t="shared" si="3"/>
        <v>vis</v>
      </c>
      <c r="E39" s="30">
        <f>VLOOKUP(C39,'Active 1'!C$21:E$969,3,FALSE)</f>
        <v>-5068.0253403857405</v>
      </c>
      <c r="F39" s="3" t="s">
        <v>139</v>
      </c>
      <c r="G39" s="5" t="str">
        <f t="shared" si="4"/>
        <v>43951.579</v>
      </c>
      <c r="H39" s="7">
        <f t="shared" si="5"/>
        <v>798</v>
      </c>
      <c r="I39" s="31" t="s">
        <v>283</v>
      </c>
      <c r="J39" s="32" t="s">
        <v>284</v>
      </c>
      <c r="K39" s="31">
        <v>798</v>
      </c>
      <c r="L39" s="31" t="s">
        <v>245</v>
      </c>
      <c r="M39" s="32" t="s">
        <v>154</v>
      </c>
      <c r="N39" s="32"/>
      <c r="O39" s="33" t="s">
        <v>197</v>
      </c>
      <c r="P39" s="33" t="s">
        <v>285</v>
      </c>
    </row>
    <row r="40" spans="1:16" ht="12.75" customHeight="1" thickBot="1" x14ac:dyDescent="0.25">
      <c r="A40" s="7" t="str">
        <f t="shared" si="0"/>
        <v> BBS 43 </v>
      </c>
      <c r="B40" s="3" t="str">
        <f t="shared" si="1"/>
        <v>I</v>
      </c>
      <c r="C40" s="7">
        <f t="shared" si="2"/>
        <v>44017.46</v>
      </c>
      <c r="D40" s="5" t="str">
        <f t="shared" si="3"/>
        <v>vis</v>
      </c>
      <c r="E40" s="30">
        <f>VLOOKUP(C40,'Active 1'!C$21:E$969,3,FALSE)</f>
        <v>-5015.026929187703</v>
      </c>
      <c r="F40" s="3" t="s">
        <v>139</v>
      </c>
      <c r="G40" s="5" t="str">
        <f t="shared" si="4"/>
        <v>44017.460</v>
      </c>
      <c r="H40" s="7">
        <f t="shared" si="5"/>
        <v>851</v>
      </c>
      <c r="I40" s="31" t="s">
        <v>286</v>
      </c>
      <c r="J40" s="32" t="s">
        <v>287</v>
      </c>
      <c r="K40" s="31">
        <v>851</v>
      </c>
      <c r="L40" s="31" t="s">
        <v>288</v>
      </c>
      <c r="M40" s="32" t="s">
        <v>154</v>
      </c>
      <c r="N40" s="32"/>
      <c r="O40" s="33" t="s">
        <v>197</v>
      </c>
      <c r="P40" s="33" t="s">
        <v>289</v>
      </c>
    </row>
    <row r="41" spans="1:16" ht="12.75" customHeight="1" thickBot="1" x14ac:dyDescent="0.25">
      <c r="A41" s="7" t="str">
        <f t="shared" si="0"/>
        <v> BBS 43 </v>
      </c>
      <c r="B41" s="3" t="str">
        <f t="shared" si="1"/>
        <v>I</v>
      </c>
      <c r="C41" s="7">
        <f t="shared" si="2"/>
        <v>44022.43</v>
      </c>
      <c r="D41" s="5" t="str">
        <f t="shared" si="3"/>
        <v>vis</v>
      </c>
      <c r="E41" s="30">
        <f>VLOOKUP(C41,'Active 1'!C$21:E$969,3,FALSE)</f>
        <v>-5011.0287794380893</v>
      </c>
      <c r="F41" s="3" t="s">
        <v>139</v>
      </c>
      <c r="G41" s="5" t="str">
        <f t="shared" si="4"/>
        <v>44022.430</v>
      </c>
      <c r="H41" s="7">
        <f t="shared" si="5"/>
        <v>855</v>
      </c>
      <c r="I41" s="31" t="s">
        <v>290</v>
      </c>
      <c r="J41" s="32" t="s">
        <v>291</v>
      </c>
      <c r="K41" s="31">
        <v>855</v>
      </c>
      <c r="L41" s="31" t="s">
        <v>141</v>
      </c>
      <c r="M41" s="32" t="s">
        <v>154</v>
      </c>
      <c r="N41" s="32"/>
      <c r="O41" s="33" t="s">
        <v>226</v>
      </c>
      <c r="P41" s="33" t="s">
        <v>289</v>
      </c>
    </row>
    <row r="42" spans="1:16" ht="12.75" customHeight="1" thickBot="1" x14ac:dyDescent="0.25">
      <c r="A42" s="7" t="str">
        <f t="shared" si="0"/>
        <v> BBS 43 </v>
      </c>
      <c r="B42" s="3" t="str">
        <f t="shared" si="1"/>
        <v>I</v>
      </c>
      <c r="C42" s="7">
        <f t="shared" si="2"/>
        <v>44022.434000000001</v>
      </c>
      <c r="D42" s="5" t="str">
        <f t="shared" si="3"/>
        <v>vis</v>
      </c>
      <c r="E42" s="30">
        <f>VLOOKUP(C42,'Active 1'!C$21:E$969,3,FALSE)</f>
        <v>-5011.0255616113282</v>
      </c>
      <c r="F42" s="3" t="s">
        <v>139</v>
      </c>
      <c r="G42" s="5" t="str">
        <f t="shared" si="4"/>
        <v>44022.434</v>
      </c>
      <c r="H42" s="7">
        <f t="shared" si="5"/>
        <v>855</v>
      </c>
      <c r="I42" s="31" t="s">
        <v>292</v>
      </c>
      <c r="J42" s="32" t="s">
        <v>293</v>
      </c>
      <c r="K42" s="31">
        <v>855</v>
      </c>
      <c r="L42" s="31" t="s">
        <v>245</v>
      </c>
      <c r="M42" s="32" t="s">
        <v>154</v>
      </c>
      <c r="N42" s="32"/>
      <c r="O42" s="33" t="s">
        <v>197</v>
      </c>
      <c r="P42" s="33" t="s">
        <v>289</v>
      </c>
    </row>
    <row r="43" spans="1:16" ht="12.75" customHeight="1" thickBot="1" x14ac:dyDescent="0.25">
      <c r="A43" s="7" t="str">
        <f t="shared" ref="A43:A74" si="6">P43</f>
        <v> BBS 44 </v>
      </c>
      <c r="B43" s="3" t="str">
        <f t="shared" ref="B43:B74" si="7">IF(H43=INT(H43),"I","II")</f>
        <v>I</v>
      </c>
      <c r="C43" s="7">
        <f t="shared" ref="C43:C74" si="8">1*G43</f>
        <v>44048.535000000003</v>
      </c>
      <c r="D43" s="5" t="str">
        <f t="shared" ref="D43:D74" si="9">VLOOKUP(F43,I$1:J$5,2,FALSE)</f>
        <v>vis</v>
      </c>
      <c r="E43" s="30">
        <f>VLOOKUP(C43,'Active 1'!C$21:E$969,3,FALSE)</f>
        <v>-4990.0284375439933</v>
      </c>
      <c r="F43" s="3" t="s">
        <v>139</v>
      </c>
      <c r="G43" s="5" t="str">
        <f t="shared" ref="G43:G74" si="10">MID(I43,3,LEN(I43)-3)</f>
        <v>44048.535</v>
      </c>
      <c r="H43" s="7">
        <f t="shared" ref="H43:H74" si="11">1*K43</f>
        <v>876</v>
      </c>
      <c r="I43" s="31" t="s">
        <v>294</v>
      </c>
      <c r="J43" s="32" t="s">
        <v>295</v>
      </c>
      <c r="K43" s="31">
        <v>876</v>
      </c>
      <c r="L43" s="31" t="s">
        <v>141</v>
      </c>
      <c r="M43" s="32" t="s">
        <v>154</v>
      </c>
      <c r="N43" s="32"/>
      <c r="O43" s="33" t="s">
        <v>197</v>
      </c>
      <c r="P43" s="33" t="s">
        <v>296</v>
      </c>
    </row>
    <row r="44" spans="1:16" ht="12.75" customHeight="1" thickBot="1" x14ac:dyDescent="0.25">
      <c r="A44" s="7" t="str">
        <f t="shared" si="6"/>
        <v> BBS 44 </v>
      </c>
      <c r="B44" s="3" t="str">
        <f t="shared" si="7"/>
        <v>I</v>
      </c>
      <c r="C44" s="7">
        <f t="shared" si="8"/>
        <v>44114.419000000002</v>
      </c>
      <c r="D44" s="5" t="str">
        <f t="shared" si="9"/>
        <v>vis</v>
      </c>
      <c r="E44" s="30">
        <f>VLOOKUP(C44,'Active 1'!C$21:E$969,3,FALSE)</f>
        <v>-4937.0276129758868</v>
      </c>
      <c r="F44" s="3" t="s">
        <v>139</v>
      </c>
      <c r="G44" s="5" t="str">
        <f t="shared" si="10"/>
        <v>44114.419</v>
      </c>
      <c r="H44" s="7">
        <f t="shared" si="11"/>
        <v>929</v>
      </c>
      <c r="I44" s="31" t="s">
        <v>297</v>
      </c>
      <c r="J44" s="32" t="s">
        <v>298</v>
      </c>
      <c r="K44" s="31">
        <v>929</v>
      </c>
      <c r="L44" s="31" t="s">
        <v>299</v>
      </c>
      <c r="M44" s="32" t="s">
        <v>154</v>
      </c>
      <c r="N44" s="32"/>
      <c r="O44" s="33" t="s">
        <v>197</v>
      </c>
      <c r="P44" s="33" t="s">
        <v>296</v>
      </c>
    </row>
    <row r="45" spans="1:16" ht="12.75" customHeight="1" thickBot="1" x14ac:dyDescent="0.25">
      <c r="A45" s="7" t="str">
        <f t="shared" si="6"/>
        <v> BBS 45 </v>
      </c>
      <c r="B45" s="3" t="str">
        <f t="shared" si="7"/>
        <v>I</v>
      </c>
      <c r="C45" s="7">
        <f t="shared" si="8"/>
        <v>44129.332999999999</v>
      </c>
      <c r="D45" s="5" t="str">
        <f t="shared" si="9"/>
        <v>vis</v>
      </c>
      <c r="E45" s="30">
        <f>VLOOKUP(C45,'Active 1'!C$21:E$969,3,FALSE)</f>
        <v>-4925.0299459002908</v>
      </c>
      <c r="F45" s="3" t="s">
        <v>139</v>
      </c>
      <c r="G45" s="5" t="str">
        <f t="shared" si="10"/>
        <v>44129.333</v>
      </c>
      <c r="H45" s="7">
        <f t="shared" si="11"/>
        <v>941</v>
      </c>
      <c r="I45" s="31" t="s">
        <v>300</v>
      </c>
      <c r="J45" s="32" t="s">
        <v>301</v>
      </c>
      <c r="K45" s="31">
        <v>941</v>
      </c>
      <c r="L45" s="31" t="s">
        <v>189</v>
      </c>
      <c r="M45" s="32" t="s">
        <v>154</v>
      </c>
      <c r="N45" s="32"/>
      <c r="O45" s="33" t="s">
        <v>197</v>
      </c>
      <c r="P45" s="33" t="s">
        <v>302</v>
      </c>
    </row>
    <row r="46" spans="1:16" ht="12.75" customHeight="1" thickBot="1" x14ac:dyDescent="0.25">
      <c r="A46" s="7" t="str">
        <f t="shared" si="6"/>
        <v> BBS 46 </v>
      </c>
      <c r="B46" s="3" t="str">
        <f t="shared" si="7"/>
        <v>I</v>
      </c>
      <c r="C46" s="7">
        <f t="shared" si="8"/>
        <v>44289.697999999997</v>
      </c>
      <c r="D46" s="5" t="str">
        <f t="shared" si="9"/>
        <v>vis</v>
      </c>
      <c r="E46" s="30">
        <f>VLOOKUP(C46,'Active 1'!C$21:E$969,3,FALSE)</f>
        <v>-4796.0232487983476</v>
      </c>
      <c r="F46" s="3" t="s">
        <v>139</v>
      </c>
      <c r="G46" s="5" t="str">
        <f t="shared" si="10"/>
        <v>44289.698</v>
      </c>
      <c r="H46" s="7">
        <f t="shared" si="11"/>
        <v>1070</v>
      </c>
      <c r="I46" s="31" t="s">
        <v>303</v>
      </c>
      <c r="J46" s="32" t="s">
        <v>304</v>
      </c>
      <c r="K46" s="31">
        <v>1070</v>
      </c>
      <c r="L46" s="31" t="s">
        <v>305</v>
      </c>
      <c r="M46" s="32" t="s">
        <v>154</v>
      </c>
      <c r="N46" s="32"/>
      <c r="O46" s="33" t="s">
        <v>197</v>
      </c>
      <c r="P46" s="33" t="s">
        <v>306</v>
      </c>
    </row>
    <row r="47" spans="1:16" ht="12.75" customHeight="1" thickBot="1" x14ac:dyDescent="0.25">
      <c r="A47" s="7" t="str">
        <f t="shared" si="6"/>
        <v> BBS 46 </v>
      </c>
      <c r="B47" s="3" t="str">
        <f t="shared" si="7"/>
        <v>I</v>
      </c>
      <c r="C47" s="7">
        <f t="shared" si="8"/>
        <v>44294.669000000002</v>
      </c>
      <c r="D47" s="5" t="str">
        <f t="shared" si="9"/>
        <v>vis</v>
      </c>
      <c r="E47" s="30">
        <f>VLOOKUP(C47,'Active 1'!C$21:E$969,3,FALSE)</f>
        <v>-4792.0242945920409</v>
      </c>
      <c r="F47" s="3" t="s">
        <v>139</v>
      </c>
      <c r="G47" s="5" t="str">
        <f t="shared" si="10"/>
        <v>44294.669</v>
      </c>
      <c r="H47" s="7">
        <f t="shared" si="11"/>
        <v>1074</v>
      </c>
      <c r="I47" s="31" t="s">
        <v>307</v>
      </c>
      <c r="J47" s="32" t="s">
        <v>308</v>
      </c>
      <c r="K47" s="31">
        <v>1074</v>
      </c>
      <c r="L47" s="31" t="s">
        <v>309</v>
      </c>
      <c r="M47" s="32" t="s">
        <v>154</v>
      </c>
      <c r="N47" s="32"/>
      <c r="O47" s="33" t="s">
        <v>197</v>
      </c>
      <c r="P47" s="33" t="s">
        <v>306</v>
      </c>
    </row>
    <row r="48" spans="1:16" ht="12.75" customHeight="1" thickBot="1" x14ac:dyDescent="0.25">
      <c r="A48" s="7" t="str">
        <f t="shared" si="6"/>
        <v> BBS 48 </v>
      </c>
      <c r="B48" s="3" t="str">
        <f t="shared" si="7"/>
        <v>I</v>
      </c>
      <c r="C48" s="7">
        <f t="shared" si="8"/>
        <v>44370.497000000003</v>
      </c>
      <c r="D48" s="5" t="str">
        <f t="shared" si="9"/>
        <v>vis</v>
      </c>
      <c r="E48" s="30">
        <f>VLOOKUP(C48,'Active 1'!C$21:E$969,3,FALSE)</f>
        <v>-4731.0239526979467</v>
      </c>
      <c r="F48" s="3" t="s">
        <v>139</v>
      </c>
      <c r="G48" s="5" t="str">
        <f t="shared" si="10"/>
        <v>44370.497</v>
      </c>
      <c r="H48" s="7">
        <f t="shared" si="11"/>
        <v>1135</v>
      </c>
      <c r="I48" s="31" t="s">
        <v>310</v>
      </c>
      <c r="J48" s="32" t="s">
        <v>311</v>
      </c>
      <c r="K48" s="31">
        <v>1135</v>
      </c>
      <c r="L48" s="31" t="s">
        <v>312</v>
      </c>
      <c r="M48" s="32" t="s">
        <v>154</v>
      </c>
      <c r="N48" s="32"/>
      <c r="O48" s="33" t="s">
        <v>197</v>
      </c>
      <c r="P48" s="33" t="s">
        <v>313</v>
      </c>
    </row>
    <row r="49" spans="1:16" ht="12.75" customHeight="1" thickBot="1" x14ac:dyDescent="0.25">
      <c r="A49" s="7" t="str">
        <f t="shared" si="6"/>
        <v> BBS 54 </v>
      </c>
      <c r="B49" s="3" t="str">
        <f t="shared" si="7"/>
        <v>I</v>
      </c>
      <c r="C49" s="7">
        <f t="shared" si="8"/>
        <v>44708.614999999998</v>
      </c>
      <c r="D49" s="5" t="str">
        <f t="shared" si="9"/>
        <v>vis</v>
      </c>
      <c r="E49" s="30">
        <f>VLOOKUP(C49,'Active 1'!C$21:E$969,3,FALSE)</f>
        <v>-4459.0226655672459</v>
      </c>
      <c r="F49" s="3" t="s">
        <v>139</v>
      </c>
      <c r="G49" s="5" t="str">
        <f t="shared" si="10"/>
        <v>44708.615</v>
      </c>
      <c r="H49" s="7">
        <f t="shared" si="11"/>
        <v>1407</v>
      </c>
      <c r="I49" s="31" t="s">
        <v>314</v>
      </c>
      <c r="J49" s="32" t="s">
        <v>315</v>
      </c>
      <c r="K49" s="31">
        <v>1407</v>
      </c>
      <c r="L49" s="31" t="s">
        <v>305</v>
      </c>
      <c r="M49" s="32" t="s">
        <v>154</v>
      </c>
      <c r="N49" s="32"/>
      <c r="O49" s="33" t="s">
        <v>197</v>
      </c>
      <c r="P49" s="33" t="s">
        <v>316</v>
      </c>
    </row>
    <row r="50" spans="1:16" ht="12.75" customHeight="1" thickBot="1" x14ac:dyDescent="0.25">
      <c r="A50" s="7" t="str">
        <f t="shared" si="6"/>
        <v> BBS 59 </v>
      </c>
      <c r="B50" s="3" t="str">
        <f t="shared" si="7"/>
        <v>I</v>
      </c>
      <c r="C50" s="7">
        <f t="shared" si="8"/>
        <v>45010.675000000003</v>
      </c>
      <c r="D50" s="5" t="str">
        <f t="shared" si="9"/>
        <v>vis</v>
      </c>
      <c r="E50" s="30">
        <f>VLOOKUP(C50,'Active 1'!C$21:E$969,3,FALSE)</f>
        <v>-4216.0284777668276</v>
      </c>
      <c r="F50" s="3" t="s">
        <v>139</v>
      </c>
      <c r="G50" s="5" t="str">
        <f t="shared" si="10"/>
        <v>45010.675</v>
      </c>
      <c r="H50" s="7">
        <f t="shared" si="11"/>
        <v>1650</v>
      </c>
      <c r="I50" s="31" t="s">
        <v>317</v>
      </c>
      <c r="J50" s="32" t="s">
        <v>318</v>
      </c>
      <c r="K50" s="31">
        <v>1650</v>
      </c>
      <c r="L50" s="31" t="s">
        <v>141</v>
      </c>
      <c r="M50" s="32" t="s">
        <v>154</v>
      </c>
      <c r="N50" s="32"/>
      <c r="O50" s="33" t="s">
        <v>197</v>
      </c>
      <c r="P50" s="33" t="s">
        <v>319</v>
      </c>
    </row>
    <row r="51" spans="1:16" ht="12.75" customHeight="1" thickBot="1" x14ac:dyDescent="0.25">
      <c r="A51" s="7" t="str">
        <f t="shared" si="6"/>
        <v> BBS 60 </v>
      </c>
      <c r="B51" s="3" t="str">
        <f t="shared" si="7"/>
        <v>I</v>
      </c>
      <c r="C51" s="7">
        <f t="shared" si="8"/>
        <v>45101.423000000003</v>
      </c>
      <c r="D51" s="5" t="str">
        <f t="shared" si="9"/>
        <v>vis</v>
      </c>
      <c r="E51" s="30">
        <f>VLOOKUP(C51,'Active 1'!C$21:E$969,3,FALSE)</f>
        <v>-4143.0256420569958</v>
      </c>
      <c r="F51" s="3" t="s">
        <v>139</v>
      </c>
      <c r="G51" s="5" t="str">
        <f t="shared" si="10"/>
        <v>45101.423</v>
      </c>
      <c r="H51" s="7">
        <f t="shared" si="11"/>
        <v>1723</v>
      </c>
      <c r="I51" s="31" t="s">
        <v>320</v>
      </c>
      <c r="J51" s="32" t="s">
        <v>321</v>
      </c>
      <c r="K51" s="31">
        <v>1723</v>
      </c>
      <c r="L51" s="31" t="s">
        <v>245</v>
      </c>
      <c r="M51" s="32" t="s">
        <v>154</v>
      </c>
      <c r="N51" s="32"/>
      <c r="O51" s="33" t="s">
        <v>197</v>
      </c>
      <c r="P51" s="33" t="s">
        <v>322</v>
      </c>
    </row>
    <row r="52" spans="1:16" ht="12.75" customHeight="1" thickBot="1" x14ac:dyDescent="0.25">
      <c r="A52" s="7" t="str">
        <f t="shared" si="6"/>
        <v> BBS 62 </v>
      </c>
      <c r="B52" s="3" t="str">
        <f t="shared" si="7"/>
        <v>I</v>
      </c>
      <c r="C52" s="7">
        <f t="shared" si="8"/>
        <v>45193.415000000001</v>
      </c>
      <c r="D52" s="5" t="str">
        <f t="shared" si="9"/>
        <v>vis</v>
      </c>
      <c r="E52" s="30">
        <f>VLOOKUP(C52,'Active 1'!C$21:E$969,3,FALSE)</f>
        <v>-4069.0220622247261</v>
      </c>
      <c r="F52" s="3" t="s">
        <v>139</v>
      </c>
      <c r="G52" s="5" t="str">
        <f t="shared" si="10"/>
        <v>45193.415</v>
      </c>
      <c r="H52" s="7">
        <f t="shared" si="11"/>
        <v>1797</v>
      </c>
      <c r="I52" s="31" t="s">
        <v>323</v>
      </c>
      <c r="J52" s="32" t="s">
        <v>324</v>
      </c>
      <c r="K52" s="31">
        <v>1797</v>
      </c>
      <c r="L52" s="31" t="s">
        <v>270</v>
      </c>
      <c r="M52" s="32" t="s">
        <v>154</v>
      </c>
      <c r="N52" s="32"/>
      <c r="O52" s="33" t="s">
        <v>197</v>
      </c>
      <c r="P52" s="33" t="s">
        <v>325</v>
      </c>
    </row>
    <row r="53" spans="1:16" ht="12.75" customHeight="1" thickBot="1" x14ac:dyDescent="0.25">
      <c r="A53" s="7" t="str">
        <f t="shared" si="6"/>
        <v> BBS 65 </v>
      </c>
      <c r="B53" s="3" t="str">
        <f t="shared" si="7"/>
        <v>I</v>
      </c>
      <c r="C53" s="7">
        <f t="shared" si="8"/>
        <v>45398.52</v>
      </c>
      <c r="D53" s="5" t="str">
        <f t="shared" si="9"/>
        <v>vis</v>
      </c>
      <c r="E53" s="30">
        <f>VLOOKUP(C53,'Active 1'!C$21:E$969,3,FALSE)</f>
        <v>-3904.0239728093684</v>
      </c>
      <c r="F53" s="3" t="s">
        <v>139</v>
      </c>
      <c r="G53" s="5" t="str">
        <f t="shared" si="10"/>
        <v>45398.520</v>
      </c>
      <c r="H53" s="7">
        <f t="shared" si="11"/>
        <v>1962</v>
      </c>
      <c r="I53" s="31" t="s">
        <v>326</v>
      </c>
      <c r="J53" s="32" t="s">
        <v>327</v>
      </c>
      <c r="K53" s="31">
        <v>1962</v>
      </c>
      <c r="L53" s="31" t="s">
        <v>312</v>
      </c>
      <c r="M53" s="32" t="s">
        <v>154</v>
      </c>
      <c r="N53" s="32"/>
      <c r="O53" s="33" t="s">
        <v>197</v>
      </c>
      <c r="P53" s="33" t="s">
        <v>328</v>
      </c>
    </row>
    <row r="54" spans="1:16" ht="12.75" customHeight="1" thickBot="1" x14ac:dyDescent="0.25">
      <c r="A54" s="7" t="str">
        <f t="shared" si="6"/>
        <v> BBS 66 </v>
      </c>
      <c r="B54" s="3" t="str">
        <f t="shared" si="7"/>
        <v>I</v>
      </c>
      <c r="C54" s="7">
        <f t="shared" si="8"/>
        <v>45434.559999999998</v>
      </c>
      <c r="D54" s="5" t="str">
        <f t="shared" si="9"/>
        <v>vis</v>
      </c>
      <c r="E54" s="30">
        <f>VLOOKUP(C54,'Active 1'!C$21:E$969,3,FALSE)</f>
        <v>-3875.031353699499</v>
      </c>
      <c r="F54" s="3" t="s">
        <v>139</v>
      </c>
      <c r="G54" s="5" t="str">
        <f t="shared" si="10"/>
        <v>45434.560</v>
      </c>
      <c r="H54" s="7">
        <f t="shared" si="11"/>
        <v>1991</v>
      </c>
      <c r="I54" s="31" t="s">
        <v>329</v>
      </c>
      <c r="J54" s="32" t="s">
        <v>330</v>
      </c>
      <c r="K54" s="31">
        <v>1991</v>
      </c>
      <c r="L54" s="31" t="s">
        <v>248</v>
      </c>
      <c r="M54" s="32" t="s">
        <v>154</v>
      </c>
      <c r="N54" s="32"/>
      <c r="O54" s="33" t="s">
        <v>197</v>
      </c>
      <c r="P54" s="33" t="s">
        <v>331</v>
      </c>
    </row>
    <row r="55" spans="1:16" ht="12.75" customHeight="1" thickBot="1" x14ac:dyDescent="0.25">
      <c r="A55" s="7" t="str">
        <f t="shared" si="6"/>
        <v> BBS 66 </v>
      </c>
      <c r="B55" s="3" t="str">
        <f t="shared" si="7"/>
        <v>I</v>
      </c>
      <c r="C55" s="7">
        <f t="shared" si="8"/>
        <v>45464.402999999998</v>
      </c>
      <c r="D55" s="5" t="str">
        <f t="shared" si="9"/>
        <v>vis</v>
      </c>
      <c r="E55" s="30">
        <f>VLOOKUP(C55,'Active 1'!C$21:E$969,3,FALSE)</f>
        <v>-3851.0239526979499</v>
      </c>
      <c r="F55" s="3" t="s">
        <v>139</v>
      </c>
      <c r="G55" s="5" t="str">
        <f t="shared" si="10"/>
        <v>45464.403</v>
      </c>
      <c r="H55" s="7">
        <f t="shared" si="11"/>
        <v>2015</v>
      </c>
      <c r="I55" s="31" t="s">
        <v>332</v>
      </c>
      <c r="J55" s="32" t="s">
        <v>333</v>
      </c>
      <c r="K55" s="31">
        <v>2015</v>
      </c>
      <c r="L55" s="31" t="s">
        <v>312</v>
      </c>
      <c r="M55" s="32" t="s">
        <v>154</v>
      </c>
      <c r="N55" s="32"/>
      <c r="O55" s="33" t="s">
        <v>197</v>
      </c>
      <c r="P55" s="33" t="s">
        <v>331</v>
      </c>
    </row>
    <row r="56" spans="1:16" ht="12.75" customHeight="1" thickBot="1" x14ac:dyDescent="0.25">
      <c r="A56" s="7" t="str">
        <f t="shared" si="6"/>
        <v> BBS 68 </v>
      </c>
      <c r="B56" s="3" t="str">
        <f t="shared" si="7"/>
        <v>I</v>
      </c>
      <c r="C56" s="7">
        <f t="shared" si="8"/>
        <v>45561.353999999999</v>
      </c>
      <c r="D56" s="5" t="str">
        <f t="shared" si="9"/>
        <v>vis</v>
      </c>
      <c r="E56" s="30">
        <f>VLOOKUP(C56,'Active 1'!C$21:E$969,3,FALSE)</f>
        <v>-3773.0310721396563</v>
      </c>
      <c r="F56" s="3" t="s">
        <v>139</v>
      </c>
      <c r="G56" s="5" t="str">
        <f t="shared" si="10"/>
        <v>45561.354</v>
      </c>
      <c r="H56" s="7">
        <f t="shared" si="11"/>
        <v>2093</v>
      </c>
      <c r="I56" s="31" t="s">
        <v>334</v>
      </c>
      <c r="J56" s="32" t="s">
        <v>335</v>
      </c>
      <c r="K56" s="31">
        <v>2093</v>
      </c>
      <c r="L56" s="31" t="s">
        <v>248</v>
      </c>
      <c r="M56" s="32" t="s">
        <v>154</v>
      </c>
      <c r="N56" s="32"/>
      <c r="O56" s="33" t="s">
        <v>197</v>
      </c>
      <c r="P56" s="33" t="s">
        <v>336</v>
      </c>
    </row>
    <row r="57" spans="1:16" ht="12.75" customHeight="1" thickBot="1" x14ac:dyDescent="0.25">
      <c r="A57" s="7" t="str">
        <f t="shared" si="6"/>
        <v> BBS 69 </v>
      </c>
      <c r="B57" s="3" t="str">
        <f t="shared" si="7"/>
        <v>I</v>
      </c>
      <c r="C57" s="7">
        <f t="shared" si="8"/>
        <v>45622.260999999999</v>
      </c>
      <c r="D57" s="5" t="str">
        <f t="shared" si="9"/>
        <v>vis</v>
      </c>
      <c r="E57" s="30">
        <f>VLOOKUP(C57,'Active 1'!C$21:E$969,3,FALSE)</f>
        <v>-3724.0340285179927</v>
      </c>
      <c r="F57" s="3" t="s">
        <v>139</v>
      </c>
      <c r="G57" s="5" t="str">
        <f t="shared" si="10"/>
        <v>45622.261</v>
      </c>
      <c r="H57" s="7">
        <f t="shared" si="11"/>
        <v>2142</v>
      </c>
      <c r="I57" s="31" t="s">
        <v>337</v>
      </c>
      <c r="J57" s="32" t="s">
        <v>338</v>
      </c>
      <c r="K57" s="31">
        <v>2142</v>
      </c>
      <c r="L57" s="31" t="s">
        <v>201</v>
      </c>
      <c r="M57" s="32" t="s">
        <v>154</v>
      </c>
      <c r="N57" s="32"/>
      <c r="O57" s="33" t="s">
        <v>339</v>
      </c>
      <c r="P57" s="33" t="s">
        <v>340</v>
      </c>
    </row>
    <row r="58" spans="1:16" ht="12.75" customHeight="1" thickBot="1" x14ac:dyDescent="0.25">
      <c r="A58" s="7" t="str">
        <f t="shared" si="6"/>
        <v> BBS 72 </v>
      </c>
      <c r="B58" s="3" t="str">
        <f t="shared" si="7"/>
        <v>I</v>
      </c>
      <c r="C58" s="7">
        <f t="shared" si="8"/>
        <v>45868.396000000001</v>
      </c>
      <c r="D58" s="5" t="str">
        <f t="shared" si="9"/>
        <v>vis</v>
      </c>
      <c r="E58" s="30">
        <f>VLOOKUP(C58,'Active 1'!C$21:E$969,3,FALSE)</f>
        <v>-3526.0290811093473</v>
      </c>
      <c r="F58" s="3" t="s">
        <v>139</v>
      </c>
      <c r="G58" s="5" t="str">
        <f t="shared" si="10"/>
        <v>45868.396</v>
      </c>
      <c r="H58" s="7">
        <f t="shared" si="11"/>
        <v>2340</v>
      </c>
      <c r="I58" s="31" t="s">
        <v>341</v>
      </c>
      <c r="J58" s="32" t="s">
        <v>342</v>
      </c>
      <c r="K58" s="31">
        <v>2340</v>
      </c>
      <c r="L58" s="31" t="s">
        <v>141</v>
      </c>
      <c r="M58" s="32" t="s">
        <v>154</v>
      </c>
      <c r="N58" s="32"/>
      <c r="O58" s="33" t="s">
        <v>197</v>
      </c>
      <c r="P58" s="33" t="s">
        <v>343</v>
      </c>
    </row>
    <row r="59" spans="1:16" ht="12.75" customHeight="1" thickBot="1" x14ac:dyDescent="0.25">
      <c r="A59" s="7" t="str">
        <f t="shared" si="6"/>
        <v> BBS 73 </v>
      </c>
      <c r="B59" s="3" t="str">
        <f t="shared" si="7"/>
        <v>I</v>
      </c>
      <c r="C59" s="7">
        <f t="shared" si="8"/>
        <v>45889.523999999998</v>
      </c>
      <c r="D59" s="5" t="str">
        <f t="shared" si="9"/>
        <v>vis</v>
      </c>
      <c r="E59" s="30">
        <f>VLOOKUP(C59,'Active 1'!C$21:E$969,3,FALSE)</f>
        <v>-3509.0325201616997</v>
      </c>
      <c r="F59" s="3" t="s">
        <v>139</v>
      </c>
      <c r="G59" s="5" t="str">
        <f t="shared" si="10"/>
        <v>45889.524</v>
      </c>
      <c r="H59" s="7">
        <f t="shared" si="11"/>
        <v>2357</v>
      </c>
      <c r="I59" s="31" t="s">
        <v>344</v>
      </c>
      <c r="J59" s="32" t="s">
        <v>345</v>
      </c>
      <c r="K59" s="31">
        <v>2357</v>
      </c>
      <c r="L59" s="31" t="s">
        <v>237</v>
      </c>
      <c r="M59" s="32" t="s">
        <v>154</v>
      </c>
      <c r="N59" s="32"/>
      <c r="O59" s="33" t="s">
        <v>197</v>
      </c>
      <c r="P59" s="33" t="s">
        <v>346</v>
      </c>
    </row>
    <row r="60" spans="1:16" ht="12.75" customHeight="1" thickBot="1" x14ac:dyDescent="0.25">
      <c r="A60" s="7" t="str">
        <f t="shared" si="6"/>
        <v> BBS 76 </v>
      </c>
      <c r="B60" s="3" t="str">
        <f t="shared" si="7"/>
        <v>I</v>
      </c>
      <c r="C60" s="7">
        <f t="shared" si="8"/>
        <v>46140.635000000002</v>
      </c>
      <c r="D60" s="5" t="str">
        <f t="shared" si="9"/>
        <v>vis</v>
      </c>
      <c r="E60" s="30">
        <f>VLOOKUP(C60,'Active 1'!C$21:E$969,3,FALSE)</f>
        <v>-3307.0245962632989</v>
      </c>
      <c r="F60" s="3" t="s">
        <v>139</v>
      </c>
      <c r="G60" s="5" t="str">
        <f t="shared" si="10"/>
        <v>46140.635</v>
      </c>
      <c r="H60" s="7">
        <f t="shared" si="11"/>
        <v>2559</v>
      </c>
      <c r="I60" s="31" t="s">
        <v>347</v>
      </c>
      <c r="J60" s="32" t="s">
        <v>348</v>
      </c>
      <c r="K60" s="31">
        <v>2559</v>
      </c>
      <c r="L60" s="31" t="s">
        <v>309</v>
      </c>
      <c r="M60" s="32" t="s">
        <v>154</v>
      </c>
      <c r="N60" s="32"/>
      <c r="O60" s="33" t="s">
        <v>197</v>
      </c>
      <c r="P60" s="33" t="s">
        <v>349</v>
      </c>
    </row>
    <row r="61" spans="1:16" ht="12.75" customHeight="1" thickBot="1" x14ac:dyDescent="0.25">
      <c r="A61" s="7" t="str">
        <f t="shared" si="6"/>
        <v> BBS 78 </v>
      </c>
      <c r="B61" s="3" t="str">
        <f t="shared" si="7"/>
        <v>I</v>
      </c>
      <c r="C61" s="7">
        <f t="shared" si="8"/>
        <v>46328.332000000002</v>
      </c>
      <c r="D61" s="5" t="str">
        <f t="shared" si="9"/>
        <v>vis</v>
      </c>
      <c r="E61" s="30">
        <f>VLOOKUP(C61,'Active 1'!C$21:E$969,3,FALSE)</f>
        <v>-3156.0304889085537</v>
      </c>
      <c r="F61" s="3" t="s">
        <v>139</v>
      </c>
      <c r="G61" s="5" t="str">
        <f t="shared" si="10"/>
        <v>46328.332</v>
      </c>
      <c r="H61" s="7">
        <f t="shared" si="11"/>
        <v>2710</v>
      </c>
      <c r="I61" s="31" t="s">
        <v>350</v>
      </c>
      <c r="J61" s="32" t="s">
        <v>351</v>
      </c>
      <c r="K61" s="31">
        <v>2710</v>
      </c>
      <c r="L61" s="31" t="s">
        <v>189</v>
      </c>
      <c r="M61" s="32" t="s">
        <v>154</v>
      </c>
      <c r="N61" s="32"/>
      <c r="O61" s="33" t="s">
        <v>352</v>
      </c>
      <c r="P61" s="33" t="s">
        <v>353</v>
      </c>
    </row>
    <row r="62" spans="1:16" ht="12.75" customHeight="1" thickBot="1" x14ac:dyDescent="0.25">
      <c r="A62" s="7" t="str">
        <f t="shared" si="6"/>
        <v> BBS 81 </v>
      </c>
      <c r="B62" s="3" t="str">
        <f t="shared" si="7"/>
        <v>I</v>
      </c>
      <c r="C62" s="7">
        <f t="shared" si="8"/>
        <v>46625.432000000001</v>
      </c>
      <c r="D62" s="5" t="str">
        <f t="shared" si="9"/>
        <v>vis</v>
      </c>
      <c r="E62" s="30">
        <f>VLOOKUP(C62,'Active 1'!C$21:E$969,3,FALSE)</f>
        <v>-2917.0264062908527</v>
      </c>
      <c r="F62" s="3" t="s">
        <v>139</v>
      </c>
      <c r="G62" s="5" t="str">
        <f t="shared" si="10"/>
        <v>46625.432</v>
      </c>
      <c r="H62" s="7">
        <f t="shared" si="11"/>
        <v>2949</v>
      </c>
      <c r="I62" s="31" t="s">
        <v>354</v>
      </c>
      <c r="J62" s="32" t="s">
        <v>355</v>
      </c>
      <c r="K62" s="31">
        <v>2949</v>
      </c>
      <c r="L62" s="31" t="s">
        <v>356</v>
      </c>
      <c r="M62" s="32" t="s">
        <v>154</v>
      </c>
      <c r="N62" s="32"/>
      <c r="O62" s="33" t="s">
        <v>357</v>
      </c>
      <c r="P62" s="33" t="s">
        <v>358</v>
      </c>
    </row>
    <row r="63" spans="1:16" ht="12.75" customHeight="1" thickBot="1" x14ac:dyDescent="0.25">
      <c r="A63" s="7" t="str">
        <f t="shared" si="6"/>
        <v> BBS 80 </v>
      </c>
      <c r="B63" s="3" t="str">
        <f t="shared" si="7"/>
        <v>I</v>
      </c>
      <c r="C63" s="7">
        <f t="shared" si="8"/>
        <v>46625.438000000002</v>
      </c>
      <c r="D63" s="5" t="str">
        <f t="shared" si="9"/>
        <v>vis</v>
      </c>
      <c r="E63" s="30">
        <f>VLOOKUP(C63,'Active 1'!C$21:E$969,3,FALSE)</f>
        <v>-2917.0215795507115</v>
      </c>
      <c r="F63" s="3" t="s">
        <v>139</v>
      </c>
      <c r="G63" s="5" t="str">
        <f t="shared" si="10"/>
        <v>46625.438</v>
      </c>
      <c r="H63" s="7">
        <f t="shared" si="11"/>
        <v>2949</v>
      </c>
      <c r="I63" s="31" t="s">
        <v>359</v>
      </c>
      <c r="J63" s="32" t="s">
        <v>360</v>
      </c>
      <c r="K63" s="31">
        <v>2949</v>
      </c>
      <c r="L63" s="31" t="s">
        <v>361</v>
      </c>
      <c r="M63" s="32" t="s">
        <v>154</v>
      </c>
      <c r="N63" s="32"/>
      <c r="O63" s="33" t="s">
        <v>197</v>
      </c>
      <c r="P63" s="33" t="s">
        <v>362</v>
      </c>
    </row>
    <row r="64" spans="1:16" ht="12.75" customHeight="1" thickBot="1" x14ac:dyDescent="0.25">
      <c r="A64" s="7" t="str">
        <f t="shared" si="6"/>
        <v> BBS 81 </v>
      </c>
      <c r="B64" s="3" t="str">
        <f t="shared" si="7"/>
        <v>I</v>
      </c>
      <c r="C64" s="7">
        <f t="shared" si="8"/>
        <v>46681.372000000003</v>
      </c>
      <c r="D64" s="5" t="str">
        <f t="shared" si="9"/>
        <v>vis</v>
      </c>
      <c r="E64" s="30">
        <f>VLOOKUP(C64,'Active 1'!C$21:E$969,3,FALSE)</f>
        <v>-2872.0250990487293</v>
      </c>
      <c r="F64" s="3" t="s">
        <v>139</v>
      </c>
      <c r="G64" s="5" t="str">
        <f t="shared" si="10"/>
        <v>46681.372</v>
      </c>
      <c r="H64" s="7">
        <f t="shared" si="11"/>
        <v>2994</v>
      </c>
      <c r="I64" s="31" t="s">
        <v>363</v>
      </c>
      <c r="J64" s="32" t="s">
        <v>364</v>
      </c>
      <c r="K64" s="31">
        <v>2994</v>
      </c>
      <c r="L64" s="31" t="s">
        <v>245</v>
      </c>
      <c r="M64" s="32" t="s">
        <v>154</v>
      </c>
      <c r="N64" s="32"/>
      <c r="O64" s="33" t="s">
        <v>365</v>
      </c>
      <c r="P64" s="33" t="s">
        <v>358</v>
      </c>
    </row>
    <row r="65" spans="1:16" ht="12.75" customHeight="1" thickBot="1" x14ac:dyDescent="0.25">
      <c r="A65" s="7" t="str">
        <f t="shared" si="6"/>
        <v> BBS 82 </v>
      </c>
      <c r="B65" s="3" t="str">
        <f t="shared" si="7"/>
        <v>I</v>
      </c>
      <c r="C65" s="7">
        <f t="shared" si="8"/>
        <v>46851.673999999999</v>
      </c>
      <c r="D65" s="5" t="str">
        <f t="shared" si="9"/>
        <v>vis</v>
      </c>
      <c r="E65" s="30">
        <f>VLOOKUP(C65,'Active 1'!C$21:E$969,3,FALSE)</f>
        <v>-2735.0245158176322</v>
      </c>
      <c r="F65" s="3" t="str">
        <f>LEFT(M65,1)</f>
        <v>V</v>
      </c>
      <c r="G65" s="5" t="str">
        <f t="shared" si="10"/>
        <v>46851.674</v>
      </c>
      <c r="H65" s="7">
        <f t="shared" si="11"/>
        <v>3131</v>
      </c>
      <c r="I65" s="31" t="s">
        <v>366</v>
      </c>
      <c r="J65" s="32" t="s">
        <v>367</v>
      </c>
      <c r="K65" s="31">
        <v>3131</v>
      </c>
      <c r="L65" s="31" t="s">
        <v>309</v>
      </c>
      <c r="M65" s="32" t="s">
        <v>154</v>
      </c>
      <c r="N65" s="32"/>
      <c r="O65" s="33" t="s">
        <v>197</v>
      </c>
      <c r="P65" s="33" t="s">
        <v>368</v>
      </c>
    </row>
    <row r="66" spans="1:16" ht="12.75" customHeight="1" thickBot="1" x14ac:dyDescent="0.25">
      <c r="A66" s="7" t="str">
        <f t="shared" si="6"/>
        <v> BBS 83 </v>
      </c>
      <c r="B66" s="3" t="str">
        <f t="shared" si="7"/>
        <v>I</v>
      </c>
      <c r="C66" s="7">
        <f t="shared" si="8"/>
        <v>46861.622000000003</v>
      </c>
      <c r="D66" s="5" t="str">
        <f t="shared" si="9"/>
        <v>vis</v>
      </c>
      <c r="E66" s="30">
        <f>VLOOKUP(C66,'Active 1'!C$21:E$969,3,FALSE)</f>
        <v>-2727.021780664883</v>
      </c>
      <c r="F66" s="3" t="str">
        <f>LEFT(M66,1)</f>
        <v>V</v>
      </c>
      <c r="G66" s="5" t="str">
        <f t="shared" si="10"/>
        <v>46861.622</v>
      </c>
      <c r="H66" s="7">
        <f t="shared" si="11"/>
        <v>3139</v>
      </c>
      <c r="I66" s="31" t="s">
        <v>369</v>
      </c>
      <c r="J66" s="32" t="s">
        <v>370</v>
      </c>
      <c r="K66" s="31">
        <v>3139</v>
      </c>
      <c r="L66" s="31" t="s">
        <v>361</v>
      </c>
      <c r="M66" s="32" t="s">
        <v>154</v>
      </c>
      <c r="N66" s="32"/>
      <c r="O66" s="33" t="s">
        <v>197</v>
      </c>
      <c r="P66" s="33" t="s">
        <v>371</v>
      </c>
    </row>
    <row r="67" spans="1:16" ht="12.75" customHeight="1" thickBot="1" x14ac:dyDescent="0.25">
      <c r="A67" s="7" t="str">
        <f t="shared" si="6"/>
        <v> BBS 84 </v>
      </c>
      <c r="B67" s="3" t="str">
        <f t="shared" si="7"/>
        <v>I</v>
      </c>
      <c r="C67" s="7">
        <f t="shared" si="8"/>
        <v>46952.375</v>
      </c>
      <c r="D67" s="5" t="str">
        <f t="shared" si="9"/>
        <v>vis</v>
      </c>
      <c r="E67" s="30">
        <f>VLOOKUP(C67,'Active 1'!C$21:E$969,3,FALSE)</f>
        <v>-2654.0149226716026</v>
      </c>
      <c r="F67" s="3" t="str">
        <f>LEFT(M67,1)</f>
        <v>V</v>
      </c>
      <c r="G67" s="5" t="str">
        <f t="shared" si="10"/>
        <v>46952.375</v>
      </c>
      <c r="H67" s="7">
        <f t="shared" si="11"/>
        <v>3212</v>
      </c>
      <c r="I67" s="31" t="s">
        <v>372</v>
      </c>
      <c r="J67" s="32" t="s">
        <v>373</v>
      </c>
      <c r="K67" s="31">
        <v>3212</v>
      </c>
      <c r="L67" s="31" t="s">
        <v>374</v>
      </c>
      <c r="M67" s="32" t="s">
        <v>154</v>
      </c>
      <c r="N67" s="32"/>
      <c r="O67" s="33" t="s">
        <v>197</v>
      </c>
      <c r="P67" s="33" t="s">
        <v>375</v>
      </c>
    </row>
    <row r="68" spans="1:16" ht="12.75" customHeight="1" thickBot="1" x14ac:dyDescent="0.25">
      <c r="A68" s="7" t="str">
        <f t="shared" si="6"/>
        <v> BBS 85 </v>
      </c>
      <c r="B68" s="3" t="str">
        <f t="shared" si="7"/>
        <v>I</v>
      </c>
      <c r="C68" s="7">
        <f t="shared" si="8"/>
        <v>47029.434000000001</v>
      </c>
      <c r="D68" s="5" t="str">
        <f t="shared" si="9"/>
        <v>vis</v>
      </c>
      <c r="E68" s="30">
        <f>VLOOKUP(C68,'Active 1'!C$21:E$969,3,FALSE)</f>
        <v>-2592.0242945920409</v>
      </c>
      <c r="F68" s="3" t="str">
        <f>LEFT(M68,1)</f>
        <v>V</v>
      </c>
      <c r="G68" s="5" t="str">
        <f t="shared" si="10"/>
        <v>47029.434</v>
      </c>
      <c r="H68" s="7">
        <f t="shared" si="11"/>
        <v>3274</v>
      </c>
      <c r="I68" s="31" t="s">
        <v>376</v>
      </c>
      <c r="J68" s="32" t="s">
        <v>377</v>
      </c>
      <c r="K68" s="31">
        <v>3274</v>
      </c>
      <c r="L68" s="31" t="s">
        <v>309</v>
      </c>
      <c r="M68" s="32" t="s">
        <v>154</v>
      </c>
      <c r="N68" s="32"/>
      <c r="O68" s="33" t="s">
        <v>197</v>
      </c>
      <c r="P68" s="33" t="s">
        <v>378</v>
      </c>
    </row>
    <row r="69" spans="1:16" ht="12.75" customHeight="1" thickBot="1" x14ac:dyDescent="0.25">
      <c r="A69" s="7" t="str">
        <f t="shared" si="6"/>
        <v> BBS 88 </v>
      </c>
      <c r="B69" s="3" t="str">
        <f t="shared" si="7"/>
        <v>I</v>
      </c>
      <c r="C69" s="7">
        <f t="shared" si="8"/>
        <v>47234.546999999999</v>
      </c>
      <c r="D69" s="5" t="str">
        <f t="shared" si="9"/>
        <v>vis</v>
      </c>
      <c r="E69" s="30">
        <f>VLOOKUP(C69,'Active 1'!C$21:E$969,3,FALSE)</f>
        <v>-2427.0197695231614</v>
      </c>
      <c r="F69" s="3" t="str">
        <f>LEFT(M69,1)</f>
        <v>V</v>
      </c>
      <c r="G69" s="5" t="str">
        <f t="shared" si="10"/>
        <v>47234.547</v>
      </c>
      <c r="H69" s="7">
        <f t="shared" si="11"/>
        <v>3439</v>
      </c>
      <c r="I69" s="31" t="s">
        <v>379</v>
      </c>
      <c r="J69" s="32" t="s">
        <v>380</v>
      </c>
      <c r="K69" s="31">
        <v>3439</v>
      </c>
      <c r="L69" s="31" t="s">
        <v>381</v>
      </c>
      <c r="M69" s="32" t="s">
        <v>154</v>
      </c>
      <c r="N69" s="32"/>
      <c r="O69" s="33" t="s">
        <v>197</v>
      </c>
      <c r="P69" s="33" t="s">
        <v>382</v>
      </c>
    </row>
    <row r="70" spans="1:16" ht="12.75" customHeight="1" thickBot="1" x14ac:dyDescent="0.25">
      <c r="A70" s="7" t="str">
        <f t="shared" si="6"/>
        <v> BBS 89 </v>
      </c>
      <c r="B70" s="3" t="str">
        <f t="shared" si="7"/>
        <v>I</v>
      </c>
      <c r="C70" s="7">
        <f t="shared" si="8"/>
        <v>47382.482000000004</v>
      </c>
      <c r="D70" s="5" t="str">
        <f t="shared" si="9"/>
        <v>vis</v>
      </c>
      <c r="E70" s="30">
        <f>VLOOKUP(C70,'Active 1'!C$21:E$969,3,FALSE)</f>
        <v>-2308.0124690786952</v>
      </c>
      <c r="F70" s="3" t="s">
        <v>139</v>
      </c>
      <c r="G70" s="5" t="str">
        <f t="shared" si="10"/>
        <v>47382.482</v>
      </c>
      <c r="H70" s="7">
        <f t="shared" si="11"/>
        <v>3558</v>
      </c>
      <c r="I70" s="31" t="s">
        <v>383</v>
      </c>
      <c r="J70" s="32" t="s">
        <v>384</v>
      </c>
      <c r="K70" s="31">
        <v>3558</v>
      </c>
      <c r="L70" s="31" t="s">
        <v>385</v>
      </c>
      <c r="M70" s="32" t="s">
        <v>154</v>
      </c>
      <c r="N70" s="32"/>
      <c r="O70" s="33" t="s">
        <v>197</v>
      </c>
      <c r="P70" s="33" t="s">
        <v>386</v>
      </c>
    </row>
    <row r="71" spans="1:16" ht="12.75" customHeight="1" thickBot="1" x14ac:dyDescent="0.25">
      <c r="A71" s="7" t="str">
        <f t="shared" si="6"/>
        <v> BRNO 30 </v>
      </c>
      <c r="B71" s="3" t="str">
        <f t="shared" si="7"/>
        <v>I</v>
      </c>
      <c r="C71" s="7">
        <f t="shared" si="8"/>
        <v>47387.447</v>
      </c>
      <c r="D71" s="5" t="str">
        <f t="shared" si="9"/>
        <v>vis</v>
      </c>
      <c r="E71" s="30">
        <f>VLOOKUP(C71,'Active 1'!C$21:E$969,3,FALSE)</f>
        <v>-2304.0183416125351</v>
      </c>
      <c r="F71" s="3" t="s">
        <v>139</v>
      </c>
      <c r="G71" s="5" t="str">
        <f t="shared" si="10"/>
        <v>47387.447</v>
      </c>
      <c r="H71" s="7">
        <f t="shared" si="11"/>
        <v>3562</v>
      </c>
      <c r="I71" s="31" t="s">
        <v>387</v>
      </c>
      <c r="J71" s="32" t="s">
        <v>388</v>
      </c>
      <c r="K71" s="31">
        <v>3562</v>
      </c>
      <c r="L71" s="31" t="s">
        <v>389</v>
      </c>
      <c r="M71" s="32" t="s">
        <v>154</v>
      </c>
      <c r="N71" s="32"/>
      <c r="O71" s="33" t="s">
        <v>390</v>
      </c>
      <c r="P71" s="33" t="s">
        <v>391</v>
      </c>
    </row>
    <row r="72" spans="1:16" ht="12.75" customHeight="1" thickBot="1" x14ac:dyDescent="0.25">
      <c r="A72" s="7" t="str">
        <f t="shared" si="6"/>
        <v> BBS 91 </v>
      </c>
      <c r="B72" s="3" t="str">
        <f t="shared" si="7"/>
        <v>I</v>
      </c>
      <c r="C72" s="7">
        <f t="shared" si="8"/>
        <v>47628.608</v>
      </c>
      <c r="D72" s="5" t="str">
        <f t="shared" si="9"/>
        <v>vis</v>
      </c>
      <c r="E72" s="30">
        <f>VLOOKUP(C72,'Active 1'!C$21:E$969,3,FALSE)</f>
        <v>-2110.0147617802645</v>
      </c>
      <c r="F72" s="3" t="s">
        <v>139</v>
      </c>
      <c r="G72" s="5" t="str">
        <f t="shared" si="10"/>
        <v>47628.608</v>
      </c>
      <c r="H72" s="7">
        <f t="shared" si="11"/>
        <v>3756</v>
      </c>
      <c r="I72" s="31" t="s">
        <v>392</v>
      </c>
      <c r="J72" s="32" t="s">
        <v>393</v>
      </c>
      <c r="K72" s="31">
        <v>3756</v>
      </c>
      <c r="L72" s="31" t="s">
        <v>374</v>
      </c>
      <c r="M72" s="32" t="s">
        <v>154</v>
      </c>
      <c r="N72" s="32"/>
      <c r="O72" s="33" t="s">
        <v>197</v>
      </c>
      <c r="P72" s="33" t="s">
        <v>394</v>
      </c>
    </row>
    <row r="73" spans="1:16" ht="12.75" customHeight="1" thickBot="1" x14ac:dyDescent="0.25">
      <c r="A73" s="7" t="str">
        <f t="shared" si="6"/>
        <v> BRNO 30 </v>
      </c>
      <c r="B73" s="3" t="str">
        <f t="shared" si="7"/>
        <v>I</v>
      </c>
      <c r="C73" s="7">
        <f t="shared" si="8"/>
        <v>47648.502</v>
      </c>
      <c r="D73" s="5" t="str">
        <f t="shared" si="9"/>
        <v>vis</v>
      </c>
      <c r="E73" s="30">
        <f>VLOOKUP(C73,'Active 1'!C$21:E$969,3,FALSE)</f>
        <v>-2094.0109003881521</v>
      </c>
      <c r="F73" s="3" t="s">
        <v>139</v>
      </c>
      <c r="G73" s="5" t="str">
        <f t="shared" si="10"/>
        <v>47648.502</v>
      </c>
      <c r="H73" s="7">
        <f t="shared" si="11"/>
        <v>3772</v>
      </c>
      <c r="I73" s="31" t="s">
        <v>395</v>
      </c>
      <c r="J73" s="32" t="s">
        <v>396</v>
      </c>
      <c r="K73" s="31">
        <v>3772</v>
      </c>
      <c r="L73" s="31" t="s">
        <v>397</v>
      </c>
      <c r="M73" s="32" t="s">
        <v>154</v>
      </c>
      <c r="N73" s="32"/>
      <c r="O73" s="33" t="s">
        <v>398</v>
      </c>
      <c r="P73" s="33" t="s">
        <v>391</v>
      </c>
    </row>
    <row r="74" spans="1:16" ht="12.75" customHeight="1" thickBot="1" x14ac:dyDescent="0.25">
      <c r="A74" s="7" t="str">
        <f t="shared" si="6"/>
        <v> BBS 92 </v>
      </c>
      <c r="B74" s="3" t="str">
        <f t="shared" si="7"/>
        <v>I</v>
      </c>
      <c r="C74" s="7">
        <f t="shared" si="8"/>
        <v>47689.516000000003</v>
      </c>
      <c r="D74" s="5" t="str">
        <f t="shared" si="9"/>
        <v>vis</v>
      </c>
      <c r="E74" s="30">
        <f>VLOOKUP(C74,'Active 1'!C$21:E$969,3,FALSE)</f>
        <v>-2061.0169137019079</v>
      </c>
      <c r="F74" s="3" t="s">
        <v>139</v>
      </c>
      <c r="G74" s="5" t="str">
        <f t="shared" si="10"/>
        <v>47689.516</v>
      </c>
      <c r="H74" s="7">
        <f t="shared" si="11"/>
        <v>3805</v>
      </c>
      <c r="I74" s="31" t="s">
        <v>399</v>
      </c>
      <c r="J74" s="32" t="s">
        <v>400</v>
      </c>
      <c r="K74" s="31">
        <v>3805</v>
      </c>
      <c r="L74" s="31" t="s">
        <v>401</v>
      </c>
      <c r="M74" s="32" t="s">
        <v>154</v>
      </c>
      <c r="N74" s="32"/>
      <c r="O74" s="33" t="s">
        <v>197</v>
      </c>
      <c r="P74" s="33" t="s">
        <v>402</v>
      </c>
    </row>
    <row r="75" spans="1:16" ht="12.75" customHeight="1" thickBot="1" x14ac:dyDescent="0.25">
      <c r="A75" s="7" t="str">
        <f t="shared" ref="A75:A106" si="12">P75</f>
        <v> BRNO 30 </v>
      </c>
      <c r="B75" s="3" t="str">
        <f t="shared" ref="B75:B106" si="13">IF(H75=INT(H75),"I","II")</f>
        <v>I</v>
      </c>
      <c r="C75" s="7">
        <f t="shared" ref="C75:C106" si="14">1*G75</f>
        <v>47699.468999999997</v>
      </c>
      <c r="D75" s="5" t="str">
        <f t="shared" ref="D75:D106" si="15">VLOOKUP(F75,I$1:J$5,2,FALSE)</f>
        <v>vis</v>
      </c>
      <c r="E75" s="30">
        <f>VLOOKUP(C75,'Active 1'!C$21:E$969,3,FALSE)</f>
        <v>-2053.010156265716</v>
      </c>
      <c r="F75" s="3" t="s">
        <v>139</v>
      </c>
      <c r="G75" s="5" t="str">
        <f t="shared" ref="G75:G106" si="16">MID(I75,3,LEN(I75)-3)</f>
        <v>47699.469</v>
      </c>
      <c r="H75" s="7">
        <f t="shared" ref="H75:H106" si="17">1*K75</f>
        <v>3813</v>
      </c>
      <c r="I75" s="31" t="s">
        <v>403</v>
      </c>
      <c r="J75" s="32" t="s">
        <v>404</v>
      </c>
      <c r="K75" s="31">
        <v>3813</v>
      </c>
      <c r="L75" s="31" t="s">
        <v>405</v>
      </c>
      <c r="M75" s="32" t="s">
        <v>154</v>
      </c>
      <c r="N75" s="32"/>
      <c r="O75" s="33" t="s">
        <v>406</v>
      </c>
      <c r="P75" s="33" t="s">
        <v>391</v>
      </c>
    </row>
    <row r="76" spans="1:16" ht="12.75" customHeight="1" thickBot="1" x14ac:dyDescent="0.25">
      <c r="A76" s="7" t="str">
        <f t="shared" si="12"/>
        <v> BBS 94 </v>
      </c>
      <c r="B76" s="3" t="str">
        <f t="shared" si="13"/>
        <v>I</v>
      </c>
      <c r="C76" s="7">
        <f t="shared" si="14"/>
        <v>47925.707000000002</v>
      </c>
      <c r="D76" s="5" t="str">
        <f t="shared" si="15"/>
        <v>vis</v>
      </c>
      <c r="E76" s="30">
        <f>VLOOKUP(C76,'Active 1'!C$21:E$969,3,FALSE)</f>
        <v>-1871.0114836192508</v>
      </c>
      <c r="F76" s="3" t="s">
        <v>139</v>
      </c>
      <c r="G76" s="5" t="str">
        <f t="shared" si="16"/>
        <v>47925.707</v>
      </c>
      <c r="H76" s="7">
        <f t="shared" si="17"/>
        <v>3995</v>
      </c>
      <c r="I76" s="31" t="s">
        <v>407</v>
      </c>
      <c r="J76" s="32" t="s">
        <v>408</v>
      </c>
      <c r="K76" s="31">
        <v>3995</v>
      </c>
      <c r="L76" s="31" t="s">
        <v>409</v>
      </c>
      <c r="M76" s="32" t="s">
        <v>154</v>
      </c>
      <c r="N76" s="32"/>
      <c r="O76" s="33" t="s">
        <v>197</v>
      </c>
      <c r="P76" s="33" t="s">
        <v>410</v>
      </c>
    </row>
    <row r="77" spans="1:16" ht="12.75" customHeight="1" thickBot="1" x14ac:dyDescent="0.25">
      <c r="A77" s="7" t="str">
        <f t="shared" si="12"/>
        <v> BBS 95 </v>
      </c>
      <c r="B77" s="3" t="str">
        <f t="shared" si="13"/>
        <v>I</v>
      </c>
      <c r="C77" s="7">
        <f t="shared" si="14"/>
        <v>48067.423000000003</v>
      </c>
      <c r="D77" s="5" t="str">
        <f t="shared" si="15"/>
        <v>vis</v>
      </c>
      <c r="E77" s="30">
        <f>VLOOKUP(C77,'Active 1'!C$21:E$969,3,FALSE)</f>
        <v>-1757.0070993302897</v>
      </c>
      <c r="F77" s="3" t="s">
        <v>139</v>
      </c>
      <c r="G77" s="5" t="str">
        <f t="shared" si="16"/>
        <v>48067.423</v>
      </c>
      <c r="H77" s="7">
        <f t="shared" si="17"/>
        <v>4109</v>
      </c>
      <c r="I77" s="31" t="s">
        <v>411</v>
      </c>
      <c r="J77" s="32" t="s">
        <v>412</v>
      </c>
      <c r="K77" s="31">
        <v>4109</v>
      </c>
      <c r="L77" s="31" t="s">
        <v>413</v>
      </c>
      <c r="M77" s="32" t="s">
        <v>154</v>
      </c>
      <c r="N77" s="32"/>
      <c r="O77" s="33" t="s">
        <v>197</v>
      </c>
      <c r="P77" s="33" t="s">
        <v>414</v>
      </c>
    </row>
    <row r="78" spans="1:16" ht="12.75" customHeight="1" thickBot="1" x14ac:dyDescent="0.25">
      <c r="A78" s="7" t="str">
        <f t="shared" si="12"/>
        <v> BBS 96 </v>
      </c>
      <c r="B78" s="3" t="str">
        <f t="shared" si="13"/>
        <v>I</v>
      </c>
      <c r="C78" s="7">
        <f t="shared" si="14"/>
        <v>48093.53</v>
      </c>
      <c r="D78" s="5" t="str">
        <f t="shared" si="15"/>
        <v>vis</v>
      </c>
      <c r="E78" s="30">
        <f>VLOOKUP(C78,'Active 1'!C$21:E$969,3,FALSE)</f>
        <v>-1736.0051485228194</v>
      </c>
      <c r="F78" s="3" t="s">
        <v>139</v>
      </c>
      <c r="G78" s="5" t="str">
        <f t="shared" si="16"/>
        <v>48093.530</v>
      </c>
      <c r="H78" s="7">
        <f t="shared" si="17"/>
        <v>4130</v>
      </c>
      <c r="I78" s="31" t="s">
        <v>415</v>
      </c>
      <c r="J78" s="32" t="s">
        <v>416</v>
      </c>
      <c r="K78" s="31">
        <v>4130</v>
      </c>
      <c r="L78" s="31" t="s">
        <v>417</v>
      </c>
      <c r="M78" s="32" t="s">
        <v>154</v>
      </c>
      <c r="N78" s="32"/>
      <c r="O78" s="33" t="s">
        <v>418</v>
      </c>
      <c r="P78" s="33" t="s">
        <v>419</v>
      </c>
    </row>
    <row r="79" spans="1:16" ht="12.75" customHeight="1" thickBot="1" x14ac:dyDescent="0.25">
      <c r="A79" s="7" t="str">
        <f t="shared" si="12"/>
        <v> BBS 96 </v>
      </c>
      <c r="B79" s="3" t="str">
        <f t="shared" si="13"/>
        <v>I</v>
      </c>
      <c r="C79" s="7">
        <f t="shared" si="14"/>
        <v>48098.493000000002</v>
      </c>
      <c r="D79" s="5" t="str">
        <f t="shared" si="15"/>
        <v>vis</v>
      </c>
      <c r="E79" s="30">
        <f>VLOOKUP(C79,'Active 1'!C$21:E$969,3,FALSE)</f>
        <v>-1732.0126299700341</v>
      </c>
      <c r="F79" s="3" t="s">
        <v>139</v>
      </c>
      <c r="G79" s="5" t="str">
        <f t="shared" si="16"/>
        <v>48098.493</v>
      </c>
      <c r="H79" s="7">
        <f t="shared" si="17"/>
        <v>4134</v>
      </c>
      <c r="I79" s="31" t="s">
        <v>420</v>
      </c>
      <c r="J79" s="32" t="s">
        <v>421</v>
      </c>
      <c r="K79" s="31">
        <v>4134</v>
      </c>
      <c r="L79" s="31" t="s">
        <v>385</v>
      </c>
      <c r="M79" s="32" t="s">
        <v>422</v>
      </c>
      <c r="N79" s="32" t="s">
        <v>423</v>
      </c>
      <c r="O79" s="33" t="s">
        <v>365</v>
      </c>
      <c r="P79" s="33" t="s">
        <v>419</v>
      </c>
    </row>
    <row r="80" spans="1:16" ht="12.75" customHeight="1" thickBot="1" x14ac:dyDescent="0.25">
      <c r="A80" s="7" t="str">
        <f t="shared" si="12"/>
        <v> BBS 96 </v>
      </c>
      <c r="B80" s="3" t="str">
        <f t="shared" si="13"/>
        <v>I</v>
      </c>
      <c r="C80" s="7">
        <f t="shared" si="14"/>
        <v>48123.360999999997</v>
      </c>
      <c r="D80" s="5" t="str">
        <f t="shared" si="15"/>
        <v>vis</v>
      </c>
      <c r="E80" s="30">
        <f>VLOOKUP(C80,'Active 1'!C$21:E$969,3,FALSE)</f>
        <v>-1712.0074010015528</v>
      </c>
      <c r="F80" s="3" t="s">
        <v>139</v>
      </c>
      <c r="G80" s="5" t="str">
        <f t="shared" si="16"/>
        <v>48123.361</v>
      </c>
      <c r="H80" s="7">
        <f t="shared" si="17"/>
        <v>4154</v>
      </c>
      <c r="I80" s="31" t="s">
        <v>424</v>
      </c>
      <c r="J80" s="32" t="s">
        <v>425</v>
      </c>
      <c r="K80" s="31">
        <v>4154</v>
      </c>
      <c r="L80" s="31" t="s">
        <v>426</v>
      </c>
      <c r="M80" s="32" t="s">
        <v>154</v>
      </c>
      <c r="N80" s="32"/>
      <c r="O80" s="33" t="s">
        <v>197</v>
      </c>
      <c r="P80" s="33" t="s">
        <v>419</v>
      </c>
    </row>
    <row r="81" spans="1:16" ht="12.75" customHeight="1" thickBot="1" x14ac:dyDescent="0.25">
      <c r="A81" s="7" t="str">
        <f t="shared" si="12"/>
        <v> BBS 97 </v>
      </c>
      <c r="B81" s="3" t="str">
        <f t="shared" si="13"/>
        <v>I</v>
      </c>
      <c r="C81" s="7">
        <f t="shared" si="14"/>
        <v>48359.54</v>
      </c>
      <c r="D81" s="5" t="str">
        <f t="shared" si="15"/>
        <v>vis</v>
      </c>
      <c r="E81" s="30">
        <f>VLOOKUP(C81,'Active 1'!C$21:E$969,3,FALSE)</f>
        <v>-1522.0116243991727</v>
      </c>
      <c r="F81" s="3" t="s">
        <v>139</v>
      </c>
      <c r="G81" s="5" t="str">
        <f t="shared" si="16"/>
        <v>48359.540</v>
      </c>
      <c r="H81" s="7">
        <f t="shared" si="17"/>
        <v>4344</v>
      </c>
      <c r="I81" s="31" t="s">
        <v>427</v>
      </c>
      <c r="J81" s="32" t="s">
        <v>428</v>
      </c>
      <c r="K81" s="31">
        <v>4344</v>
      </c>
      <c r="L81" s="31" t="s">
        <v>409</v>
      </c>
      <c r="M81" s="32" t="s">
        <v>154</v>
      </c>
      <c r="N81" s="32"/>
      <c r="O81" s="33" t="s">
        <v>197</v>
      </c>
      <c r="P81" s="33" t="s">
        <v>429</v>
      </c>
    </row>
    <row r="82" spans="1:16" ht="12.75" customHeight="1" thickBot="1" x14ac:dyDescent="0.25">
      <c r="A82" s="7" t="str">
        <f t="shared" si="12"/>
        <v> BBS 98 </v>
      </c>
      <c r="B82" s="3" t="str">
        <f t="shared" si="13"/>
        <v>I</v>
      </c>
      <c r="C82" s="7">
        <f t="shared" si="14"/>
        <v>48481.38</v>
      </c>
      <c r="D82" s="5" t="str">
        <f t="shared" si="15"/>
        <v>vis</v>
      </c>
      <c r="E82" s="30">
        <f>VLOOKUP(C82,'Active 1'!C$21:E$969,3,FALSE)</f>
        <v>-1423.9966212819056</v>
      </c>
      <c r="F82" s="3" t="s">
        <v>139</v>
      </c>
      <c r="G82" s="5" t="str">
        <f t="shared" si="16"/>
        <v>48481.380</v>
      </c>
      <c r="H82" s="7">
        <f t="shared" si="17"/>
        <v>4442</v>
      </c>
      <c r="I82" s="31" t="s">
        <v>430</v>
      </c>
      <c r="J82" s="32" t="s">
        <v>431</v>
      </c>
      <c r="K82" s="31">
        <v>4442</v>
      </c>
      <c r="L82" s="31" t="s">
        <v>432</v>
      </c>
      <c r="M82" s="32" t="s">
        <v>154</v>
      </c>
      <c r="N82" s="32"/>
      <c r="O82" s="33" t="s">
        <v>226</v>
      </c>
      <c r="P82" s="33" t="s">
        <v>433</v>
      </c>
    </row>
    <row r="83" spans="1:16" ht="12.75" customHeight="1" thickBot="1" x14ac:dyDescent="0.25">
      <c r="A83" s="7" t="str">
        <f t="shared" si="12"/>
        <v> BBS 103 </v>
      </c>
      <c r="B83" s="3" t="str">
        <f t="shared" si="13"/>
        <v>I</v>
      </c>
      <c r="C83" s="7">
        <f t="shared" si="14"/>
        <v>49004.703999999998</v>
      </c>
      <c r="D83" s="5" t="str">
        <f t="shared" si="15"/>
        <v>vis</v>
      </c>
      <c r="E83" s="30">
        <f>VLOOKUP(C83,'Active 1'!C$21:E$969,3,FALSE)</f>
        <v>-1003.0051284114027</v>
      </c>
      <c r="F83" s="3" t="s">
        <v>139</v>
      </c>
      <c r="G83" s="5" t="str">
        <f t="shared" si="16"/>
        <v>49004.704</v>
      </c>
      <c r="H83" s="7">
        <f t="shared" si="17"/>
        <v>4863</v>
      </c>
      <c r="I83" s="31" t="s">
        <v>434</v>
      </c>
      <c r="J83" s="32" t="s">
        <v>435</v>
      </c>
      <c r="K83" s="31">
        <v>4863</v>
      </c>
      <c r="L83" s="31" t="s">
        <v>417</v>
      </c>
      <c r="M83" s="32" t="s">
        <v>154</v>
      </c>
      <c r="N83" s="32"/>
      <c r="O83" s="33" t="s">
        <v>197</v>
      </c>
      <c r="P83" s="33" t="s">
        <v>436</v>
      </c>
    </row>
    <row r="84" spans="1:16" ht="12.75" customHeight="1" thickBot="1" x14ac:dyDescent="0.25">
      <c r="A84" s="7" t="str">
        <f t="shared" si="12"/>
        <v> BBS 104 </v>
      </c>
      <c r="B84" s="3" t="str">
        <f t="shared" si="13"/>
        <v>I</v>
      </c>
      <c r="C84" s="7">
        <f t="shared" si="14"/>
        <v>49167.544999999998</v>
      </c>
      <c r="D84" s="5" t="str">
        <f t="shared" si="15"/>
        <v>vis</v>
      </c>
      <c r="E84" s="30">
        <f>VLOOKUP(C84,'Active 1'!C$21:E$969,3,FALSE)</f>
        <v>-872.00659654486174</v>
      </c>
      <c r="F84" s="3" t="s">
        <v>139</v>
      </c>
      <c r="G84" s="5" t="str">
        <f t="shared" si="16"/>
        <v>49167.545</v>
      </c>
      <c r="H84" s="7">
        <f t="shared" si="17"/>
        <v>4994</v>
      </c>
      <c r="I84" s="31" t="s">
        <v>437</v>
      </c>
      <c r="J84" s="32" t="s">
        <v>438</v>
      </c>
      <c r="K84" s="31">
        <v>4994</v>
      </c>
      <c r="L84" s="31" t="s">
        <v>413</v>
      </c>
      <c r="M84" s="32" t="s">
        <v>154</v>
      </c>
      <c r="N84" s="32"/>
      <c r="O84" s="33" t="s">
        <v>197</v>
      </c>
      <c r="P84" s="33" t="s">
        <v>439</v>
      </c>
    </row>
    <row r="85" spans="1:16" ht="12.75" customHeight="1" thickBot="1" x14ac:dyDescent="0.25">
      <c r="A85" s="7" t="str">
        <f t="shared" si="12"/>
        <v> BBS 106 </v>
      </c>
      <c r="B85" s="3" t="str">
        <f t="shared" si="13"/>
        <v>I</v>
      </c>
      <c r="C85" s="7">
        <f t="shared" si="14"/>
        <v>49474.580999999998</v>
      </c>
      <c r="D85" s="5" t="str">
        <f t="shared" si="15"/>
        <v>vis</v>
      </c>
      <c r="E85" s="30">
        <f>VLOOKUP(C85,'Active 1'!C$21:E$969,3,FALSE)</f>
        <v>-625.00943225469416</v>
      </c>
      <c r="F85" s="3" t="s">
        <v>139</v>
      </c>
      <c r="G85" s="5" t="str">
        <f t="shared" si="16"/>
        <v>49474.581</v>
      </c>
      <c r="H85" s="7">
        <f t="shared" si="17"/>
        <v>5241</v>
      </c>
      <c r="I85" s="31" t="s">
        <v>440</v>
      </c>
      <c r="J85" s="32" t="s">
        <v>441</v>
      </c>
      <c r="K85" s="31">
        <v>5241</v>
      </c>
      <c r="L85" s="31" t="s">
        <v>442</v>
      </c>
      <c r="M85" s="32" t="s">
        <v>154</v>
      </c>
      <c r="N85" s="32"/>
      <c r="O85" s="33" t="s">
        <v>197</v>
      </c>
      <c r="P85" s="33" t="s">
        <v>443</v>
      </c>
    </row>
    <row r="86" spans="1:16" ht="12.75" customHeight="1" thickBot="1" x14ac:dyDescent="0.25">
      <c r="A86" s="7" t="str">
        <f t="shared" si="12"/>
        <v> BRNO 31 </v>
      </c>
      <c r="B86" s="3" t="str">
        <f t="shared" si="13"/>
        <v>I</v>
      </c>
      <c r="C86" s="7">
        <f t="shared" si="14"/>
        <v>49540.464</v>
      </c>
      <c r="D86" s="5" t="str">
        <f t="shared" si="15"/>
        <v>vis</v>
      </c>
      <c r="E86" s="30">
        <f>VLOOKUP(C86,'Active 1'!C$21:E$969,3,FALSE)</f>
        <v>-572.00941214327565</v>
      </c>
      <c r="F86" s="3" t="s">
        <v>139</v>
      </c>
      <c r="G86" s="5" t="str">
        <f t="shared" si="16"/>
        <v>49540.464</v>
      </c>
      <c r="H86" s="7">
        <f t="shared" si="17"/>
        <v>5294</v>
      </c>
      <c r="I86" s="31" t="s">
        <v>444</v>
      </c>
      <c r="J86" s="32" t="s">
        <v>445</v>
      </c>
      <c r="K86" s="31">
        <v>5294</v>
      </c>
      <c r="L86" s="31" t="s">
        <v>442</v>
      </c>
      <c r="M86" s="32" t="s">
        <v>154</v>
      </c>
      <c r="N86" s="32"/>
      <c r="O86" s="33" t="s">
        <v>446</v>
      </c>
      <c r="P86" s="33" t="s">
        <v>447</v>
      </c>
    </row>
    <row r="87" spans="1:16" ht="12.75" customHeight="1" thickBot="1" x14ac:dyDescent="0.25">
      <c r="A87" s="7" t="str">
        <f t="shared" si="12"/>
        <v> BRNO 31 </v>
      </c>
      <c r="B87" s="3" t="str">
        <f t="shared" si="13"/>
        <v>I</v>
      </c>
      <c r="C87" s="7">
        <f t="shared" si="14"/>
        <v>49540.464999999997</v>
      </c>
      <c r="D87" s="5" t="str">
        <f t="shared" si="15"/>
        <v>vis</v>
      </c>
      <c r="E87" s="30">
        <f>VLOOKUP(C87,'Active 1'!C$21:E$969,3,FALSE)</f>
        <v>-572.00860768658833</v>
      </c>
      <c r="F87" s="3" t="s">
        <v>139</v>
      </c>
      <c r="G87" s="5" t="str">
        <f t="shared" si="16"/>
        <v>49540.465</v>
      </c>
      <c r="H87" s="7">
        <f t="shared" si="17"/>
        <v>5294</v>
      </c>
      <c r="I87" s="31" t="s">
        <v>448</v>
      </c>
      <c r="J87" s="32" t="s">
        <v>449</v>
      </c>
      <c r="K87" s="31">
        <v>5294</v>
      </c>
      <c r="L87" s="31" t="s">
        <v>450</v>
      </c>
      <c r="M87" s="32" t="s">
        <v>154</v>
      </c>
      <c r="N87" s="32"/>
      <c r="O87" s="33" t="s">
        <v>451</v>
      </c>
      <c r="P87" s="33" t="s">
        <v>447</v>
      </c>
    </row>
    <row r="88" spans="1:16" ht="12.75" customHeight="1" thickBot="1" x14ac:dyDescent="0.25">
      <c r="A88" s="7" t="str">
        <f t="shared" si="12"/>
        <v> BBS 107 </v>
      </c>
      <c r="B88" s="3" t="str">
        <f t="shared" si="13"/>
        <v>I</v>
      </c>
      <c r="C88" s="7">
        <f t="shared" si="14"/>
        <v>49545.447999999997</v>
      </c>
      <c r="D88" s="5" t="str">
        <f t="shared" si="15"/>
        <v>vis</v>
      </c>
      <c r="E88" s="30">
        <f>VLOOKUP(C88,'Active 1'!C$21:E$969,3,FALSE)</f>
        <v>-568.00000000000455</v>
      </c>
      <c r="F88" s="3" t="s">
        <v>139</v>
      </c>
      <c r="G88" s="5" t="str">
        <f t="shared" si="16"/>
        <v>49545.448</v>
      </c>
      <c r="H88" s="7">
        <f t="shared" si="17"/>
        <v>5298</v>
      </c>
      <c r="I88" s="31" t="s">
        <v>452</v>
      </c>
      <c r="J88" s="32" t="s">
        <v>453</v>
      </c>
      <c r="K88" s="31">
        <v>5298</v>
      </c>
      <c r="L88" s="31" t="s">
        <v>454</v>
      </c>
      <c r="M88" s="32" t="s">
        <v>154</v>
      </c>
      <c r="N88" s="32"/>
      <c r="O88" s="33" t="s">
        <v>226</v>
      </c>
      <c r="P88" s="33" t="s">
        <v>455</v>
      </c>
    </row>
    <row r="89" spans="1:16" ht="12.75" customHeight="1" thickBot="1" x14ac:dyDescent="0.25">
      <c r="A89" s="7" t="str">
        <f t="shared" si="12"/>
        <v> BBS 107 </v>
      </c>
      <c r="B89" s="3" t="str">
        <f t="shared" si="13"/>
        <v>I</v>
      </c>
      <c r="C89" s="7">
        <f t="shared" si="14"/>
        <v>49550.421999999999</v>
      </c>
      <c r="D89" s="5" t="str">
        <f t="shared" si="15"/>
        <v>vis</v>
      </c>
      <c r="E89" s="30">
        <f>VLOOKUP(C89,'Active 1'!C$21:E$969,3,FALSE)</f>
        <v>-563.99863242362983</v>
      </c>
      <c r="F89" s="3" t="s">
        <v>139</v>
      </c>
      <c r="G89" s="5" t="str">
        <f t="shared" si="16"/>
        <v>49550.422</v>
      </c>
      <c r="H89" s="7">
        <f t="shared" si="17"/>
        <v>5302</v>
      </c>
      <c r="I89" s="31" t="s">
        <v>456</v>
      </c>
      <c r="J89" s="32" t="s">
        <v>457</v>
      </c>
      <c r="K89" s="31">
        <v>5302</v>
      </c>
      <c r="L89" s="31" t="s">
        <v>458</v>
      </c>
      <c r="M89" s="32" t="s">
        <v>154</v>
      </c>
      <c r="N89" s="32"/>
      <c r="O89" s="33" t="s">
        <v>226</v>
      </c>
      <c r="P89" s="33" t="s">
        <v>455</v>
      </c>
    </row>
    <row r="90" spans="1:16" ht="12.75" customHeight="1" thickBot="1" x14ac:dyDescent="0.25">
      <c r="A90" s="7" t="str">
        <f t="shared" si="12"/>
        <v> BBS 108 </v>
      </c>
      <c r="B90" s="3" t="str">
        <f t="shared" si="13"/>
        <v>I</v>
      </c>
      <c r="C90" s="7">
        <f t="shared" si="14"/>
        <v>49781.625999999997</v>
      </c>
      <c r="D90" s="5" t="str">
        <f t="shared" si="15"/>
        <v>vis</v>
      </c>
      <c r="E90" s="30">
        <f>VLOOKUP(C90,'Active 1'!C$21:E$969,3,FALSE)</f>
        <v>-378.00502785431746</v>
      </c>
      <c r="F90" s="3" t="s">
        <v>139</v>
      </c>
      <c r="G90" s="5" t="str">
        <f t="shared" si="16"/>
        <v>49781.626</v>
      </c>
      <c r="H90" s="7">
        <f t="shared" si="17"/>
        <v>5488</v>
      </c>
      <c r="I90" s="31" t="s">
        <v>459</v>
      </c>
      <c r="J90" s="32" t="s">
        <v>460</v>
      </c>
      <c r="K90" s="31">
        <v>5488</v>
      </c>
      <c r="L90" s="31" t="s">
        <v>417</v>
      </c>
      <c r="M90" s="32" t="s">
        <v>154</v>
      </c>
      <c r="N90" s="32"/>
      <c r="O90" s="33" t="s">
        <v>197</v>
      </c>
      <c r="P90" s="33" t="s">
        <v>461</v>
      </c>
    </row>
    <row r="91" spans="1:16" ht="12.75" customHeight="1" thickBot="1" x14ac:dyDescent="0.25">
      <c r="A91" s="7" t="str">
        <f t="shared" si="12"/>
        <v> BBS 109 </v>
      </c>
      <c r="B91" s="3" t="str">
        <f t="shared" si="13"/>
        <v>I</v>
      </c>
      <c r="C91" s="7">
        <f t="shared" si="14"/>
        <v>49898.478000000003</v>
      </c>
      <c r="D91" s="5" t="str">
        <f t="shared" si="15"/>
        <v>vis</v>
      </c>
      <c r="E91" s="30">
        <f>VLOOKUP(C91,'Active 1'!C$21:E$969,3,FALSE)</f>
        <v>-284.00265470707677</v>
      </c>
      <c r="F91" s="3" t="s">
        <v>139</v>
      </c>
      <c r="G91" s="5" t="str">
        <f t="shared" si="16"/>
        <v>49898.478</v>
      </c>
      <c r="H91" s="7">
        <f t="shared" si="17"/>
        <v>5582</v>
      </c>
      <c r="I91" s="31" t="s">
        <v>462</v>
      </c>
      <c r="J91" s="32" t="s">
        <v>463</v>
      </c>
      <c r="K91" s="31">
        <v>5582</v>
      </c>
      <c r="L91" s="31" t="s">
        <v>464</v>
      </c>
      <c r="M91" s="32" t="s">
        <v>154</v>
      </c>
      <c r="N91" s="32"/>
      <c r="O91" s="33" t="s">
        <v>226</v>
      </c>
      <c r="P91" s="33" t="s">
        <v>465</v>
      </c>
    </row>
    <row r="92" spans="1:16" ht="12.75" customHeight="1" thickBot="1" x14ac:dyDescent="0.25">
      <c r="A92" s="7" t="str">
        <f t="shared" si="12"/>
        <v> BBS 111 </v>
      </c>
      <c r="B92" s="3" t="str">
        <f t="shared" si="13"/>
        <v>I</v>
      </c>
      <c r="C92" s="7">
        <f t="shared" si="14"/>
        <v>50139.635999999999</v>
      </c>
      <c r="D92" s="5" t="str">
        <f t="shared" si="15"/>
        <v>vis</v>
      </c>
      <c r="E92" s="30">
        <f>VLOOKUP(C92,'Active 1'!C$21:E$969,3,FALSE)</f>
        <v>-90.001488244879553</v>
      </c>
      <c r="F92" s="3" t="s">
        <v>139</v>
      </c>
      <c r="G92" s="5" t="str">
        <f t="shared" si="16"/>
        <v>50139.636</v>
      </c>
      <c r="H92" s="7">
        <f t="shared" si="17"/>
        <v>5776</v>
      </c>
      <c r="I92" s="31" t="s">
        <v>466</v>
      </c>
      <c r="J92" s="32" t="s">
        <v>467</v>
      </c>
      <c r="K92" s="31">
        <v>5776</v>
      </c>
      <c r="L92" s="31" t="s">
        <v>468</v>
      </c>
      <c r="M92" s="32" t="s">
        <v>154</v>
      </c>
      <c r="N92" s="32"/>
      <c r="O92" s="33" t="s">
        <v>197</v>
      </c>
      <c r="P92" s="33" t="s">
        <v>469</v>
      </c>
    </row>
    <row r="93" spans="1:16" ht="12.75" customHeight="1" thickBot="1" x14ac:dyDescent="0.25">
      <c r="A93" s="7" t="str">
        <f t="shared" si="12"/>
        <v>BAVM 99 </v>
      </c>
      <c r="B93" s="3" t="str">
        <f t="shared" si="13"/>
        <v>I</v>
      </c>
      <c r="C93" s="7">
        <f t="shared" si="14"/>
        <v>50251.514600000002</v>
      </c>
      <c r="D93" s="5" t="str">
        <f t="shared" si="15"/>
        <v>vis</v>
      </c>
      <c r="E93" s="30">
        <f>VLOOKUP(C93,'Active 1'!C$21:E$969,3,FALSE)</f>
        <v>0</v>
      </c>
      <c r="F93" s="3" t="s">
        <v>139</v>
      </c>
      <c r="G93" s="5" t="str">
        <f t="shared" si="16"/>
        <v>50251.5146</v>
      </c>
      <c r="H93" s="7">
        <f t="shared" si="17"/>
        <v>5866</v>
      </c>
      <c r="I93" s="31" t="s">
        <v>470</v>
      </c>
      <c r="J93" s="32" t="s">
        <v>471</v>
      </c>
      <c r="K93" s="31">
        <v>5866</v>
      </c>
      <c r="L93" s="31" t="s">
        <v>472</v>
      </c>
      <c r="M93" s="32" t="s">
        <v>422</v>
      </c>
      <c r="N93" s="32" t="s">
        <v>473</v>
      </c>
      <c r="O93" s="33" t="s">
        <v>474</v>
      </c>
      <c r="P93" s="34" t="s">
        <v>475</v>
      </c>
    </row>
    <row r="94" spans="1:16" ht="12.75" customHeight="1" thickBot="1" x14ac:dyDescent="0.25">
      <c r="A94" s="7" t="str">
        <f t="shared" si="12"/>
        <v> BBS 113 </v>
      </c>
      <c r="B94" s="3" t="str">
        <f t="shared" si="13"/>
        <v>I</v>
      </c>
      <c r="C94" s="7">
        <f t="shared" si="14"/>
        <v>50312.428</v>
      </c>
      <c r="D94" s="5" t="str">
        <f t="shared" si="15"/>
        <v>vis</v>
      </c>
      <c r="E94" s="30">
        <f>VLOOKUP(C94,'Active 1'!C$21:E$969,3,FALSE)</f>
        <v>49.002192144478521</v>
      </c>
      <c r="F94" s="3" t="s">
        <v>139</v>
      </c>
      <c r="G94" s="5" t="str">
        <f t="shared" si="16"/>
        <v>50312.428</v>
      </c>
      <c r="H94" s="7">
        <f t="shared" si="17"/>
        <v>5915</v>
      </c>
      <c r="I94" s="31" t="s">
        <v>476</v>
      </c>
      <c r="J94" s="32" t="s">
        <v>477</v>
      </c>
      <c r="K94" s="31">
        <v>5915</v>
      </c>
      <c r="L94" s="31" t="s">
        <v>478</v>
      </c>
      <c r="M94" s="32" t="s">
        <v>154</v>
      </c>
      <c r="N94" s="32"/>
      <c r="O94" s="33" t="s">
        <v>226</v>
      </c>
      <c r="P94" s="33" t="s">
        <v>479</v>
      </c>
    </row>
    <row r="95" spans="1:16" ht="12.75" customHeight="1" thickBot="1" x14ac:dyDescent="0.25">
      <c r="A95" s="7" t="str">
        <f t="shared" si="12"/>
        <v> BBS 114 </v>
      </c>
      <c r="B95" s="3" t="str">
        <f t="shared" si="13"/>
        <v>I</v>
      </c>
      <c r="C95" s="7">
        <f t="shared" si="14"/>
        <v>50538.659</v>
      </c>
      <c r="D95" s="5" t="str">
        <f t="shared" si="15"/>
        <v>vis</v>
      </c>
      <c r="E95" s="30">
        <f>VLOOKUP(C95,'Active 1'!C$21:E$969,3,FALSE)</f>
        <v>230.99523359410929</v>
      </c>
      <c r="F95" s="3" t="s">
        <v>139</v>
      </c>
      <c r="G95" s="5" t="str">
        <f t="shared" si="16"/>
        <v>50538.659</v>
      </c>
      <c r="H95" s="7">
        <f t="shared" si="17"/>
        <v>6097</v>
      </c>
      <c r="I95" s="31" t="s">
        <v>480</v>
      </c>
      <c r="J95" s="32" t="s">
        <v>481</v>
      </c>
      <c r="K95" s="31">
        <v>6097</v>
      </c>
      <c r="L95" s="31" t="s">
        <v>482</v>
      </c>
      <c r="M95" s="32" t="s">
        <v>154</v>
      </c>
      <c r="N95" s="32"/>
      <c r="O95" s="33" t="s">
        <v>197</v>
      </c>
      <c r="P95" s="33" t="s">
        <v>483</v>
      </c>
    </row>
    <row r="96" spans="1:16" ht="12.75" customHeight="1" thickBot="1" x14ac:dyDescent="0.25">
      <c r="A96" s="7" t="str">
        <f t="shared" si="12"/>
        <v> BBS 115 </v>
      </c>
      <c r="B96" s="3" t="str">
        <f t="shared" si="13"/>
        <v>I</v>
      </c>
      <c r="C96" s="7">
        <f t="shared" si="14"/>
        <v>50563.527999999998</v>
      </c>
      <c r="D96" s="5" t="str">
        <f t="shared" si="15"/>
        <v>vis</v>
      </c>
      <c r="E96" s="30">
        <f>VLOOKUP(C96,'Active 1'!C$21:E$969,3,FALSE)</f>
        <v>251.0012670192838</v>
      </c>
      <c r="F96" s="3" t="s">
        <v>139</v>
      </c>
      <c r="G96" s="5" t="str">
        <f t="shared" si="16"/>
        <v>50563.528</v>
      </c>
      <c r="H96" s="7">
        <f t="shared" si="17"/>
        <v>6117</v>
      </c>
      <c r="I96" s="31" t="s">
        <v>484</v>
      </c>
      <c r="J96" s="32" t="s">
        <v>485</v>
      </c>
      <c r="K96" s="31">
        <v>6117</v>
      </c>
      <c r="L96" s="31" t="s">
        <v>458</v>
      </c>
      <c r="M96" s="32" t="s">
        <v>154</v>
      </c>
      <c r="N96" s="32"/>
      <c r="O96" s="33" t="s">
        <v>197</v>
      </c>
      <c r="P96" s="33" t="s">
        <v>486</v>
      </c>
    </row>
    <row r="97" spans="1:16" ht="12.75" customHeight="1" thickBot="1" x14ac:dyDescent="0.25">
      <c r="A97" s="7" t="str">
        <f t="shared" si="12"/>
        <v> BBS 115 </v>
      </c>
      <c r="B97" s="3" t="str">
        <f t="shared" si="13"/>
        <v>I</v>
      </c>
      <c r="C97" s="7">
        <f t="shared" si="14"/>
        <v>50665.463000000003</v>
      </c>
      <c r="D97" s="5" t="str">
        <f t="shared" si="15"/>
        <v>vis</v>
      </c>
      <c r="E97" s="30">
        <f>VLOOKUP(C97,'Active 1'!C$21:E$969,3,FALSE)</f>
        <v>333.00355972085447</v>
      </c>
      <c r="F97" s="3" t="s">
        <v>139</v>
      </c>
      <c r="G97" s="5" t="str">
        <f t="shared" si="16"/>
        <v>50665.463</v>
      </c>
      <c r="H97" s="7">
        <f t="shared" si="17"/>
        <v>6199</v>
      </c>
      <c r="I97" s="31" t="s">
        <v>487</v>
      </c>
      <c r="J97" s="32" t="s">
        <v>488</v>
      </c>
      <c r="K97" s="31">
        <v>6199</v>
      </c>
      <c r="L97" s="31" t="s">
        <v>432</v>
      </c>
      <c r="M97" s="32" t="s">
        <v>154</v>
      </c>
      <c r="N97" s="32"/>
      <c r="O97" s="33" t="s">
        <v>226</v>
      </c>
      <c r="P97" s="33" t="s">
        <v>486</v>
      </c>
    </row>
    <row r="98" spans="1:16" ht="12.75" customHeight="1" thickBot="1" x14ac:dyDescent="0.25">
      <c r="A98" s="7" t="str">
        <f t="shared" si="12"/>
        <v>BAVM 118 </v>
      </c>
      <c r="B98" s="3" t="str">
        <f t="shared" si="13"/>
        <v>I</v>
      </c>
      <c r="C98" s="7">
        <f t="shared" si="14"/>
        <v>50977.473400000003</v>
      </c>
      <c r="D98" s="5" t="str">
        <f t="shared" si="15"/>
        <v>vis</v>
      </c>
      <c r="E98" s="30">
        <f>VLOOKUP(C98,'Active 1'!C$21:E$969,3,FALSE)</f>
        <v>584.00241337007049</v>
      </c>
      <c r="F98" s="3" t="s">
        <v>139</v>
      </c>
      <c r="G98" s="5" t="str">
        <f t="shared" si="16"/>
        <v>50977.4734</v>
      </c>
      <c r="H98" s="7">
        <f t="shared" si="17"/>
        <v>6450</v>
      </c>
      <c r="I98" s="31" t="s">
        <v>489</v>
      </c>
      <c r="J98" s="32" t="s">
        <v>490</v>
      </c>
      <c r="K98" s="31">
        <v>6450</v>
      </c>
      <c r="L98" s="31" t="s">
        <v>491</v>
      </c>
      <c r="M98" s="32" t="s">
        <v>422</v>
      </c>
      <c r="N98" s="32" t="s">
        <v>473</v>
      </c>
      <c r="O98" s="33" t="s">
        <v>474</v>
      </c>
      <c r="P98" s="34" t="s">
        <v>492</v>
      </c>
    </row>
    <row r="99" spans="1:16" ht="12.75" customHeight="1" thickBot="1" x14ac:dyDescent="0.25">
      <c r="A99" s="7" t="str">
        <f t="shared" si="12"/>
        <v> BBS 120 </v>
      </c>
      <c r="B99" s="3" t="str">
        <f t="shared" si="13"/>
        <v>I</v>
      </c>
      <c r="C99" s="7">
        <f t="shared" si="14"/>
        <v>51254.682999999997</v>
      </c>
      <c r="D99" s="5" t="str">
        <f t="shared" si="15"/>
        <v>vis</v>
      </c>
      <c r="E99" s="30">
        <f>VLOOKUP(C99,'Active 1'!C$21:E$969,3,FALSE)</f>
        <v>807.00553063974019</v>
      </c>
      <c r="F99" s="3" t="s">
        <v>139</v>
      </c>
      <c r="G99" s="5" t="str">
        <f t="shared" si="16"/>
        <v>51254.683</v>
      </c>
      <c r="H99" s="7">
        <f t="shared" si="17"/>
        <v>6673</v>
      </c>
      <c r="I99" s="31" t="s">
        <v>493</v>
      </c>
      <c r="J99" s="32" t="s">
        <v>494</v>
      </c>
      <c r="K99" s="31">
        <v>6673</v>
      </c>
      <c r="L99" s="31" t="s">
        <v>495</v>
      </c>
      <c r="M99" s="32" t="s">
        <v>154</v>
      </c>
      <c r="N99" s="32"/>
      <c r="O99" s="33" t="s">
        <v>197</v>
      </c>
      <c r="P99" s="33" t="s">
        <v>496</v>
      </c>
    </row>
    <row r="100" spans="1:16" ht="12.75" customHeight="1" thickBot="1" x14ac:dyDescent="0.25">
      <c r="A100" s="7" t="str">
        <f t="shared" si="12"/>
        <v>IBVS 5027 </v>
      </c>
      <c r="B100" s="3" t="str">
        <f t="shared" si="13"/>
        <v>I</v>
      </c>
      <c r="C100" s="7">
        <f t="shared" si="14"/>
        <v>51306.902199999997</v>
      </c>
      <c r="D100" s="5" t="str">
        <f t="shared" si="15"/>
        <v>vis</v>
      </c>
      <c r="E100" s="30">
        <f>VLOOKUP(C100,'Active 1'!C$21:E$969,3,FALSE)</f>
        <v>849.01361542947495</v>
      </c>
      <c r="F100" s="3" t="s">
        <v>139</v>
      </c>
      <c r="G100" s="5" t="str">
        <f t="shared" si="16"/>
        <v>51306.9022</v>
      </c>
      <c r="H100" s="7">
        <f t="shared" si="17"/>
        <v>6715</v>
      </c>
      <c r="I100" s="31" t="s">
        <v>497</v>
      </c>
      <c r="J100" s="32" t="s">
        <v>498</v>
      </c>
      <c r="K100" s="31">
        <v>6715</v>
      </c>
      <c r="L100" s="31" t="s">
        <v>499</v>
      </c>
      <c r="M100" s="32" t="s">
        <v>422</v>
      </c>
      <c r="N100" s="32" t="s">
        <v>423</v>
      </c>
      <c r="O100" s="33" t="s">
        <v>230</v>
      </c>
      <c r="P100" s="34" t="s">
        <v>500</v>
      </c>
    </row>
    <row r="101" spans="1:16" ht="12.75" customHeight="1" thickBot="1" x14ac:dyDescent="0.25">
      <c r="A101" s="7" t="str">
        <f t="shared" si="12"/>
        <v>IBVS 5027 </v>
      </c>
      <c r="B101" s="3" t="str">
        <f t="shared" si="13"/>
        <v>II</v>
      </c>
      <c r="C101" s="7">
        <f t="shared" si="14"/>
        <v>51324.894999999997</v>
      </c>
      <c r="D101" s="5" t="str">
        <f t="shared" si="15"/>
        <v>vis</v>
      </c>
      <c r="E101" s="30">
        <f>VLOOKUP(C101,'Active 1'!C$21:E$969,3,FALSE)</f>
        <v>863.48804376243959</v>
      </c>
      <c r="F101" s="3" t="s">
        <v>139</v>
      </c>
      <c r="G101" s="5" t="str">
        <f t="shared" si="16"/>
        <v>51324.895</v>
      </c>
      <c r="H101" s="7">
        <f t="shared" si="17"/>
        <v>6729.5</v>
      </c>
      <c r="I101" s="31" t="s">
        <v>501</v>
      </c>
      <c r="J101" s="32" t="s">
        <v>502</v>
      </c>
      <c r="K101" s="31">
        <v>6729.5</v>
      </c>
      <c r="L101" s="31" t="s">
        <v>409</v>
      </c>
      <c r="M101" s="32" t="s">
        <v>422</v>
      </c>
      <c r="N101" s="32" t="s">
        <v>423</v>
      </c>
      <c r="O101" s="33" t="s">
        <v>230</v>
      </c>
      <c r="P101" s="34" t="s">
        <v>500</v>
      </c>
    </row>
    <row r="102" spans="1:16" ht="12.75" customHeight="1" thickBot="1" x14ac:dyDescent="0.25">
      <c r="A102" s="7" t="str">
        <f t="shared" si="12"/>
        <v> BBS 128 </v>
      </c>
      <c r="B102" s="3" t="str">
        <f t="shared" si="13"/>
        <v>I</v>
      </c>
      <c r="C102" s="7">
        <f t="shared" si="14"/>
        <v>52460.485000000001</v>
      </c>
      <c r="D102" s="5" t="str">
        <f t="shared" si="15"/>
        <v>vis</v>
      </c>
      <c r="E102" s="30">
        <f>VLOOKUP(C102,'Active 1'!C$21:E$969,3,FALSE)</f>
        <v>1777.0210164310267</v>
      </c>
      <c r="F102" s="3" t="s">
        <v>139</v>
      </c>
      <c r="G102" s="5" t="str">
        <f t="shared" si="16"/>
        <v>52460.485</v>
      </c>
      <c r="H102" s="7">
        <f t="shared" si="17"/>
        <v>7643</v>
      </c>
      <c r="I102" s="31" t="s">
        <v>526</v>
      </c>
      <c r="J102" s="32" t="s">
        <v>527</v>
      </c>
      <c r="K102" s="31">
        <v>7643</v>
      </c>
      <c r="L102" s="31" t="s">
        <v>528</v>
      </c>
      <c r="M102" s="32" t="s">
        <v>154</v>
      </c>
      <c r="N102" s="32"/>
      <c r="O102" s="33" t="s">
        <v>197</v>
      </c>
      <c r="P102" s="33" t="s">
        <v>529</v>
      </c>
    </row>
    <row r="103" spans="1:16" ht="12.75" customHeight="1" thickBot="1" x14ac:dyDescent="0.25">
      <c r="A103" s="7" t="str">
        <f t="shared" si="12"/>
        <v>BAVM 158 </v>
      </c>
      <c r="B103" s="3" t="str">
        <f t="shared" si="13"/>
        <v>II</v>
      </c>
      <c r="C103" s="7">
        <f t="shared" si="14"/>
        <v>52483.502200000003</v>
      </c>
      <c r="D103" s="5" t="str">
        <f t="shared" si="15"/>
        <v>vis</v>
      </c>
      <c r="E103" s="30">
        <f>VLOOKUP(C103,'Active 1'!C$21:E$969,3,FALSE)</f>
        <v>1795.5373569575452</v>
      </c>
      <c r="F103" s="3" t="s">
        <v>139</v>
      </c>
      <c r="G103" s="5" t="str">
        <f t="shared" si="16"/>
        <v>52483.5022</v>
      </c>
      <c r="H103" s="7">
        <f t="shared" si="17"/>
        <v>7661.5</v>
      </c>
      <c r="I103" s="31" t="s">
        <v>530</v>
      </c>
      <c r="J103" s="32" t="s">
        <v>531</v>
      </c>
      <c r="K103" s="31">
        <v>7661.5</v>
      </c>
      <c r="L103" s="31" t="s">
        <v>532</v>
      </c>
      <c r="M103" s="32" t="s">
        <v>422</v>
      </c>
      <c r="N103" s="32" t="s">
        <v>533</v>
      </c>
      <c r="O103" s="33" t="s">
        <v>534</v>
      </c>
      <c r="P103" s="34" t="s">
        <v>535</v>
      </c>
    </row>
    <row r="104" spans="1:16" ht="12.75" customHeight="1" thickBot="1" x14ac:dyDescent="0.25">
      <c r="A104" s="7" t="str">
        <f t="shared" si="12"/>
        <v> BBS 129 </v>
      </c>
      <c r="B104" s="3" t="str">
        <f t="shared" si="13"/>
        <v>I</v>
      </c>
      <c r="C104" s="7">
        <f t="shared" si="14"/>
        <v>52526.368999999999</v>
      </c>
      <c r="D104" s="5" t="str">
        <f t="shared" si="15"/>
        <v>vis</v>
      </c>
      <c r="E104" s="30">
        <f>VLOOKUP(C104,'Active 1'!C$21:E$969,3,FALSE)</f>
        <v>1830.0218409991326</v>
      </c>
      <c r="F104" s="3" t="s">
        <v>139</v>
      </c>
      <c r="G104" s="5" t="str">
        <f t="shared" si="16"/>
        <v>52526.369</v>
      </c>
      <c r="H104" s="7">
        <f t="shared" si="17"/>
        <v>7696</v>
      </c>
      <c r="I104" s="31" t="s">
        <v>536</v>
      </c>
      <c r="J104" s="32" t="s">
        <v>537</v>
      </c>
      <c r="K104" s="31" t="s">
        <v>538</v>
      </c>
      <c r="L104" s="31" t="s">
        <v>539</v>
      </c>
      <c r="M104" s="32" t="s">
        <v>154</v>
      </c>
      <c r="N104" s="32"/>
      <c r="O104" s="33" t="s">
        <v>197</v>
      </c>
      <c r="P104" s="33" t="s">
        <v>540</v>
      </c>
    </row>
    <row r="105" spans="1:16" ht="12.75" customHeight="1" thickBot="1" x14ac:dyDescent="0.25">
      <c r="A105" s="7" t="str">
        <f t="shared" si="12"/>
        <v> BBS 130 </v>
      </c>
      <c r="B105" s="3" t="str">
        <f t="shared" si="13"/>
        <v>I</v>
      </c>
      <c r="C105" s="7">
        <f t="shared" si="14"/>
        <v>53120.563999999998</v>
      </c>
      <c r="D105" s="5" t="str">
        <f t="shared" si="15"/>
        <v>vis</v>
      </c>
      <c r="E105" s="30">
        <f>VLOOKUP(C105,'Active 1'!C$21:E$969,3,FALSE)</f>
        <v>2308.0259839510863</v>
      </c>
      <c r="F105" s="3" t="s">
        <v>139</v>
      </c>
      <c r="G105" s="5" t="str">
        <f t="shared" si="16"/>
        <v>53120.564</v>
      </c>
      <c r="H105" s="7">
        <f t="shared" si="17"/>
        <v>8174</v>
      </c>
      <c r="I105" s="31" t="s">
        <v>541</v>
      </c>
      <c r="J105" s="32" t="s">
        <v>542</v>
      </c>
      <c r="K105" s="31" t="s">
        <v>543</v>
      </c>
      <c r="L105" s="31" t="s">
        <v>544</v>
      </c>
      <c r="M105" s="32" t="s">
        <v>154</v>
      </c>
      <c r="N105" s="32"/>
      <c r="O105" s="33" t="s">
        <v>197</v>
      </c>
      <c r="P105" s="33" t="s">
        <v>545</v>
      </c>
    </row>
    <row r="106" spans="1:16" ht="12.75" customHeight="1" thickBot="1" x14ac:dyDescent="0.25">
      <c r="A106" s="7" t="str">
        <f t="shared" si="12"/>
        <v>OEJV 0003 </v>
      </c>
      <c r="B106" s="3" t="str">
        <f t="shared" si="13"/>
        <v>I</v>
      </c>
      <c r="C106" s="7">
        <f t="shared" si="14"/>
        <v>53191.41</v>
      </c>
      <c r="D106" s="5" t="str">
        <f t="shared" si="15"/>
        <v>vis</v>
      </c>
      <c r="E106" s="30">
        <f>VLOOKUP(C106,'Active 1'!C$21:E$969,3,FALSE)</f>
        <v>2365.0185226152898</v>
      </c>
      <c r="F106" s="3" t="s">
        <v>139</v>
      </c>
      <c r="G106" s="5" t="str">
        <f t="shared" si="16"/>
        <v>53191.410</v>
      </c>
      <c r="H106" s="7">
        <f t="shared" si="17"/>
        <v>8231</v>
      </c>
      <c r="I106" s="31" t="s">
        <v>546</v>
      </c>
      <c r="J106" s="32" t="s">
        <v>547</v>
      </c>
      <c r="K106" s="31" t="s">
        <v>548</v>
      </c>
      <c r="L106" s="31" t="s">
        <v>513</v>
      </c>
      <c r="M106" s="32" t="s">
        <v>154</v>
      </c>
      <c r="N106" s="32"/>
      <c r="O106" s="33" t="s">
        <v>197</v>
      </c>
      <c r="P106" s="34" t="s">
        <v>549</v>
      </c>
    </row>
    <row r="107" spans="1:16" ht="12.75" customHeight="1" thickBot="1" x14ac:dyDescent="0.25">
      <c r="A107" s="7" t="str">
        <f t="shared" ref="A107:A133" si="18">P107</f>
        <v>BAVM 178 </v>
      </c>
      <c r="B107" s="3" t="str">
        <f t="shared" ref="B107:B133" si="19">IF(H107=INT(H107),"I","II")</f>
        <v>I</v>
      </c>
      <c r="C107" s="7">
        <f t="shared" ref="C107:C133" si="20">1*G107</f>
        <v>53483.544399999999</v>
      </c>
      <c r="D107" s="5" t="str">
        <f t="shared" ref="D107:D133" si="21">VLOOKUP(F107,I$1:J$5,2,FALSE)</f>
        <v>vis</v>
      </c>
      <c r="E107" s="30">
        <f>VLOOKUP(C107,'Active 1'!C$21:E$969,3,FALSE)</f>
        <v>2600.0279950928116</v>
      </c>
      <c r="F107" s="3" t="s">
        <v>139</v>
      </c>
      <c r="G107" s="5" t="str">
        <f t="shared" ref="G107:G133" si="22">MID(I107,3,LEN(I107)-3)</f>
        <v>53483.5444</v>
      </c>
      <c r="H107" s="7">
        <f t="shared" ref="H107:H133" si="23">1*K107</f>
        <v>8466</v>
      </c>
      <c r="I107" s="31" t="s">
        <v>550</v>
      </c>
      <c r="J107" s="32" t="s">
        <v>551</v>
      </c>
      <c r="K107" s="31" t="s">
        <v>552</v>
      </c>
      <c r="L107" s="31" t="s">
        <v>553</v>
      </c>
      <c r="M107" s="32" t="s">
        <v>554</v>
      </c>
      <c r="N107" s="32" t="s">
        <v>533</v>
      </c>
      <c r="O107" s="33" t="s">
        <v>555</v>
      </c>
      <c r="P107" s="34" t="s">
        <v>556</v>
      </c>
    </row>
    <row r="108" spans="1:16" ht="12.75" customHeight="1" thickBot="1" x14ac:dyDescent="0.25">
      <c r="A108" s="7" t="str">
        <f t="shared" si="18"/>
        <v>BAVM 186 </v>
      </c>
      <c r="B108" s="3" t="str">
        <f t="shared" si="19"/>
        <v>I</v>
      </c>
      <c r="C108" s="7">
        <f t="shared" si="20"/>
        <v>53503.4349</v>
      </c>
      <c r="D108" s="5" t="str">
        <f t="shared" si="21"/>
        <v>vis</v>
      </c>
      <c r="E108" s="30">
        <f>VLOOKUP(C108,'Active 1'!C$21:E$969,3,FALSE)</f>
        <v>2616.0290408865098</v>
      </c>
      <c r="F108" s="3" t="s">
        <v>139</v>
      </c>
      <c r="G108" s="5" t="str">
        <f t="shared" si="22"/>
        <v>53503.4349</v>
      </c>
      <c r="H108" s="7">
        <f t="shared" si="23"/>
        <v>8482</v>
      </c>
      <c r="I108" s="31" t="s">
        <v>557</v>
      </c>
      <c r="J108" s="32" t="s">
        <v>558</v>
      </c>
      <c r="K108" s="31" t="s">
        <v>559</v>
      </c>
      <c r="L108" s="31" t="s">
        <v>560</v>
      </c>
      <c r="M108" s="32" t="s">
        <v>554</v>
      </c>
      <c r="N108" s="32" t="s">
        <v>533</v>
      </c>
      <c r="O108" s="33" t="s">
        <v>534</v>
      </c>
      <c r="P108" s="34" t="s">
        <v>561</v>
      </c>
    </row>
    <row r="109" spans="1:16" ht="12.75" customHeight="1" thickBot="1" x14ac:dyDescent="0.25">
      <c r="A109" s="7" t="str">
        <f t="shared" si="18"/>
        <v>BAVM 214 </v>
      </c>
      <c r="B109" s="3" t="str">
        <f t="shared" si="19"/>
        <v>I</v>
      </c>
      <c r="C109" s="7">
        <f t="shared" si="20"/>
        <v>54976.497900000002</v>
      </c>
      <c r="D109" s="5" t="str">
        <f t="shared" si="21"/>
        <v>vis</v>
      </c>
      <c r="E109" s="30">
        <f>VLOOKUP(C109,'Active 1'!C$21:E$969,3,FALSE)</f>
        <v>3801.044426120709</v>
      </c>
      <c r="F109" s="3" t="s">
        <v>139</v>
      </c>
      <c r="G109" s="5" t="str">
        <f t="shared" si="22"/>
        <v>54976.4979</v>
      </c>
      <c r="H109" s="7">
        <f t="shared" si="23"/>
        <v>9667</v>
      </c>
      <c r="I109" s="31" t="s">
        <v>562</v>
      </c>
      <c r="J109" s="32" t="s">
        <v>563</v>
      </c>
      <c r="K109" s="31" t="s">
        <v>564</v>
      </c>
      <c r="L109" s="31" t="s">
        <v>565</v>
      </c>
      <c r="M109" s="32" t="s">
        <v>554</v>
      </c>
      <c r="N109" s="32" t="s">
        <v>533</v>
      </c>
      <c r="O109" s="33" t="s">
        <v>566</v>
      </c>
      <c r="P109" s="34" t="s">
        <v>567</v>
      </c>
    </row>
    <row r="110" spans="1:16" ht="12.75" customHeight="1" thickBot="1" x14ac:dyDescent="0.25">
      <c r="A110" s="7" t="str">
        <f t="shared" si="18"/>
        <v>BAVM 209 </v>
      </c>
      <c r="B110" s="3" t="str">
        <f t="shared" si="19"/>
        <v>I</v>
      </c>
      <c r="C110" s="7">
        <f t="shared" si="20"/>
        <v>55042.380400000002</v>
      </c>
      <c r="D110" s="5" t="str">
        <f t="shared" si="21"/>
        <v>vis</v>
      </c>
      <c r="E110" s="30">
        <f>VLOOKUP(C110,'Active 1'!C$21:E$969,3,FALSE)</f>
        <v>3854.044044003781</v>
      </c>
      <c r="F110" s="3" t="s">
        <v>139</v>
      </c>
      <c r="G110" s="5" t="str">
        <f t="shared" si="22"/>
        <v>55042.3804</v>
      </c>
      <c r="H110" s="7">
        <f t="shared" si="23"/>
        <v>9720</v>
      </c>
      <c r="I110" s="31" t="s">
        <v>568</v>
      </c>
      <c r="J110" s="32" t="s">
        <v>569</v>
      </c>
      <c r="K110" s="31" t="s">
        <v>570</v>
      </c>
      <c r="L110" s="31" t="s">
        <v>571</v>
      </c>
      <c r="M110" s="32" t="s">
        <v>554</v>
      </c>
      <c r="N110" s="32" t="s">
        <v>533</v>
      </c>
      <c r="O110" s="33" t="s">
        <v>572</v>
      </c>
      <c r="P110" s="34" t="s">
        <v>573</v>
      </c>
    </row>
    <row r="111" spans="1:16" ht="12.75" customHeight="1" thickBot="1" x14ac:dyDescent="0.25">
      <c r="A111" s="7" t="str">
        <f t="shared" si="18"/>
        <v> AN 250.77 </v>
      </c>
      <c r="B111" s="3" t="str">
        <f t="shared" si="19"/>
        <v>I</v>
      </c>
      <c r="C111" s="7">
        <f t="shared" si="20"/>
        <v>26855.5</v>
      </c>
      <c r="D111" s="5" t="str">
        <f t="shared" si="21"/>
        <v>vis</v>
      </c>
      <c r="E111" s="30">
        <f>VLOOKUP(C111,'Active 1'!C$21:E$969,3,FALSE)</f>
        <v>-18821.080465780426</v>
      </c>
      <c r="F111" s="3" t="s">
        <v>139</v>
      </c>
      <c r="G111" s="5" t="str">
        <f t="shared" si="22"/>
        <v>26855.500</v>
      </c>
      <c r="H111" s="7">
        <f t="shared" si="23"/>
        <v>-12955</v>
      </c>
      <c r="I111" s="31" t="s">
        <v>142</v>
      </c>
      <c r="J111" s="32" t="s">
        <v>143</v>
      </c>
      <c r="K111" s="31">
        <v>-12955</v>
      </c>
      <c r="L111" s="31" t="s">
        <v>144</v>
      </c>
      <c r="M111" s="32" t="s">
        <v>145</v>
      </c>
      <c r="N111" s="32"/>
      <c r="O111" s="33" t="s">
        <v>146</v>
      </c>
      <c r="P111" s="33" t="s">
        <v>147</v>
      </c>
    </row>
    <row r="112" spans="1:16" ht="12.75" customHeight="1" thickBot="1" x14ac:dyDescent="0.25">
      <c r="A112" s="7" t="str">
        <f t="shared" si="18"/>
        <v> AN 250.77 </v>
      </c>
      <c r="B112" s="3" t="str">
        <f t="shared" si="19"/>
        <v>I</v>
      </c>
      <c r="C112" s="7">
        <f t="shared" si="20"/>
        <v>27213.51</v>
      </c>
      <c r="D112" s="5" t="str">
        <f t="shared" si="21"/>
        <v>vis</v>
      </c>
      <c r="E112" s="30">
        <f>VLOOKUP(C112,'Active 1'!C$21:E$969,3,FALSE)</f>
        <v>-18533.07692617099</v>
      </c>
      <c r="F112" s="3" t="s">
        <v>139</v>
      </c>
      <c r="G112" s="5" t="str">
        <f t="shared" si="22"/>
        <v>27213.510</v>
      </c>
      <c r="H112" s="7">
        <f t="shared" si="23"/>
        <v>-12667</v>
      </c>
      <c r="I112" s="31" t="s">
        <v>148</v>
      </c>
      <c r="J112" s="32" t="s">
        <v>149</v>
      </c>
      <c r="K112" s="31">
        <v>-12667</v>
      </c>
      <c r="L112" s="31" t="s">
        <v>150</v>
      </c>
      <c r="M112" s="32" t="s">
        <v>145</v>
      </c>
      <c r="N112" s="32"/>
      <c r="O112" s="33" t="s">
        <v>146</v>
      </c>
      <c r="P112" s="33" t="s">
        <v>147</v>
      </c>
    </row>
    <row r="113" spans="1:16" ht="12.75" customHeight="1" thickBot="1" x14ac:dyDescent="0.25">
      <c r="A113" s="7" t="str">
        <f t="shared" si="18"/>
        <v> AAC 2.76 </v>
      </c>
      <c r="B113" s="3" t="str">
        <f t="shared" si="19"/>
        <v>I</v>
      </c>
      <c r="C113" s="7">
        <f t="shared" si="20"/>
        <v>27612.514999999999</v>
      </c>
      <c r="D113" s="5" t="str">
        <f t="shared" si="21"/>
        <v>vis</v>
      </c>
      <c r="E113" s="30">
        <f>VLOOKUP(C113,'Active 1'!C$21:E$969,3,FALSE)</f>
        <v>-18212.094684552423</v>
      </c>
      <c r="F113" s="3" t="s">
        <v>139</v>
      </c>
      <c r="G113" s="5" t="str">
        <f t="shared" si="22"/>
        <v>27612.515</v>
      </c>
      <c r="H113" s="7">
        <f t="shared" si="23"/>
        <v>-12346</v>
      </c>
      <c r="I113" s="31" t="s">
        <v>151</v>
      </c>
      <c r="J113" s="32" t="s">
        <v>152</v>
      </c>
      <c r="K113" s="31">
        <v>-12346</v>
      </c>
      <c r="L113" s="31" t="s">
        <v>153</v>
      </c>
      <c r="M113" s="32" t="s">
        <v>154</v>
      </c>
      <c r="N113" s="32"/>
      <c r="O113" s="33" t="s">
        <v>155</v>
      </c>
      <c r="P113" s="33" t="s">
        <v>156</v>
      </c>
    </row>
    <row r="114" spans="1:16" ht="12.75" customHeight="1" thickBot="1" x14ac:dyDescent="0.25">
      <c r="A114" s="7" t="str">
        <f t="shared" si="18"/>
        <v> AA 27.155 </v>
      </c>
      <c r="B114" s="3" t="str">
        <f t="shared" si="19"/>
        <v>I</v>
      </c>
      <c r="C114" s="7">
        <f t="shared" si="20"/>
        <v>27929.5</v>
      </c>
      <c r="D114" s="5" t="str">
        <f t="shared" si="21"/>
        <v>vis</v>
      </c>
      <c r="E114" s="30">
        <f>VLOOKUP(C114,'Active 1'!C$21:E$969,3,FALSE)</f>
        <v>-17957.093980652819</v>
      </c>
      <c r="F114" s="3" t="s">
        <v>139</v>
      </c>
      <c r="G114" s="5" t="str">
        <f t="shared" si="22"/>
        <v>27929.500</v>
      </c>
      <c r="H114" s="7">
        <f t="shared" si="23"/>
        <v>-12091</v>
      </c>
      <c r="I114" s="31" t="s">
        <v>157</v>
      </c>
      <c r="J114" s="32" t="s">
        <v>158</v>
      </c>
      <c r="K114" s="31">
        <v>-12091</v>
      </c>
      <c r="L114" s="31" t="s">
        <v>159</v>
      </c>
      <c r="M114" s="32" t="s">
        <v>154</v>
      </c>
      <c r="N114" s="32"/>
      <c r="O114" s="33" t="s">
        <v>155</v>
      </c>
      <c r="P114" s="33" t="s">
        <v>160</v>
      </c>
    </row>
    <row r="115" spans="1:16" ht="12.75" customHeight="1" thickBot="1" x14ac:dyDescent="0.25">
      <c r="A115" s="7" t="str">
        <f t="shared" si="18"/>
        <v> AA 27.155 </v>
      </c>
      <c r="B115" s="3" t="str">
        <f t="shared" si="19"/>
        <v>I</v>
      </c>
      <c r="C115" s="7">
        <f t="shared" si="20"/>
        <v>28696.465</v>
      </c>
      <c r="D115" s="5" t="str">
        <f t="shared" si="21"/>
        <v>vis</v>
      </c>
      <c r="E115" s="30">
        <f>VLOOKUP(C115,'Active 1'!C$21:E$969,3,FALSE)</f>
        <v>-17340.103855358691</v>
      </c>
      <c r="F115" s="3" t="s">
        <v>139</v>
      </c>
      <c r="G115" s="5" t="str">
        <f t="shared" si="22"/>
        <v>28696.465</v>
      </c>
      <c r="H115" s="7">
        <f t="shared" si="23"/>
        <v>-11474</v>
      </c>
      <c r="I115" s="31" t="s">
        <v>161</v>
      </c>
      <c r="J115" s="32" t="s">
        <v>162</v>
      </c>
      <c r="K115" s="31">
        <v>-11474</v>
      </c>
      <c r="L115" s="31" t="s">
        <v>163</v>
      </c>
      <c r="M115" s="32" t="s">
        <v>154</v>
      </c>
      <c r="N115" s="32"/>
      <c r="O115" s="33" t="s">
        <v>155</v>
      </c>
      <c r="P115" s="33" t="s">
        <v>160</v>
      </c>
    </row>
    <row r="116" spans="1:16" ht="12.75" customHeight="1" thickBot="1" x14ac:dyDescent="0.25">
      <c r="A116" s="7" t="str">
        <f t="shared" si="18"/>
        <v> AA 27.155 </v>
      </c>
      <c r="B116" s="3" t="str">
        <f t="shared" si="19"/>
        <v>I</v>
      </c>
      <c r="C116" s="7">
        <f t="shared" si="20"/>
        <v>31652.485000000001</v>
      </c>
      <c r="D116" s="5" t="str">
        <f t="shared" si="21"/>
        <v>vis</v>
      </c>
      <c r="E116" s="30">
        <f>VLOOKUP(C116,'Active 1'!C$21:E$969,3,FALSE)</f>
        <v>-14962.113790398811</v>
      </c>
      <c r="F116" s="3" t="s">
        <v>139</v>
      </c>
      <c r="G116" s="5" t="str">
        <f t="shared" si="22"/>
        <v>31652.485</v>
      </c>
      <c r="H116" s="7">
        <f t="shared" si="23"/>
        <v>-9096</v>
      </c>
      <c r="I116" s="31" t="s">
        <v>164</v>
      </c>
      <c r="J116" s="32" t="s">
        <v>165</v>
      </c>
      <c r="K116" s="31">
        <v>-9096</v>
      </c>
      <c r="L116" s="31" t="s">
        <v>166</v>
      </c>
      <c r="M116" s="32" t="s">
        <v>154</v>
      </c>
      <c r="N116" s="32"/>
      <c r="O116" s="33" t="s">
        <v>155</v>
      </c>
      <c r="P116" s="33" t="s">
        <v>160</v>
      </c>
    </row>
    <row r="117" spans="1:16" ht="12.75" customHeight="1" thickBot="1" x14ac:dyDescent="0.25">
      <c r="A117" s="7" t="str">
        <f t="shared" si="18"/>
        <v> AAC 5.11 </v>
      </c>
      <c r="B117" s="3" t="str">
        <f t="shared" si="19"/>
        <v>I</v>
      </c>
      <c r="C117" s="7">
        <f t="shared" si="20"/>
        <v>33744.606</v>
      </c>
      <c r="D117" s="5" t="str">
        <f t="shared" si="21"/>
        <v>vis</v>
      </c>
      <c r="E117" s="30">
        <f>VLOOKUP(C117,'Active 1'!C$21:E$969,3,FALSE)</f>
        <v>-13279.093055527626</v>
      </c>
      <c r="F117" s="3" t="s">
        <v>139</v>
      </c>
      <c r="G117" s="5" t="str">
        <f t="shared" si="22"/>
        <v>33744.606</v>
      </c>
      <c r="H117" s="7">
        <f t="shared" si="23"/>
        <v>-7413</v>
      </c>
      <c r="I117" s="31" t="s">
        <v>167</v>
      </c>
      <c r="J117" s="32" t="s">
        <v>168</v>
      </c>
      <c r="K117" s="31">
        <v>-7413</v>
      </c>
      <c r="L117" s="31" t="s">
        <v>169</v>
      </c>
      <c r="M117" s="32" t="s">
        <v>154</v>
      </c>
      <c r="N117" s="32"/>
      <c r="O117" s="33" t="s">
        <v>170</v>
      </c>
      <c r="P117" s="33" t="s">
        <v>171</v>
      </c>
    </row>
    <row r="118" spans="1:16" ht="12.75" customHeight="1" thickBot="1" x14ac:dyDescent="0.25">
      <c r="A118" s="7" t="str">
        <f t="shared" si="18"/>
        <v> AAC 5.52 </v>
      </c>
      <c r="B118" s="3" t="str">
        <f t="shared" si="19"/>
        <v>I</v>
      </c>
      <c r="C118" s="7">
        <f t="shared" si="20"/>
        <v>34193.362999999998</v>
      </c>
      <c r="D118" s="5" t="str">
        <f t="shared" si="21"/>
        <v>vis</v>
      </c>
      <c r="E118" s="30">
        <f>VLOOKUP(C118,'Active 1'!C$21:E$969,3,FALSE)</f>
        <v>-12918.087484665049</v>
      </c>
      <c r="F118" s="3" t="s">
        <v>139</v>
      </c>
      <c r="G118" s="5" t="str">
        <f t="shared" si="22"/>
        <v>34193.363</v>
      </c>
      <c r="H118" s="7">
        <f t="shared" si="23"/>
        <v>-7052</v>
      </c>
      <c r="I118" s="31" t="s">
        <v>172</v>
      </c>
      <c r="J118" s="32" t="s">
        <v>173</v>
      </c>
      <c r="K118" s="31">
        <v>-7052</v>
      </c>
      <c r="L118" s="31" t="s">
        <v>174</v>
      </c>
      <c r="M118" s="32" t="s">
        <v>154</v>
      </c>
      <c r="N118" s="32"/>
      <c r="O118" s="33" t="s">
        <v>170</v>
      </c>
      <c r="P118" s="33" t="s">
        <v>175</v>
      </c>
    </row>
    <row r="119" spans="1:16" ht="12.75" customHeight="1" thickBot="1" x14ac:dyDescent="0.25">
      <c r="A119" s="7" t="str">
        <f t="shared" si="18"/>
        <v> AAC 5.189 </v>
      </c>
      <c r="B119" s="3" t="str">
        <f t="shared" si="19"/>
        <v>I</v>
      </c>
      <c r="C119" s="7">
        <f t="shared" si="20"/>
        <v>34480.508999999998</v>
      </c>
      <c r="D119" s="5" t="str">
        <f t="shared" si="21"/>
        <v>vis</v>
      </c>
      <c r="E119" s="30">
        <f>VLOOKUP(C119,'Active 1'!C$21:E$969,3,FALSE)</f>
        <v>-12687.090963940233</v>
      </c>
      <c r="F119" s="3" t="s">
        <v>139</v>
      </c>
      <c r="G119" s="5" t="str">
        <f t="shared" si="22"/>
        <v>34480.509</v>
      </c>
      <c r="H119" s="7">
        <f t="shared" si="23"/>
        <v>-6821</v>
      </c>
      <c r="I119" s="31" t="s">
        <v>176</v>
      </c>
      <c r="J119" s="32" t="s">
        <v>177</v>
      </c>
      <c r="K119" s="31">
        <v>-6821</v>
      </c>
      <c r="L119" s="31" t="s">
        <v>178</v>
      </c>
      <c r="M119" s="32" t="s">
        <v>154</v>
      </c>
      <c r="N119" s="32"/>
      <c r="O119" s="33" t="s">
        <v>170</v>
      </c>
      <c r="P119" s="33" t="s">
        <v>179</v>
      </c>
    </row>
    <row r="120" spans="1:16" ht="12.75" customHeight="1" thickBot="1" x14ac:dyDescent="0.25">
      <c r="A120" s="7" t="str">
        <f t="shared" si="18"/>
        <v> AAC 5.189 </v>
      </c>
      <c r="B120" s="3" t="str">
        <f t="shared" si="19"/>
        <v>I</v>
      </c>
      <c r="C120" s="7">
        <f t="shared" si="20"/>
        <v>34500.398000000001</v>
      </c>
      <c r="D120" s="5" t="str">
        <f t="shared" si="21"/>
        <v>vis</v>
      </c>
      <c r="E120" s="30">
        <f>VLOOKUP(C120,'Active 1'!C$21:E$969,3,FALSE)</f>
        <v>-12671.091124831568</v>
      </c>
      <c r="F120" s="3" t="s">
        <v>139</v>
      </c>
      <c r="G120" s="5" t="str">
        <f t="shared" si="22"/>
        <v>34500.398</v>
      </c>
      <c r="H120" s="7">
        <f t="shared" si="23"/>
        <v>-6805</v>
      </c>
      <c r="I120" s="31" t="s">
        <v>180</v>
      </c>
      <c r="J120" s="32" t="s">
        <v>181</v>
      </c>
      <c r="K120" s="31">
        <v>-6805</v>
      </c>
      <c r="L120" s="31" t="s">
        <v>182</v>
      </c>
      <c r="M120" s="32" t="s">
        <v>154</v>
      </c>
      <c r="N120" s="32"/>
      <c r="O120" s="33" t="s">
        <v>170</v>
      </c>
      <c r="P120" s="33" t="s">
        <v>179</v>
      </c>
    </row>
    <row r="121" spans="1:16" ht="12.75" customHeight="1" thickBot="1" x14ac:dyDescent="0.25">
      <c r="A121" s="7" t="str">
        <f t="shared" si="18"/>
        <v> AA 6.142 </v>
      </c>
      <c r="B121" s="3" t="str">
        <f t="shared" si="19"/>
        <v>I</v>
      </c>
      <c r="C121" s="7">
        <f t="shared" si="20"/>
        <v>35303.427000000003</v>
      </c>
      <c r="D121" s="5" t="str">
        <f t="shared" si="21"/>
        <v>vis</v>
      </c>
      <c r="E121" s="30">
        <f>VLOOKUP(C121,'Active 1'!C$21:E$969,3,FALSE)</f>
        <v>-12025.089073467007</v>
      </c>
      <c r="F121" s="3" t="s">
        <v>139</v>
      </c>
      <c r="G121" s="5" t="str">
        <f t="shared" si="22"/>
        <v>35303.427</v>
      </c>
      <c r="H121" s="7">
        <f t="shared" si="23"/>
        <v>-6159</v>
      </c>
      <c r="I121" s="31" t="s">
        <v>183</v>
      </c>
      <c r="J121" s="32" t="s">
        <v>184</v>
      </c>
      <c r="K121" s="31">
        <v>-6159</v>
      </c>
      <c r="L121" s="31" t="s">
        <v>185</v>
      </c>
      <c r="M121" s="32" t="s">
        <v>154</v>
      </c>
      <c r="N121" s="32"/>
      <c r="O121" s="33" t="s">
        <v>170</v>
      </c>
      <c r="P121" s="33" t="s">
        <v>186</v>
      </c>
    </row>
    <row r="122" spans="1:16" ht="12.75" customHeight="1" thickBot="1" x14ac:dyDescent="0.25">
      <c r="A122" s="7" t="str">
        <f t="shared" si="18"/>
        <v> AA 22.297 </v>
      </c>
      <c r="B122" s="3" t="str">
        <f t="shared" si="19"/>
        <v>I</v>
      </c>
      <c r="C122" s="7">
        <f t="shared" si="20"/>
        <v>36039.4</v>
      </c>
      <c r="D122" s="5" t="str">
        <f t="shared" si="21"/>
        <v>vis</v>
      </c>
      <c r="E122" s="30">
        <f>VLOOKUP(C122,'Active 1'!C$21:E$969,3,FALSE)</f>
        <v>-11433.03066991131</v>
      </c>
      <c r="F122" s="3" t="s">
        <v>139</v>
      </c>
      <c r="G122" s="5" t="str">
        <f t="shared" si="22"/>
        <v>36039.400</v>
      </c>
      <c r="H122" s="7">
        <f t="shared" si="23"/>
        <v>-5567</v>
      </c>
      <c r="I122" s="31" t="s">
        <v>187</v>
      </c>
      <c r="J122" s="32" t="s">
        <v>188</v>
      </c>
      <c r="K122" s="31">
        <v>-5567</v>
      </c>
      <c r="L122" s="31" t="s">
        <v>189</v>
      </c>
      <c r="M122" s="32" t="s">
        <v>154</v>
      </c>
      <c r="N122" s="32"/>
      <c r="O122" s="33" t="s">
        <v>170</v>
      </c>
      <c r="P122" s="33" t="s">
        <v>190</v>
      </c>
    </row>
    <row r="123" spans="1:16" ht="12.75" customHeight="1" thickBot="1" x14ac:dyDescent="0.25">
      <c r="A123" s="7" t="str">
        <f t="shared" si="18"/>
        <v> AA 22.297 </v>
      </c>
      <c r="B123" s="3" t="str">
        <f t="shared" si="19"/>
        <v>I</v>
      </c>
      <c r="C123" s="7">
        <f t="shared" si="20"/>
        <v>36362.538999999997</v>
      </c>
      <c r="D123" s="5" t="str">
        <f t="shared" si="21"/>
        <v>vis</v>
      </c>
      <c r="E123" s="30">
        <f>VLOOKUP(C123,'Active 1'!C$21:E$969,3,FALSE)</f>
        <v>-11173.079339541062</v>
      </c>
      <c r="F123" s="3" t="s">
        <v>139</v>
      </c>
      <c r="G123" s="5" t="str">
        <f t="shared" si="22"/>
        <v>36362.539</v>
      </c>
      <c r="H123" s="7">
        <f t="shared" si="23"/>
        <v>-5307</v>
      </c>
      <c r="I123" s="31" t="s">
        <v>191</v>
      </c>
      <c r="J123" s="32" t="s">
        <v>192</v>
      </c>
      <c r="K123" s="31">
        <v>-5307</v>
      </c>
      <c r="L123" s="31" t="s">
        <v>193</v>
      </c>
      <c r="M123" s="32" t="s">
        <v>154</v>
      </c>
      <c r="N123" s="32"/>
      <c r="O123" s="33" t="s">
        <v>170</v>
      </c>
      <c r="P123" s="33" t="s">
        <v>190</v>
      </c>
    </row>
    <row r="124" spans="1:16" ht="12.75" customHeight="1" thickBot="1" x14ac:dyDescent="0.25">
      <c r="A124" s="7" t="str">
        <f t="shared" si="18"/>
        <v> BBS 122 </v>
      </c>
      <c r="B124" s="3" t="str">
        <f t="shared" si="19"/>
        <v>I</v>
      </c>
      <c r="C124" s="7">
        <f t="shared" si="20"/>
        <v>51642.538</v>
      </c>
      <c r="D124" s="5" t="str">
        <f t="shared" si="21"/>
        <v>vis</v>
      </c>
      <c r="E124" s="30">
        <f>VLOOKUP(C124,'Active 1'!C$21:E$969,3,FALSE)</f>
        <v>1119.0180801641077</v>
      </c>
      <c r="F124" s="3" t="s">
        <v>139</v>
      </c>
      <c r="G124" s="5" t="str">
        <f t="shared" si="22"/>
        <v>51642.538</v>
      </c>
      <c r="H124" s="7">
        <f t="shared" si="23"/>
        <v>6985</v>
      </c>
      <c r="I124" s="31" t="s">
        <v>503</v>
      </c>
      <c r="J124" s="32" t="s">
        <v>504</v>
      </c>
      <c r="K124" s="31">
        <v>6985</v>
      </c>
      <c r="L124" s="31" t="s">
        <v>505</v>
      </c>
      <c r="M124" s="32" t="s">
        <v>154</v>
      </c>
      <c r="N124" s="32"/>
      <c r="O124" s="33" t="s">
        <v>197</v>
      </c>
      <c r="P124" s="33" t="s">
        <v>506</v>
      </c>
    </row>
    <row r="125" spans="1:16" ht="12.75" customHeight="1" thickBot="1" x14ac:dyDescent="0.25">
      <c r="A125" s="7" t="str">
        <f t="shared" si="18"/>
        <v> BBS 123 </v>
      </c>
      <c r="B125" s="3" t="str">
        <f t="shared" si="19"/>
        <v>I</v>
      </c>
      <c r="C125" s="7">
        <f t="shared" si="20"/>
        <v>51703.451999999997</v>
      </c>
      <c r="D125" s="5" t="str">
        <f t="shared" si="21"/>
        <v>vis</v>
      </c>
      <c r="E125" s="30">
        <f>VLOOKUP(C125,'Active 1'!C$21:E$969,3,FALSE)</f>
        <v>1168.0207549825998</v>
      </c>
      <c r="F125" s="3" t="s">
        <v>139</v>
      </c>
      <c r="G125" s="5" t="str">
        <f t="shared" si="22"/>
        <v>51703.452</v>
      </c>
      <c r="H125" s="7">
        <f t="shared" si="23"/>
        <v>7034</v>
      </c>
      <c r="I125" s="31" t="s">
        <v>507</v>
      </c>
      <c r="J125" s="32" t="s">
        <v>508</v>
      </c>
      <c r="K125" s="31">
        <v>7034</v>
      </c>
      <c r="L125" s="31" t="s">
        <v>509</v>
      </c>
      <c r="M125" s="32" t="s">
        <v>154</v>
      </c>
      <c r="N125" s="32"/>
      <c r="O125" s="33" t="s">
        <v>197</v>
      </c>
      <c r="P125" s="33" t="s">
        <v>510</v>
      </c>
    </row>
    <row r="126" spans="1:16" ht="12.75" customHeight="1" thickBot="1" x14ac:dyDescent="0.25">
      <c r="A126" s="7" t="str">
        <f t="shared" si="18"/>
        <v> BBS 125 </v>
      </c>
      <c r="B126" s="3" t="str">
        <f t="shared" si="19"/>
        <v>I</v>
      </c>
      <c r="C126" s="7">
        <f t="shared" si="20"/>
        <v>52041.565999999999</v>
      </c>
      <c r="D126" s="5" t="str">
        <f t="shared" si="21"/>
        <v>vis</v>
      </c>
      <c r="E126" s="30">
        <f>VLOOKUP(C126,'Active 1'!C$21:E$969,3,FALSE)</f>
        <v>1440.0188242865449</v>
      </c>
      <c r="F126" s="3" t="s">
        <v>139</v>
      </c>
      <c r="G126" s="5" t="str">
        <f t="shared" si="22"/>
        <v>52041.566</v>
      </c>
      <c r="H126" s="7">
        <f t="shared" si="23"/>
        <v>7306</v>
      </c>
      <c r="I126" s="31" t="s">
        <v>511</v>
      </c>
      <c r="J126" s="32" t="s">
        <v>512</v>
      </c>
      <c r="K126" s="31">
        <v>7306</v>
      </c>
      <c r="L126" s="31" t="s">
        <v>513</v>
      </c>
      <c r="M126" s="32" t="s">
        <v>154</v>
      </c>
      <c r="N126" s="32"/>
      <c r="O126" s="33" t="s">
        <v>197</v>
      </c>
      <c r="P126" s="33" t="s">
        <v>514</v>
      </c>
    </row>
    <row r="127" spans="1:16" ht="12.75" customHeight="1" thickBot="1" x14ac:dyDescent="0.25">
      <c r="A127" s="7" t="str">
        <f t="shared" si="18"/>
        <v> BBS 125 </v>
      </c>
      <c r="B127" s="3" t="str">
        <f t="shared" si="19"/>
        <v>I</v>
      </c>
      <c r="C127" s="7">
        <f t="shared" si="20"/>
        <v>52051.506500000003</v>
      </c>
      <c r="D127" s="5" t="str">
        <f t="shared" si="21"/>
        <v>vis</v>
      </c>
      <c r="E127" s="30">
        <f>VLOOKUP(C127,'Active 1'!C$21:E$969,3,FALSE)</f>
        <v>1448.0155260141189</v>
      </c>
      <c r="F127" s="3" t="s">
        <v>139</v>
      </c>
      <c r="G127" s="5" t="str">
        <f t="shared" si="22"/>
        <v>52051.5065</v>
      </c>
      <c r="H127" s="7">
        <f t="shared" si="23"/>
        <v>7314</v>
      </c>
      <c r="I127" s="31" t="s">
        <v>515</v>
      </c>
      <c r="J127" s="32" t="s">
        <v>516</v>
      </c>
      <c r="K127" s="31">
        <v>7314</v>
      </c>
      <c r="L127" s="31" t="s">
        <v>517</v>
      </c>
      <c r="M127" s="32" t="s">
        <v>422</v>
      </c>
      <c r="N127" s="32" t="s">
        <v>423</v>
      </c>
      <c r="O127" s="33" t="s">
        <v>230</v>
      </c>
      <c r="P127" s="33" t="s">
        <v>514</v>
      </c>
    </row>
    <row r="128" spans="1:16" ht="12.75" customHeight="1" thickBot="1" x14ac:dyDescent="0.25">
      <c r="A128" s="7" t="str">
        <f t="shared" si="18"/>
        <v> BBS 126 </v>
      </c>
      <c r="B128" s="3" t="str">
        <f t="shared" si="19"/>
        <v>I</v>
      </c>
      <c r="C128" s="7">
        <f t="shared" si="20"/>
        <v>52112.417000000001</v>
      </c>
      <c r="D128" s="5" t="str">
        <f t="shared" si="21"/>
        <v>vis</v>
      </c>
      <c r="E128" s="30">
        <f>VLOOKUP(C128,'Active 1'!C$21:E$969,3,FALSE)</f>
        <v>1497.0153852341969</v>
      </c>
      <c r="F128" s="3" t="s">
        <v>139</v>
      </c>
      <c r="G128" s="5" t="str">
        <f t="shared" si="22"/>
        <v>52112.417</v>
      </c>
      <c r="H128" s="7">
        <f t="shared" si="23"/>
        <v>7363</v>
      </c>
      <c r="I128" s="31" t="s">
        <v>518</v>
      </c>
      <c r="J128" s="32" t="s">
        <v>519</v>
      </c>
      <c r="K128" s="31">
        <v>7363</v>
      </c>
      <c r="L128" s="31" t="s">
        <v>520</v>
      </c>
      <c r="M128" s="32" t="s">
        <v>154</v>
      </c>
      <c r="N128" s="32"/>
      <c r="O128" s="33" t="s">
        <v>197</v>
      </c>
      <c r="P128" s="33" t="s">
        <v>521</v>
      </c>
    </row>
    <row r="129" spans="1:16" ht="12.75" customHeight="1" thickBot="1" x14ac:dyDescent="0.25">
      <c r="A129" s="7" t="str">
        <f t="shared" si="18"/>
        <v> BBS 127 </v>
      </c>
      <c r="B129" s="3" t="str">
        <f t="shared" si="19"/>
        <v>I</v>
      </c>
      <c r="C129" s="7">
        <f t="shared" si="20"/>
        <v>52348.599000000002</v>
      </c>
      <c r="D129" s="5" t="str">
        <f t="shared" si="21"/>
        <v>vis</v>
      </c>
      <c r="E129" s="30">
        <f>VLOOKUP(C129,'Active 1'!C$21:E$969,3,FALSE)</f>
        <v>1687.0135752066446</v>
      </c>
      <c r="F129" s="3" t="s">
        <v>139</v>
      </c>
      <c r="G129" s="5" t="str">
        <f t="shared" si="22"/>
        <v>52348.599</v>
      </c>
      <c r="H129" s="7">
        <f t="shared" si="23"/>
        <v>7553</v>
      </c>
      <c r="I129" s="31" t="s">
        <v>522</v>
      </c>
      <c r="J129" s="32" t="s">
        <v>523</v>
      </c>
      <c r="K129" s="31">
        <v>7553</v>
      </c>
      <c r="L129" s="31" t="s">
        <v>524</v>
      </c>
      <c r="M129" s="32" t="s">
        <v>154</v>
      </c>
      <c r="N129" s="32"/>
      <c r="O129" s="33" t="s">
        <v>197</v>
      </c>
      <c r="P129" s="33" t="s">
        <v>525</v>
      </c>
    </row>
    <row r="130" spans="1:16" ht="12.75" customHeight="1" thickBot="1" x14ac:dyDescent="0.25">
      <c r="A130" s="7" t="str">
        <f t="shared" si="18"/>
        <v>OEJV 0137 </v>
      </c>
      <c r="B130" s="3" t="str">
        <f t="shared" si="19"/>
        <v>I</v>
      </c>
      <c r="C130" s="7">
        <f t="shared" si="20"/>
        <v>55354.392</v>
      </c>
      <c r="D130" s="5" t="str">
        <f t="shared" si="21"/>
        <v>vis</v>
      </c>
      <c r="E130" s="30" t="e">
        <f>VLOOKUP(C130,'Active 1'!C$21:E$969,3,FALSE)</f>
        <v>#N/A</v>
      </c>
      <c r="F130" s="3" t="s">
        <v>139</v>
      </c>
      <c r="G130" s="5" t="str">
        <f t="shared" si="22"/>
        <v>55354.3920</v>
      </c>
      <c r="H130" s="7">
        <f t="shared" si="23"/>
        <v>9971</v>
      </c>
      <c r="I130" s="31" t="s">
        <v>574</v>
      </c>
      <c r="J130" s="32" t="s">
        <v>575</v>
      </c>
      <c r="K130" s="31" t="s">
        <v>576</v>
      </c>
      <c r="L130" s="31" t="s">
        <v>577</v>
      </c>
      <c r="M130" s="32" t="s">
        <v>554</v>
      </c>
      <c r="N130" s="32" t="s">
        <v>578</v>
      </c>
      <c r="O130" s="33" t="s">
        <v>579</v>
      </c>
      <c r="P130" s="34" t="s">
        <v>580</v>
      </c>
    </row>
    <row r="131" spans="1:16" ht="12.75" customHeight="1" thickBot="1" x14ac:dyDescent="0.25">
      <c r="A131" s="7" t="str">
        <f t="shared" si="18"/>
        <v>OEJV 0137 </v>
      </c>
      <c r="B131" s="3" t="str">
        <f t="shared" si="19"/>
        <v>I</v>
      </c>
      <c r="C131" s="7">
        <f t="shared" si="20"/>
        <v>55354.3923</v>
      </c>
      <c r="D131" s="5" t="str">
        <f t="shared" si="21"/>
        <v>vis</v>
      </c>
      <c r="E131" s="30" t="e">
        <f>VLOOKUP(C131,'Active 1'!C$21:E$969,3,FALSE)</f>
        <v>#N/A</v>
      </c>
      <c r="F131" s="3" t="s">
        <v>139</v>
      </c>
      <c r="G131" s="5" t="str">
        <f t="shared" si="22"/>
        <v>55354.3923</v>
      </c>
      <c r="H131" s="7">
        <f t="shared" si="23"/>
        <v>9971</v>
      </c>
      <c r="I131" s="31" t="s">
        <v>581</v>
      </c>
      <c r="J131" s="32" t="s">
        <v>575</v>
      </c>
      <c r="K131" s="31" t="s">
        <v>576</v>
      </c>
      <c r="L131" s="31" t="s">
        <v>582</v>
      </c>
      <c r="M131" s="32" t="s">
        <v>554</v>
      </c>
      <c r="N131" s="32" t="s">
        <v>109</v>
      </c>
      <c r="O131" s="33" t="s">
        <v>579</v>
      </c>
      <c r="P131" s="34" t="s">
        <v>580</v>
      </c>
    </row>
    <row r="132" spans="1:16" ht="12.75" customHeight="1" thickBot="1" x14ac:dyDescent="0.25">
      <c r="A132" s="7" t="str">
        <f t="shared" si="18"/>
        <v>OEJV 0137 </v>
      </c>
      <c r="B132" s="3" t="str">
        <f t="shared" si="19"/>
        <v>II</v>
      </c>
      <c r="C132" s="7">
        <f t="shared" si="20"/>
        <v>55428.358200000002</v>
      </c>
      <c r="D132" s="5" t="str">
        <f t="shared" si="21"/>
        <v>vis</v>
      </c>
      <c r="E132" s="30" t="e">
        <f>VLOOKUP(C132,'Active 1'!C$21:E$969,3,FALSE)</f>
        <v>#N/A</v>
      </c>
      <c r="F132" s="3" t="s">
        <v>139</v>
      </c>
      <c r="G132" s="5" t="str">
        <f t="shared" si="22"/>
        <v>55428.3582</v>
      </c>
      <c r="H132" s="7">
        <f t="shared" si="23"/>
        <v>10030.5</v>
      </c>
      <c r="I132" s="31" t="s">
        <v>583</v>
      </c>
      <c r="J132" s="32" t="s">
        <v>584</v>
      </c>
      <c r="K132" s="31" t="s">
        <v>585</v>
      </c>
      <c r="L132" s="31" t="s">
        <v>586</v>
      </c>
      <c r="M132" s="32" t="s">
        <v>554</v>
      </c>
      <c r="N132" s="32" t="s">
        <v>578</v>
      </c>
      <c r="O132" s="33" t="s">
        <v>579</v>
      </c>
      <c r="P132" s="34" t="s">
        <v>580</v>
      </c>
    </row>
    <row r="133" spans="1:16" ht="12.75" customHeight="1" thickBot="1" x14ac:dyDescent="0.25">
      <c r="A133" s="7" t="str">
        <f t="shared" si="18"/>
        <v>OEJV 0137 </v>
      </c>
      <c r="B133" s="3" t="str">
        <f t="shared" si="19"/>
        <v>II</v>
      </c>
      <c r="C133" s="7">
        <f t="shared" si="20"/>
        <v>55428.359100000001</v>
      </c>
      <c r="D133" s="5" t="str">
        <f t="shared" si="21"/>
        <v>vis</v>
      </c>
      <c r="E133" s="30" t="e">
        <f>VLOOKUP(C133,'Active 1'!C$21:E$969,3,FALSE)</f>
        <v>#N/A</v>
      </c>
      <c r="F133" s="3" t="s">
        <v>139</v>
      </c>
      <c r="G133" s="5" t="str">
        <f t="shared" si="22"/>
        <v>55428.3591</v>
      </c>
      <c r="H133" s="7">
        <f t="shared" si="23"/>
        <v>10030.5</v>
      </c>
      <c r="I133" s="31" t="s">
        <v>587</v>
      </c>
      <c r="J133" s="32" t="s">
        <v>588</v>
      </c>
      <c r="K133" s="31" t="s">
        <v>585</v>
      </c>
      <c r="L133" s="31" t="s">
        <v>589</v>
      </c>
      <c r="M133" s="32" t="s">
        <v>554</v>
      </c>
      <c r="N133" s="32" t="s">
        <v>109</v>
      </c>
      <c r="O133" s="33" t="s">
        <v>579</v>
      </c>
      <c r="P133" s="34" t="s">
        <v>580</v>
      </c>
    </row>
    <row r="134" spans="1:16" x14ac:dyDescent="0.2">
      <c r="B134" s="3"/>
      <c r="F134" s="3"/>
    </row>
    <row r="135" spans="1:16" x14ac:dyDescent="0.2">
      <c r="B135" s="3"/>
      <c r="F135" s="3"/>
    </row>
    <row r="136" spans="1:16" x14ac:dyDescent="0.2">
      <c r="B136" s="3"/>
      <c r="F136" s="3"/>
    </row>
    <row r="137" spans="1:16" x14ac:dyDescent="0.2">
      <c r="B137" s="3"/>
      <c r="F137" s="3"/>
    </row>
    <row r="138" spans="1:16" x14ac:dyDescent="0.2">
      <c r="B138" s="3"/>
      <c r="F138" s="3"/>
    </row>
    <row r="139" spans="1:16" x14ac:dyDescent="0.2">
      <c r="B139" s="3"/>
      <c r="F139" s="3"/>
    </row>
    <row r="140" spans="1:16" x14ac:dyDescent="0.2">
      <c r="B140" s="3"/>
      <c r="F140" s="3"/>
    </row>
    <row r="141" spans="1:16" x14ac:dyDescent="0.2">
      <c r="B141" s="3"/>
      <c r="F141" s="3"/>
    </row>
    <row r="142" spans="1:16" x14ac:dyDescent="0.2">
      <c r="B142" s="3"/>
      <c r="F142" s="3"/>
    </row>
    <row r="143" spans="1:16" x14ac:dyDescent="0.2">
      <c r="B143" s="3"/>
      <c r="F143" s="3"/>
    </row>
    <row r="144" spans="1:1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</sheetData>
  <phoneticPr fontId="7" type="noConversion"/>
  <hyperlinks>
    <hyperlink ref="P93" r:id="rId1" display="http://www.bav-astro.de/sfs/BAVM_link.php?BAVMnr=99"/>
    <hyperlink ref="P98" r:id="rId2" display="http://www.bav-astro.de/sfs/BAVM_link.php?BAVMnr=118"/>
    <hyperlink ref="P100" r:id="rId3" display="http://www.konkoly.hu/cgi-bin/IBVS?5027"/>
    <hyperlink ref="P101" r:id="rId4" display="http://www.konkoly.hu/cgi-bin/IBVS?5027"/>
    <hyperlink ref="P103" r:id="rId5" display="http://www.bav-astro.de/sfs/BAVM_link.php?BAVMnr=158"/>
    <hyperlink ref="P106" r:id="rId6" display="http://var.astro.cz/oejv/issues/oejv0003.pdf"/>
    <hyperlink ref="P107" r:id="rId7" display="http://www.bav-astro.de/sfs/BAVM_link.php?BAVMnr=178"/>
    <hyperlink ref="P108" r:id="rId8" display="http://www.bav-astro.de/sfs/BAVM_link.php?BAVMnr=186"/>
    <hyperlink ref="P109" r:id="rId9" display="http://www.bav-astro.de/sfs/BAVM_link.php?BAVMnr=214"/>
    <hyperlink ref="P110" r:id="rId10" display="http://www.bav-astro.de/sfs/BAVM_link.php?BAVMnr=209"/>
    <hyperlink ref="P130" r:id="rId11" display="http://var.astro.cz/oejv/issues/oejv0137.pdf"/>
    <hyperlink ref="P131" r:id="rId12" display="http://var.astro.cz/oejv/issues/oejv0137.pdf"/>
    <hyperlink ref="P132" r:id="rId13" display="http://var.astro.cz/oejv/issues/oejv0137.pdf"/>
    <hyperlink ref="P133" r:id="rId14" display="http://var.astro.cz/oejv/issues/oejv0137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2002-08-21T20:25:34Z</dcterms:created>
  <dcterms:modified xsi:type="dcterms:W3CDTF">2024-02-28T03:23:33Z</dcterms:modified>
</cp:coreProperties>
</file>