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203D35-FDF9-4487-9D65-56DF6ECAAC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5" i="1" s="1"/>
  <c r="F16" i="1" s="1"/>
  <c r="C17" i="1"/>
  <c r="C7" i="1"/>
  <c r="E21" i="1"/>
  <c r="F21" i="1"/>
  <c r="G21" i="1"/>
  <c r="C8" i="1"/>
  <c r="E23" i="1"/>
  <c r="F23" i="1"/>
  <c r="E25" i="1"/>
  <c r="F25" i="1"/>
  <c r="G25" i="1"/>
  <c r="I25" i="1"/>
  <c r="Q22" i="1"/>
  <c r="Q23" i="1"/>
  <c r="Q24" i="1"/>
  <c r="Q25" i="1"/>
  <c r="Q21" i="1"/>
  <c r="H21" i="1"/>
  <c r="E22" i="1"/>
  <c r="F22" i="1"/>
  <c r="G22" i="1"/>
  <c r="I22" i="1"/>
  <c r="E24" i="1"/>
  <c r="F24" i="1"/>
  <c r="G24" i="1"/>
  <c r="I24" i="1"/>
  <c r="G23" i="1"/>
  <c r="I23" i="1"/>
  <c r="C12" i="1"/>
  <c r="C16" i="1"/>
  <c r="D18" i="1"/>
  <c r="C11" i="1"/>
  <c r="O22" i="1"/>
  <c r="O25" i="1"/>
  <c r="O23" i="1"/>
  <c r="O21" i="1"/>
  <c r="O24" i="1"/>
  <c r="C15" i="1"/>
  <c r="C18" i="1"/>
  <c r="F14" i="1" l="1"/>
</calcChain>
</file>

<file path=xl/sharedStrings.xml><?xml version="1.0" encoding="utf-8"?>
<sst xmlns="http://schemas.openxmlformats.org/spreadsheetml/2006/main" count="57" uniqueCount="49">
  <si>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</si>
  <si>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</si>
  <si>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</si>
  <si>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</si>
  <si>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</si>
  <si>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</si>
  <si>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</si>
  <si>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</si>
  <si>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</si>
  <si>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</si>
  <si>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</si>
  <si>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</si>
  <si>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</si>
  <si>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</si>
  <si>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</si>
  <si>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</si>
  <si>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</si>
  <si>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</si>
  <si>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</si>
  <si>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</si>
  <si>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</si>
  <si>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</si>
  <si>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</si>
  <si>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</si>
  <si>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</si>
  <si>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</si>
  <si>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</si>
  <si>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</si>
  <si>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</si>
  <si>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</si>
  <si>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</si>
  <si>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</t>
  </si>
  <si>
    <t>BBSAG Bull.81</t>
  </si>
  <si>
    <t>BBSAG Bull.83</t>
  </si>
  <si>
    <t>BBSAG Bull.84</t>
  </si>
  <si>
    <t>BBSAG Bull.92</t>
  </si>
  <si>
    <t>BBSAG</t>
  </si>
  <si>
    <t># of data points:</t>
  </si>
  <si>
    <t>EA/SD</t>
  </si>
  <si>
    <t>18 36 24.15 +07 36 43.4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</si>
  <si>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</si>
  <si>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</si>
  <si>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</si>
  <si>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</si>
  <si>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</si>
  <si>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</si>
  <si>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</si>
  <si>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CCD</t>
  </si>
  <si>
    <t>V0636 Oph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</si>
</sst>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2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V0636 Oph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61991099955509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73-4C41-BE57-D5A0303D8C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-2.2100000060163438E-3</c:v>
                </c:pt>
                <c:pt idx="2">
                  <c:v>1.3364999998884741E-2</c:v>
                </c:pt>
                <c:pt idx="3">
                  <c:v>4.709999993792735E-3</c:v>
                </c:pt>
                <c:pt idx="4">
                  <c:v>1.5169999998761341E-2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73-4C41-BE57-D5A0303D8C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73-4C41-BE57-D5A0303D8C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73-4C41-BE57-D5A0303D8C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73-4C41-BE57-D5A0303D8C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73-4C41-BE57-D5A0303D8C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73-4C41-BE57-D5A0303D8C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694</c:v>
                </c:pt>
                <c:pt idx="2">
                  <c:v>789</c:v>
                </c:pt>
                <c:pt idx="3">
                  <c:v>806</c:v>
                </c:pt>
                <c:pt idx="4">
                  <c:v>1162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-2.4087710606812158E-3</c:v>
                </c:pt>
                <c:pt idx="1">
                  <c:v>6.2544354216273936E-3</c:v>
                </c:pt>
                <c:pt idx="2">
                  <c:v>7.4403210351998966E-3</c:v>
                </c:pt>
                <c:pt idx="3">
                  <c:v>7.6525321449970821E-3</c:v>
                </c:pt>
                <c:pt idx="4">
                  <c:v>1.2096482444279308E-2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73-4C41-BE57-D5A0303D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41376"/>
        <c:axId val="1"/>
      </c:scatterChart>
      <c:valAx>
        <c:axId val="73824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124400772217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41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66674</xdr:rowOff>
    </xdr:from>
    <xdr:to>
      <xdr:col>17</xdr:col>
      <xdr:colOff>476250</xdr:colOff>
      <xdr:row>18</xdr:row>
      <xdr:rowOff>95249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0E0194-D544-B2D7-60C2-085653D73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64"/>
  <sheetViews>
    <sheetView tabSelected="1" workbookViewId="0">
      <pane xSplit="11" ySplit="22" topLeftCell="L23" activePane="bottomRight" state="frozen"/>
      <selection pane="topRight" activeCell="L1" sqref="L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6.140625" customWidth="1"/>
    <col min="3" max="3" width="11.8554687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48</v>
      </c>
      <c r="C1" s="17" t="s">
        <v>39</v>
      </c>
    </row>
    <row r="2" spans="1:6">
      <c r="A2" t="s">
        <v>26</v>
      </c>
      <c r="B2" s="16" t="s">
        <v>38</v>
      </c>
    </row>
    <row r="4" spans="1:6">
      <c r="A4" s="8" t="s">
        <v>0</v>
      </c>
      <c r="C4" s="3">
        <v>45152.514000000003</v>
      </c>
      <c r="D4" s="4">
        <v>2.233215</v>
      </c>
    </row>
    <row r="5" spans="1:6">
      <c r="A5" s="5" t="s">
        <v>46</v>
      </c>
      <c r="C5" s="25">
        <v>-9.5</v>
      </c>
    </row>
    <row r="6" spans="1:6">
      <c r="A6" s="8" t="s">
        <v>1</v>
      </c>
    </row>
    <row r="7" spans="1:6">
      <c r="A7" t="s">
        <v>2</v>
      </c>
      <c r="C7">
        <f>+C4</f>
        <v>45152.514000000003</v>
      </c>
    </row>
    <row r="8" spans="1:6">
      <c r="A8" t="s">
        <v>3</v>
      </c>
      <c r="C8">
        <f>+D4</f>
        <v>2.233215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INTERCEPT(G21:G992,$F21:$F992)</f>
        <v>-2.4087710606812158E-3</v>
      </c>
      <c r="D11" s="6"/>
    </row>
    <row r="12" spans="1:6">
      <c r="A12" t="s">
        <v>17</v>
      </c>
      <c r="C12">
        <f>SLOPE(G21:G992,$F21:$F992)</f>
        <v>1.2483006458657938E-5</v>
      </c>
      <c r="D12" s="6"/>
      <c r="E12" s="18" t="s">
        <v>40</v>
      </c>
      <c r="F12" s="19">
        <v>1</v>
      </c>
    </row>
    <row r="13" spans="1:6">
      <c r="A13" t="s">
        <v>20</v>
      </c>
      <c r="C13" s="6" t="s">
        <v>14</v>
      </c>
      <c r="D13" s="6"/>
      <c r="E13" s="18" t="s">
        <v>41</v>
      </c>
      <c r="F13" s="20">
        <f ca="1">NOW()+15018.5+$C$5/24</f>
        <v>60368.700672800922</v>
      </c>
    </row>
    <row r="14" spans="1:6">
      <c r="A14" t="s">
        <v>25</v>
      </c>
      <c r="E14" s="18" t="s">
        <v>42</v>
      </c>
      <c r="F14" s="21">
        <f ca="1">ROUND(2*(F13-$C$7)/$C$8,0)/2+F12</f>
        <v>6814.5</v>
      </c>
    </row>
    <row r="15" spans="1:6">
      <c r="A15" s="5" t="s">
        <v>18</v>
      </c>
      <c r="C15" s="11">
        <f>(C7+C11)+(C8+C12)*INT(MAX(F21:F3533))</f>
        <v>47747.521926482448</v>
      </c>
      <c r="E15" s="18" t="s">
        <v>43</v>
      </c>
      <c r="F15" s="22">
        <f ca="1">ROUND(2*(F13-$C$15)/$C$16,0)/2+F12</f>
        <v>5652.5</v>
      </c>
    </row>
    <row r="16" spans="1:6">
      <c r="A16" s="8" t="s">
        <v>4</v>
      </c>
      <c r="C16" s="12">
        <f>+C8+C12</f>
        <v>2.2332274830064587</v>
      </c>
      <c r="E16" s="18" t="s">
        <v>44</v>
      </c>
      <c r="F16" s="23">
        <f ca="1">+$C$15+$C$16*F15-15018.5-$C$5/24</f>
        <v>45352.736107509794</v>
      </c>
    </row>
    <row r="17" spans="1:30" ht="13.5" thickBot="1">
      <c r="A17" s="13" t="s">
        <v>37</v>
      </c>
      <c r="C17">
        <f>COUNT(C21:C2191)</f>
        <v>5</v>
      </c>
      <c r="F17" s="24" t="s">
        <v>45</v>
      </c>
    </row>
    <row r="18" spans="1:30">
      <c r="A18" s="8" t="s">
        <v>5</v>
      </c>
      <c r="C18" s="3">
        <f>+C15</f>
        <v>47747.521926482448</v>
      </c>
      <c r="D18" s="4">
        <f>+C16</f>
        <v>2.2332274830064587</v>
      </c>
    </row>
    <row r="19" spans="1:30" ht="13.5" thickTop="1"/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47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0">
      <c r="A21" t="s">
        <v>12</v>
      </c>
      <c r="C21" s="14">
        <v>45152.514000000003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-2.4087710606812158E-3</v>
      </c>
      <c r="Q21" s="2">
        <f>+C21-15018.5</f>
        <v>30134.014000000003</v>
      </c>
    </row>
    <row r="22" spans="1:30">
      <c r="A22" t="s">
        <v>32</v>
      </c>
      <c r="C22" s="15">
        <v>46702.362999999998</v>
      </c>
      <c r="D22" s="14"/>
      <c r="E22">
        <f>+(C22-C$7)/C$8</f>
        <v>693.9990103953246</v>
      </c>
      <c r="F22">
        <f>ROUND(2*E22,0)/2</f>
        <v>694</v>
      </c>
      <c r="G22">
        <f>+C22-(C$7+F22*C$8)</f>
        <v>-2.2100000060163438E-3</v>
      </c>
      <c r="I22">
        <f>+G22</f>
        <v>-2.2100000060163438E-3</v>
      </c>
      <c r="O22">
        <f>+C$11+C$12*$F22</f>
        <v>6.2544354216273936E-3</v>
      </c>
      <c r="Q22" s="2">
        <f>+C22-15018.5</f>
        <v>31683.862999999998</v>
      </c>
      <c r="AA22">
        <v>7</v>
      </c>
      <c r="AB22" t="s">
        <v>30</v>
      </c>
      <c r="AD22" t="s">
        <v>31</v>
      </c>
    </row>
    <row r="23" spans="1:30">
      <c r="A23" t="s">
        <v>33</v>
      </c>
      <c r="C23" s="15">
        <v>46914.534</v>
      </c>
      <c r="D23" s="14"/>
      <c r="E23">
        <f>+(C23-C$7)/C$8</f>
        <v>789.00598464545362</v>
      </c>
      <c r="F23">
        <f>ROUND(2*E23,0)/2</f>
        <v>789</v>
      </c>
      <c r="G23">
        <f>+C23-(C$7+F23*C$8)</f>
        <v>1.3364999998884741E-2</v>
      </c>
      <c r="I23">
        <f>+G23</f>
        <v>1.3364999998884741E-2</v>
      </c>
      <c r="O23">
        <f>+C$11+C$12*$F23</f>
        <v>7.4403210351998966E-3</v>
      </c>
      <c r="Q23" s="2">
        <f>+C23-15018.5</f>
        <v>31896.034</v>
      </c>
      <c r="AA23">
        <v>7</v>
      </c>
      <c r="AB23" t="s">
        <v>30</v>
      </c>
      <c r="AD23" t="s">
        <v>31</v>
      </c>
    </row>
    <row r="24" spans="1:30">
      <c r="A24" t="s">
        <v>34</v>
      </c>
      <c r="C24" s="15">
        <v>46952.49</v>
      </c>
      <c r="D24" s="14"/>
      <c r="E24">
        <f>+(C24-C$7)/C$8</f>
        <v>806.00210906697077</v>
      </c>
      <c r="F24">
        <f>ROUND(2*E24,0)/2</f>
        <v>806</v>
      </c>
      <c r="G24">
        <f>+C24-(C$7+F24*C$8)</f>
        <v>4.709999993792735E-3</v>
      </c>
      <c r="I24">
        <f>+G24</f>
        <v>4.709999993792735E-3</v>
      </c>
      <c r="O24">
        <f>+C$11+C$12*$F24</f>
        <v>7.6525321449970821E-3</v>
      </c>
      <c r="Q24" s="2">
        <f>+C24-15018.5</f>
        <v>31933.989999999998</v>
      </c>
      <c r="AA24">
        <v>8</v>
      </c>
      <c r="AB24" t="s">
        <v>30</v>
      </c>
      <c r="AD24" t="s">
        <v>31</v>
      </c>
    </row>
    <row r="25" spans="1:30">
      <c r="A25" t="s">
        <v>35</v>
      </c>
      <c r="C25" s="15">
        <v>47747.525000000001</v>
      </c>
      <c r="D25" s="14"/>
      <c r="E25">
        <f>+(C25-C$7)/C$8</f>
        <v>1162.0067928972351</v>
      </c>
      <c r="F25">
        <f>ROUND(2*E25,0)/2</f>
        <v>1162</v>
      </c>
      <c r="G25">
        <f>+C25-(C$7+F25*C$8)</f>
        <v>1.5169999998761341E-2</v>
      </c>
      <c r="I25">
        <f>+G25</f>
        <v>1.5169999998761341E-2</v>
      </c>
      <c r="O25">
        <f>+C$11+C$12*$F25</f>
        <v>1.2096482444279308E-2</v>
      </c>
      <c r="Q25" s="2">
        <f>+C25-15018.5</f>
        <v>32729.025000000001</v>
      </c>
      <c r="AA25">
        <v>7</v>
      </c>
      <c r="AB25" t="s">
        <v>30</v>
      </c>
      <c r="AD25" t="s">
        <v>31</v>
      </c>
    </row>
    <row r="26" spans="1:30">
      <c r="C26" s="14"/>
      <c r="D26" s="14"/>
      <c r="Q26" s="2"/>
    </row>
    <row r="27" spans="1:30">
      <c r="C27" s="14"/>
      <c r="D27" s="14"/>
    </row>
    <row r="28" spans="1:30">
      <c r="C28" s="14"/>
      <c r="D28" s="14"/>
    </row>
    <row r="29" spans="1:30">
      <c r="C29" s="14"/>
      <c r="D29" s="14"/>
    </row>
    <row r="30" spans="1:30">
      <c r="C30" s="14"/>
      <c r="D30" s="14"/>
    </row>
    <row r="31" spans="1:30">
      <c r="C31" s="14"/>
      <c r="D31" s="14"/>
    </row>
    <row r="32" spans="1:30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2024-02-28T03:48:58Z</dcterms:modified>
</cp:coreProperties>
</file>