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1F2590-F583-45C7-A54F-BC1208C312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Q23" i="1"/>
  <c r="Q24" i="1"/>
  <c r="Q25" i="1"/>
  <c r="Q26" i="1"/>
  <c r="K27" i="1"/>
  <c r="Q27" i="1"/>
  <c r="Q28" i="1"/>
  <c r="Q29" i="1"/>
  <c r="Q30" i="1"/>
  <c r="Q31" i="1"/>
  <c r="Q32" i="1"/>
  <c r="Q33" i="1"/>
  <c r="E22" i="1"/>
  <c r="F22" i="1"/>
  <c r="G22" i="1"/>
  <c r="I22" i="1"/>
  <c r="E21" i="1"/>
  <c r="F21" i="1"/>
  <c r="G21" i="1"/>
  <c r="I21" i="1"/>
  <c r="Q22" i="1"/>
  <c r="D9" i="1"/>
  <c r="E9" i="1"/>
  <c r="F16" i="1"/>
  <c r="F17" i="1" s="1"/>
  <c r="C17" i="1"/>
  <c r="Q21" i="1"/>
  <c r="C11" i="1"/>
  <c r="C12" i="1"/>
  <c r="C16" i="1" l="1"/>
  <c r="D18" i="1" s="1"/>
  <c r="O25" i="1"/>
  <c r="O22" i="1"/>
  <c r="O28" i="1"/>
  <c r="O31" i="1"/>
  <c r="O27" i="1"/>
  <c r="O29" i="1"/>
  <c r="C15" i="1"/>
  <c r="F18" i="1" s="1"/>
  <c r="O21" i="1"/>
  <c r="O23" i="1"/>
  <c r="O32" i="1"/>
  <c r="O33" i="1"/>
  <c r="O30" i="1"/>
  <c r="O26" i="1"/>
  <c r="O24" i="1"/>
  <c r="C18" i="1" l="1"/>
  <c r="F19" i="1"/>
</calcChain>
</file>

<file path=xl/sharedStrings.xml><?xml version="1.0" encoding="utf-8"?>
<sst xmlns="http://schemas.openxmlformats.org/spreadsheetml/2006/main" count="89" uniqueCount="54">
  <si>
    <t>Kai</t>
  </si>
  <si>
    <t>VSB-66</t>
  </si>
  <si>
    <t>VSB-063</t>
  </si>
  <si>
    <t>V</t>
  </si>
  <si>
    <t>VSB-64</t>
  </si>
  <si>
    <t>V0931 Oph / GSC na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</si>
  <si>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</si>
  <si>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</si>
  <si>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</si>
  <si>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</si>
  <si>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</si>
  <si>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</si>
  <si>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</si>
  <si>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</si>
  <si>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</si>
  <si>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</si>
  <si>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</si>
  <si>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</si>
  <si>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</si>
  <si>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</si>
  <si>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</si>
  <si>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</si>
  <si>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</si>
  <si>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</si>
  <si>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</si>
  <si>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</si>
  <si>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</si>
  <si>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</si>
  <si>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</si>
  <si>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</si>
  <si>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</si>
  <si>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</si>
  <si>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</si>
  <si>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</si>
  <si>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</si>
  <si>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</si>
  <si>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</si>
  <si>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</si>
  <si>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</si>
  <si>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</si>
  <si>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</si>
  <si>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</si>
  <si>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</si>
  <si>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</si>
  <si>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</si>
  <si>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</si>
  <si>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</si>
  <si>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</si>
  <si>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</si>
  <si>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V0931 Oph</t>
  </si>
  <si>
    <t>2018L</t>
  </si>
  <si>
    <t>V1114 Oph</t>
  </si>
  <si>
    <t>EA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</si>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</sst>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11" xfId="0" applyFont="1" applyBorder="1">
      <alignment vertical="top"/>
    </xf>
    <xf numFmtId="0" fontId="17" fillId="0" borderId="5" xfId="0" applyFont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17" fillId="0" borderId="5" xfId="0" applyNumberFormat="1" applyFon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17" fillId="0" borderId="5" xfId="0" applyFont="1" applyBorder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vertical="center"/>
    </xf>
    <xf numFmtId="0" fontId="33" fillId="0" borderId="0" xfId="41" applyFont="1" applyBorder="1" applyAlignment="1">
      <alignment horizontal="center" vertical="center"/>
    </xf>
    <xf numFmtId="176" fontId="33" fillId="0" borderId="0" xfId="41" applyNumberFormat="1" applyFont="1" applyFill="1" applyBorder="1" applyAlignment="1" applyProtection="1">
      <alignment horizontal="left" vertical="center"/>
    </xf>
    <xf numFmtId="0" fontId="33" fillId="0" borderId="0" xfId="41" applyNumberFormat="1" applyFont="1" applyFill="1" applyBorder="1" applyAlignment="1" applyProtection="1">
      <alignment horizontal="left" vertical="center"/>
    </xf>
    <xf numFmtId="0" fontId="18" fillId="0" borderId="0" xfId="42" applyFont="1" applyAlignment="1">
      <alignment horizontal="left" vertical="center"/>
    </xf>
    <xf numFmtId="0" fontId="18" fillId="0" borderId="0" xfId="42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V0931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33259</c:v>
                </c:pt>
                <c:pt idx="2">
                  <c:v>32645.5</c:v>
                </c:pt>
                <c:pt idx="3">
                  <c:v>32653.5</c:v>
                </c:pt>
                <c:pt idx="4">
                  <c:v>32658.5</c:v>
                </c:pt>
                <c:pt idx="5">
                  <c:v>32670</c:v>
                </c:pt>
                <c:pt idx="6">
                  <c:v>32673.5</c:v>
                </c:pt>
                <c:pt idx="7">
                  <c:v>32675.5</c:v>
                </c:pt>
                <c:pt idx="8">
                  <c:v>32676.5</c:v>
                </c:pt>
                <c:pt idx="9">
                  <c:v>33858</c:v>
                </c:pt>
                <c:pt idx="10">
                  <c:v>33861.5</c:v>
                </c:pt>
                <c:pt idx="11">
                  <c:v>33863</c:v>
                </c:pt>
                <c:pt idx="12">
                  <c:v>33869.5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2-4FD2-B410-4A666A914D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33259</c:v>
                </c:pt>
                <c:pt idx="2">
                  <c:v>32645.5</c:v>
                </c:pt>
                <c:pt idx="3">
                  <c:v>32653.5</c:v>
                </c:pt>
                <c:pt idx="4">
                  <c:v>32658.5</c:v>
                </c:pt>
                <c:pt idx="5">
                  <c:v>32670</c:v>
                </c:pt>
                <c:pt idx="6">
                  <c:v>32673.5</c:v>
                </c:pt>
                <c:pt idx="7">
                  <c:v>32675.5</c:v>
                </c:pt>
                <c:pt idx="8">
                  <c:v>32676.5</c:v>
                </c:pt>
                <c:pt idx="9">
                  <c:v>33858</c:v>
                </c:pt>
                <c:pt idx="10">
                  <c:v>33861.5</c:v>
                </c:pt>
                <c:pt idx="11">
                  <c:v>33863</c:v>
                </c:pt>
                <c:pt idx="12">
                  <c:v>33869.5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-0.12397359999886248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2-4FD2-B410-4A666A914D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33259</c:v>
                </c:pt>
                <c:pt idx="2">
                  <c:v>32645.5</c:v>
                </c:pt>
                <c:pt idx="3">
                  <c:v>32653.5</c:v>
                </c:pt>
                <c:pt idx="4">
                  <c:v>32658.5</c:v>
                </c:pt>
                <c:pt idx="5">
                  <c:v>32670</c:v>
                </c:pt>
                <c:pt idx="6">
                  <c:v>32673.5</c:v>
                </c:pt>
                <c:pt idx="7">
                  <c:v>32675.5</c:v>
                </c:pt>
                <c:pt idx="8">
                  <c:v>32676.5</c:v>
                </c:pt>
                <c:pt idx="9">
                  <c:v>33858</c:v>
                </c:pt>
                <c:pt idx="10">
                  <c:v>33861.5</c:v>
                </c:pt>
                <c:pt idx="11">
                  <c:v>33863</c:v>
                </c:pt>
                <c:pt idx="12">
                  <c:v>33869.5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72-4FD2-B410-4A666A914D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33259</c:v>
                </c:pt>
                <c:pt idx="2">
                  <c:v>32645.5</c:v>
                </c:pt>
                <c:pt idx="3">
                  <c:v>32653.5</c:v>
                </c:pt>
                <c:pt idx="4">
                  <c:v>32658.5</c:v>
                </c:pt>
                <c:pt idx="5">
                  <c:v>32670</c:v>
                </c:pt>
                <c:pt idx="6">
                  <c:v>32673.5</c:v>
                </c:pt>
                <c:pt idx="7">
                  <c:v>32675.5</c:v>
                </c:pt>
                <c:pt idx="8">
                  <c:v>32676.5</c:v>
                </c:pt>
                <c:pt idx="9">
                  <c:v>33858</c:v>
                </c:pt>
                <c:pt idx="10">
                  <c:v>33861.5</c:v>
                </c:pt>
                <c:pt idx="11">
                  <c:v>33863</c:v>
                </c:pt>
                <c:pt idx="12">
                  <c:v>33869.5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-0.12242320000223117</c:v>
                </c:pt>
                <c:pt idx="3">
                  <c:v>-0.12316639999335166</c:v>
                </c:pt>
                <c:pt idx="4">
                  <c:v>-0.12391840000054799</c:v>
                </c:pt>
                <c:pt idx="5">
                  <c:v>-0.1205679999984568</c:v>
                </c:pt>
                <c:pt idx="6">
                  <c:v>-0.12327440000080969</c:v>
                </c:pt>
                <c:pt idx="7">
                  <c:v>-0.12253520000376739</c:v>
                </c:pt>
                <c:pt idx="8">
                  <c:v>-0.12406560000090394</c:v>
                </c:pt>
                <c:pt idx="9">
                  <c:v>-0.1220832001126837</c:v>
                </c:pt>
                <c:pt idx="10">
                  <c:v>-0.12268959992798045</c:v>
                </c:pt>
                <c:pt idx="11">
                  <c:v>-0.12233520015433896</c:v>
                </c:pt>
                <c:pt idx="12">
                  <c:v>-0.12313279981754022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2-4FD2-B410-4A666A914D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33259</c:v>
                </c:pt>
                <c:pt idx="2">
                  <c:v>32645.5</c:v>
                </c:pt>
                <c:pt idx="3">
                  <c:v>32653.5</c:v>
                </c:pt>
                <c:pt idx="4">
                  <c:v>32658.5</c:v>
                </c:pt>
                <c:pt idx="5">
                  <c:v>32670</c:v>
                </c:pt>
                <c:pt idx="6">
                  <c:v>32673.5</c:v>
                </c:pt>
                <c:pt idx="7">
                  <c:v>32675.5</c:v>
                </c:pt>
                <c:pt idx="8">
                  <c:v>32676.5</c:v>
                </c:pt>
                <c:pt idx="9">
                  <c:v>33858</c:v>
                </c:pt>
                <c:pt idx="10">
                  <c:v>33861.5</c:v>
                </c:pt>
                <c:pt idx="11">
                  <c:v>33863</c:v>
                </c:pt>
                <c:pt idx="12">
                  <c:v>33869.5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2-4FD2-B410-4A666A914D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33259</c:v>
                </c:pt>
                <c:pt idx="2">
                  <c:v>32645.5</c:v>
                </c:pt>
                <c:pt idx="3">
                  <c:v>32653.5</c:v>
                </c:pt>
                <c:pt idx="4">
                  <c:v>32658.5</c:v>
                </c:pt>
                <c:pt idx="5">
                  <c:v>32670</c:v>
                </c:pt>
                <c:pt idx="6">
                  <c:v>32673.5</c:v>
                </c:pt>
                <c:pt idx="7">
                  <c:v>32675.5</c:v>
                </c:pt>
                <c:pt idx="8">
                  <c:v>32676.5</c:v>
                </c:pt>
                <c:pt idx="9">
                  <c:v>33858</c:v>
                </c:pt>
                <c:pt idx="10">
                  <c:v>33861.5</c:v>
                </c:pt>
                <c:pt idx="11">
                  <c:v>33863</c:v>
                </c:pt>
                <c:pt idx="12">
                  <c:v>33869.5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2-4FD2-B410-4A666A914D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33259</c:v>
                </c:pt>
                <c:pt idx="2">
                  <c:v>32645.5</c:v>
                </c:pt>
                <c:pt idx="3">
                  <c:v>32653.5</c:v>
                </c:pt>
                <c:pt idx="4">
                  <c:v>32658.5</c:v>
                </c:pt>
                <c:pt idx="5">
                  <c:v>32670</c:v>
                </c:pt>
                <c:pt idx="6">
                  <c:v>32673.5</c:v>
                </c:pt>
                <c:pt idx="7">
                  <c:v>32675.5</c:v>
                </c:pt>
                <c:pt idx="8">
                  <c:v>32676.5</c:v>
                </c:pt>
                <c:pt idx="9">
                  <c:v>33858</c:v>
                </c:pt>
                <c:pt idx="10">
                  <c:v>33861.5</c:v>
                </c:pt>
                <c:pt idx="11">
                  <c:v>33863</c:v>
                </c:pt>
                <c:pt idx="12">
                  <c:v>33869.5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72-4FD2-B410-4A666A914D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33259</c:v>
                </c:pt>
                <c:pt idx="2">
                  <c:v>32645.5</c:v>
                </c:pt>
                <c:pt idx="3">
                  <c:v>32653.5</c:v>
                </c:pt>
                <c:pt idx="4">
                  <c:v>32658.5</c:v>
                </c:pt>
                <c:pt idx="5">
                  <c:v>32670</c:v>
                </c:pt>
                <c:pt idx="6">
                  <c:v>32673.5</c:v>
                </c:pt>
                <c:pt idx="7">
                  <c:v>32675.5</c:v>
                </c:pt>
                <c:pt idx="8">
                  <c:v>32676.5</c:v>
                </c:pt>
                <c:pt idx="9">
                  <c:v>33858</c:v>
                </c:pt>
                <c:pt idx="10">
                  <c:v>33861.5</c:v>
                </c:pt>
                <c:pt idx="11">
                  <c:v>33863</c:v>
                </c:pt>
                <c:pt idx="12">
                  <c:v>33869.5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-4.3172342200166469E-4</c:v>
                </c:pt>
                <c:pt idx="1">
                  <c:v>-0.12334827029081977</c:v>
                </c:pt>
                <c:pt idx="2">
                  <c:v>-0.12108093508819731</c:v>
                </c:pt>
                <c:pt idx="3">
                  <c:v>-0.12111050099140999</c:v>
                </c:pt>
                <c:pt idx="4">
                  <c:v>-0.12112897968091792</c:v>
                </c:pt>
                <c:pt idx="5">
                  <c:v>-0.12117148066678615</c:v>
                </c:pt>
                <c:pt idx="6">
                  <c:v>-0.12118441574944169</c:v>
                </c:pt>
                <c:pt idx="7">
                  <c:v>-0.12119180722524486</c:v>
                </c:pt>
                <c:pt idx="8">
                  <c:v>-0.12119550296314645</c:v>
                </c:pt>
                <c:pt idx="9">
                  <c:v>-0.12556201729386923</c:v>
                </c:pt>
                <c:pt idx="10">
                  <c:v>-0.12557495237652477</c:v>
                </c:pt>
                <c:pt idx="11">
                  <c:v>-0.12558049598337717</c:v>
                </c:pt>
                <c:pt idx="12">
                  <c:v>-0.12560451827973745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72-4FD2-B410-4A666A914DE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33259</c:v>
                </c:pt>
                <c:pt idx="2">
                  <c:v>32645.5</c:v>
                </c:pt>
                <c:pt idx="3">
                  <c:v>32653.5</c:v>
                </c:pt>
                <c:pt idx="4">
                  <c:v>32658.5</c:v>
                </c:pt>
                <c:pt idx="5">
                  <c:v>32670</c:v>
                </c:pt>
                <c:pt idx="6">
                  <c:v>32673.5</c:v>
                </c:pt>
                <c:pt idx="7">
                  <c:v>32675.5</c:v>
                </c:pt>
                <c:pt idx="8">
                  <c:v>32676.5</c:v>
                </c:pt>
                <c:pt idx="9">
                  <c:v>33858</c:v>
                </c:pt>
                <c:pt idx="10">
                  <c:v>33861.5</c:v>
                </c:pt>
                <c:pt idx="11">
                  <c:v>33863</c:v>
                </c:pt>
                <c:pt idx="12">
                  <c:v>33869.5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72-4FD2-B410-4A666A91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26616"/>
        <c:axId val="1"/>
      </c:scatterChart>
      <c:valAx>
        <c:axId val="73822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26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998DF58-DF89-F57F-B3B2-F04B41E4A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5</v>
      </c>
      <c r="F1" s="3" t="s">
        <v>49</v>
      </c>
      <c r="G1" s="4" t="s">
        <v>50</v>
      </c>
      <c r="H1" s="5"/>
      <c r="I1" s="6" t="s">
        <v>20</v>
      </c>
      <c r="J1" s="7" t="s">
        <v>51</v>
      </c>
      <c r="K1" s="8">
        <v>18.404770000000003</v>
      </c>
      <c r="L1" s="9">
        <v>8.4920000000000009</v>
      </c>
      <c r="M1" s="10">
        <v>37824.51</v>
      </c>
      <c r="N1" s="10">
        <v>0.60603039999999997</v>
      </c>
      <c r="O1" s="11" t="s">
        <v>52</v>
      </c>
      <c r="P1" s="7">
        <v>15</v>
      </c>
      <c r="Q1" s="7">
        <v>16</v>
      </c>
    </row>
    <row r="2" spans="1:17" s="12" customFormat="1" ht="12.95" customHeight="1" x14ac:dyDescent="0.2">
      <c r="A2" s="12" t="s">
        <v>30</v>
      </c>
      <c r="B2" s="12" t="s">
        <v>52</v>
      </c>
      <c r="C2" s="13"/>
      <c r="D2" s="14"/>
    </row>
    <row r="3" spans="1:17" s="12" customFormat="1" ht="12.95" customHeight="1" thickBot="1" x14ac:dyDescent="0.25"/>
    <row r="4" spans="1:17" s="12" customFormat="1" ht="12.95" customHeight="1" thickTop="1" thickBot="1" x14ac:dyDescent="0.25">
      <c r="A4" s="15" t="s">
        <v>7</v>
      </c>
      <c r="C4" s="16">
        <v>26929.417000000001</v>
      </c>
      <c r="D4" s="17" t="s">
        <v>44</v>
      </c>
    </row>
    <row r="5" spans="1:17" s="12" customFormat="1" ht="12.95" customHeight="1" thickTop="1" x14ac:dyDescent="0.2">
      <c r="A5" s="18" t="s">
        <v>35</v>
      </c>
      <c r="C5" s="19">
        <v>-9.5</v>
      </c>
      <c r="D5" s="12" t="s">
        <v>36</v>
      </c>
    </row>
    <row r="6" spans="1:17" s="12" customFormat="1" ht="12.95" customHeight="1" x14ac:dyDescent="0.2">
      <c r="A6" s="15" t="s">
        <v>8</v>
      </c>
    </row>
    <row r="7" spans="1:17" s="12" customFormat="1" ht="12.95" customHeight="1" x14ac:dyDescent="0.2">
      <c r="A7" s="12" t="s">
        <v>9</v>
      </c>
      <c r="C7" s="46">
        <v>37824.51</v>
      </c>
      <c r="D7" s="21" t="s">
        <v>53</v>
      </c>
    </row>
    <row r="8" spans="1:17" s="12" customFormat="1" ht="12.95" customHeight="1" x14ac:dyDescent="0.2">
      <c r="A8" s="12" t="s">
        <v>10</v>
      </c>
      <c r="C8" s="46">
        <v>0.60603039999999997</v>
      </c>
      <c r="D8" s="21" t="s">
        <v>53</v>
      </c>
    </row>
    <row r="9" spans="1:17" s="12" customFormat="1" ht="12.95" customHeight="1" x14ac:dyDescent="0.2">
      <c r="A9" s="22" t="s">
        <v>39</v>
      </c>
      <c r="C9" s="23">
        <v>21</v>
      </c>
      <c r="D9" s="24" t="str">
        <f>"F"&amp;C9</f>
        <v>F21</v>
      </c>
      <c r="E9" s="25" t="str">
        <f>"G"&amp;C9</f>
        <v>G21</v>
      </c>
    </row>
    <row r="10" spans="1:17" s="12" customFormat="1" ht="12.95" customHeight="1" thickBot="1" x14ac:dyDescent="0.25">
      <c r="C10" s="26" t="s">
        <v>26</v>
      </c>
      <c r="D10" s="26" t="s">
        <v>27</v>
      </c>
    </row>
    <row r="11" spans="1:17" s="12" customFormat="1" ht="12.95" customHeight="1" x14ac:dyDescent="0.2">
      <c r="A11" s="12" t="s">
        <v>22</v>
      </c>
      <c r="C11" s="25">
        <f ca="1">INTERCEPT(INDIRECT($E$9):G992,INDIRECT($D$9):F992)</f>
        <v>-4.3172342200166469E-4</v>
      </c>
      <c r="D11" s="14"/>
    </row>
    <row r="12" spans="1:17" s="12" customFormat="1" ht="12.95" customHeight="1" x14ac:dyDescent="0.2">
      <c r="A12" s="12" t="s">
        <v>23</v>
      </c>
      <c r="C12" s="25">
        <f ca="1">SLOPE(INDIRECT($E$9):G992,INDIRECT($D$9):F992)</f>
        <v>-3.6957379015850776E-6</v>
      </c>
      <c r="D12" s="14"/>
    </row>
    <row r="13" spans="1:17" s="12" customFormat="1" ht="12.95" customHeight="1" x14ac:dyDescent="0.2">
      <c r="A13" s="12" t="s">
        <v>25</v>
      </c>
      <c r="C13" s="14" t="s">
        <v>20</v>
      </c>
    </row>
    <row r="14" spans="1:17" s="12" customFormat="1" ht="12.95" customHeight="1" x14ac:dyDescent="0.2"/>
    <row r="15" spans="1:17" s="12" customFormat="1" ht="12.95" customHeight="1" x14ac:dyDescent="0.2">
      <c r="A15" s="27" t="s">
        <v>24</v>
      </c>
      <c r="C15" s="28">
        <f ca="1">(C7+C11)+(C8+C12)*INT(MAX(F21:F3533))</f>
        <v>58350.028014929587</v>
      </c>
      <c r="E15" s="29" t="s">
        <v>41</v>
      </c>
      <c r="F15" s="30">
        <v>1</v>
      </c>
    </row>
    <row r="16" spans="1:17" s="12" customFormat="1" ht="12.95" customHeight="1" x14ac:dyDescent="0.2">
      <c r="A16" s="15" t="s">
        <v>11</v>
      </c>
      <c r="C16" s="31">
        <f ca="1">+C8+C12</f>
        <v>0.60602670426209837</v>
      </c>
      <c r="E16" s="29" t="s">
        <v>37</v>
      </c>
      <c r="F16" s="31">
        <f ca="1">NOW()+15018.5+$C$5/24</f>
        <v>60368.70968368055</v>
      </c>
    </row>
    <row r="17" spans="1:21" s="12" customFormat="1" ht="12.95" customHeight="1" thickBot="1" x14ac:dyDescent="0.25">
      <c r="A17" s="29" t="s">
        <v>34</v>
      </c>
      <c r="C17" s="12">
        <f>COUNT(C21:C2191)</f>
        <v>13</v>
      </c>
      <c r="E17" s="29" t="s">
        <v>42</v>
      </c>
      <c r="F17" s="32">
        <f ca="1">ROUND(2*(F16-$C$7)/$C$8,0)/2+F15</f>
        <v>37201</v>
      </c>
    </row>
    <row r="18" spans="1:21" s="12" customFormat="1" ht="12.95" customHeight="1" thickTop="1" thickBot="1" x14ac:dyDescent="0.25">
      <c r="A18" s="15" t="s">
        <v>12</v>
      </c>
      <c r="C18" s="33">
        <f ca="1">+C15</f>
        <v>58350.028014929587</v>
      </c>
      <c r="D18" s="34">
        <f ca="1">+C16</f>
        <v>0.60602670426209837</v>
      </c>
      <c r="E18" s="29" t="s">
        <v>43</v>
      </c>
      <c r="F18" s="25">
        <f ca="1">ROUND(2*(F16-$C$15)/$C$16,0)/2+F15</f>
        <v>3332</v>
      </c>
    </row>
    <row r="19" spans="1:21" s="12" customFormat="1" ht="12.95" customHeight="1" thickTop="1" x14ac:dyDescent="0.2">
      <c r="E19" s="29" t="s">
        <v>38</v>
      </c>
      <c r="F19" s="35">
        <f ca="1">+$C$15+$C$16*F18-15018.5-$C$5/24</f>
        <v>45351.204826864232</v>
      </c>
    </row>
    <row r="20" spans="1:21" s="12" customFormat="1" ht="12.95" customHeight="1" thickBot="1" x14ac:dyDescent="0.25">
      <c r="A20" s="26" t="s">
        <v>13</v>
      </c>
      <c r="B20" s="26" t="s">
        <v>14</v>
      </c>
      <c r="C20" s="26" t="s">
        <v>15</v>
      </c>
      <c r="D20" s="26" t="s">
        <v>19</v>
      </c>
      <c r="E20" s="26" t="s">
        <v>16</v>
      </c>
      <c r="F20" s="26" t="s">
        <v>17</v>
      </c>
      <c r="G20" s="26" t="s">
        <v>18</v>
      </c>
      <c r="H20" s="36" t="s">
        <v>45</v>
      </c>
      <c r="I20" s="36" t="s">
        <v>46</v>
      </c>
      <c r="J20" s="36" t="s">
        <v>47</v>
      </c>
      <c r="K20" s="36" t="s">
        <v>48</v>
      </c>
      <c r="L20" s="36" t="s">
        <v>31</v>
      </c>
      <c r="M20" s="36" t="s">
        <v>32</v>
      </c>
      <c r="N20" s="36" t="s">
        <v>33</v>
      </c>
      <c r="O20" s="36" t="s">
        <v>29</v>
      </c>
      <c r="P20" s="37" t="s">
        <v>28</v>
      </c>
      <c r="Q20" s="26" t="s">
        <v>21</v>
      </c>
      <c r="U20" s="38" t="s">
        <v>40</v>
      </c>
    </row>
    <row r="21" spans="1:21" s="12" customFormat="1" ht="12.95" customHeight="1" x14ac:dyDescent="0.2">
      <c r="A21" s="12" t="s">
        <v>53</v>
      </c>
      <c r="C21" s="20">
        <v>37824.51</v>
      </c>
      <c r="D21" s="20" t="s">
        <v>20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I21" s="12">
        <f>+G21</f>
        <v>0</v>
      </c>
      <c r="O21" s="12">
        <f ca="1">+C$11+C$12*$F21</f>
        <v>-4.3172342200166469E-4</v>
      </c>
      <c r="Q21" s="39">
        <f>+C21-15018.5</f>
        <v>22806.010000000002</v>
      </c>
    </row>
    <row r="22" spans="1:21" s="12" customFormat="1" ht="12.95" customHeight="1" x14ac:dyDescent="0.2">
      <c r="A22" s="40" t="s">
        <v>4</v>
      </c>
      <c r="B22" s="41" t="s">
        <v>6</v>
      </c>
      <c r="C22" s="42">
        <v>57980.3511</v>
      </c>
      <c r="D22" s="43" t="s">
        <v>3</v>
      </c>
      <c r="E22" s="12">
        <f>+(C22-C$7)/C$8</f>
        <v>33258.795433364394</v>
      </c>
      <c r="F22" s="12">
        <f>ROUND(2*E22,0)/2</f>
        <v>33259</v>
      </c>
      <c r="G22" s="12">
        <f>+C22-(C$7+F22*C$8)</f>
        <v>-0.12397359999886248</v>
      </c>
      <c r="I22" s="12">
        <f>+G22</f>
        <v>-0.12397359999886248</v>
      </c>
      <c r="O22" s="12">
        <f ca="1">+C$11+C$12*$F22</f>
        <v>-0.12334827029081977</v>
      </c>
      <c r="Q22" s="39">
        <f>+C22-15018.5</f>
        <v>42961.8511</v>
      </c>
    </row>
    <row r="23" spans="1:21" s="12" customFormat="1" ht="12.95" customHeight="1" x14ac:dyDescent="0.2">
      <c r="A23" s="44" t="s">
        <v>2</v>
      </c>
      <c r="B23" s="45" t="s">
        <v>6</v>
      </c>
      <c r="C23" s="44">
        <v>57608.553</v>
      </c>
      <c r="D23" s="44" t="s">
        <v>3</v>
      </c>
      <c r="E23" s="12">
        <f t="shared" ref="E23:E33" si="0">+(C23-C$7)/C$8</f>
        <v>32645.297991651903</v>
      </c>
      <c r="F23" s="12">
        <f t="shared" ref="F23:F33" si="1">ROUND(2*E23,0)/2</f>
        <v>32645.5</v>
      </c>
      <c r="G23" s="12">
        <f t="shared" ref="G23:G33" si="2">+C23-(C$7+F23*C$8)</f>
        <v>-0.12242320000223117</v>
      </c>
      <c r="K23" s="12">
        <f t="shared" ref="K23:K33" si="3">+G23</f>
        <v>-0.12242320000223117</v>
      </c>
      <c r="O23" s="12">
        <f t="shared" ref="O23:O33" ca="1" si="4">+C$11+C$12*$F23</f>
        <v>-0.12108093508819731</v>
      </c>
      <c r="Q23" s="39">
        <f t="shared" ref="Q23:Q33" si="5">+C23-15018.5</f>
        <v>42590.053</v>
      </c>
    </row>
    <row r="24" spans="1:21" s="12" customFormat="1" ht="12.95" customHeight="1" x14ac:dyDescent="0.2">
      <c r="A24" s="44" t="s">
        <v>2</v>
      </c>
      <c r="B24" s="45" t="s">
        <v>6</v>
      </c>
      <c r="C24" s="44">
        <v>57613.400500000003</v>
      </c>
      <c r="D24" s="44" t="s">
        <v>3</v>
      </c>
      <c r="E24" s="12">
        <f t="shared" si="0"/>
        <v>32653.296765310788</v>
      </c>
      <c r="F24" s="12">
        <f t="shared" si="1"/>
        <v>32653.5</v>
      </c>
      <c r="G24" s="12">
        <f t="shared" si="2"/>
        <v>-0.12316639999335166</v>
      </c>
      <c r="K24" s="12">
        <f t="shared" si="3"/>
        <v>-0.12316639999335166</v>
      </c>
      <c r="O24" s="12">
        <f t="shared" ca="1" si="4"/>
        <v>-0.12111050099140999</v>
      </c>
      <c r="Q24" s="39">
        <f t="shared" si="5"/>
        <v>42594.900500000003</v>
      </c>
    </row>
    <row r="25" spans="1:21" s="12" customFormat="1" ht="12.95" customHeight="1" x14ac:dyDescent="0.2">
      <c r="A25" s="44" t="s">
        <v>2</v>
      </c>
      <c r="B25" s="45" t="s">
        <v>6</v>
      </c>
      <c r="C25" s="44">
        <v>57616.429900000003</v>
      </c>
      <c r="D25" s="44" t="s">
        <v>3</v>
      </c>
      <c r="E25" s="12">
        <f t="shared" si="0"/>
        <v>32658.295524448942</v>
      </c>
      <c r="F25" s="12">
        <f t="shared" si="1"/>
        <v>32658.5</v>
      </c>
      <c r="G25" s="12">
        <f t="shared" si="2"/>
        <v>-0.12391840000054799</v>
      </c>
      <c r="K25" s="12">
        <f t="shared" si="3"/>
        <v>-0.12391840000054799</v>
      </c>
      <c r="O25" s="12">
        <f t="shared" ca="1" si="4"/>
        <v>-0.12112897968091792</v>
      </c>
      <c r="Q25" s="39">
        <f t="shared" si="5"/>
        <v>42597.929900000003</v>
      </c>
    </row>
    <row r="26" spans="1:21" s="12" customFormat="1" ht="12.95" customHeight="1" x14ac:dyDescent="0.2">
      <c r="A26" s="44" t="s">
        <v>2</v>
      </c>
      <c r="B26" s="45" t="s">
        <v>6</v>
      </c>
      <c r="C26" s="44">
        <v>57623.402600000001</v>
      </c>
      <c r="D26" s="44" t="s">
        <v>0</v>
      </c>
      <c r="E26" s="12">
        <f t="shared" si="0"/>
        <v>32669.801052884475</v>
      </c>
      <c r="F26" s="12">
        <f t="shared" si="1"/>
        <v>32670</v>
      </c>
      <c r="G26" s="12">
        <f t="shared" si="2"/>
        <v>-0.1205679999984568</v>
      </c>
      <c r="K26" s="12">
        <f t="shared" si="3"/>
        <v>-0.1205679999984568</v>
      </c>
      <c r="O26" s="12">
        <f t="shared" ca="1" si="4"/>
        <v>-0.12117148066678615</v>
      </c>
      <c r="Q26" s="39">
        <f t="shared" si="5"/>
        <v>42604.902600000001</v>
      </c>
    </row>
    <row r="27" spans="1:21" s="12" customFormat="1" ht="12.95" customHeight="1" x14ac:dyDescent="0.2">
      <c r="A27" s="44" t="s">
        <v>2</v>
      </c>
      <c r="B27" s="45" t="s">
        <v>6</v>
      </c>
      <c r="C27" s="44">
        <v>57625.521000000001</v>
      </c>
      <c r="D27" s="44" t="s">
        <v>3</v>
      </c>
      <c r="E27" s="12">
        <f t="shared" si="0"/>
        <v>32673.296587101901</v>
      </c>
      <c r="F27" s="12">
        <f t="shared" si="1"/>
        <v>32673.5</v>
      </c>
      <c r="G27" s="12">
        <f t="shared" si="2"/>
        <v>-0.12327440000080969</v>
      </c>
      <c r="K27" s="12">
        <f t="shared" si="3"/>
        <v>-0.12327440000080969</v>
      </c>
      <c r="O27" s="12">
        <f t="shared" ca="1" si="4"/>
        <v>-0.12118441574944169</v>
      </c>
      <c r="Q27" s="39">
        <f t="shared" si="5"/>
        <v>42607.021000000001</v>
      </c>
    </row>
    <row r="28" spans="1:21" s="12" customFormat="1" ht="12.95" customHeight="1" x14ac:dyDescent="0.2">
      <c r="A28" s="44" t="s">
        <v>2</v>
      </c>
      <c r="B28" s="45" t="s">
        <v>6</v>
      </c>
      <c r="C28" s="44">
        <v>57626.733800000002</v>
      </c>
      <c r="D28" s="44" t="s">
        <v>0</v>
      </c>
      <c r="E28" s="12">
        <f t="shared" si="0"/>
        <v>32675.297806842693</v>
      </c>
      <c r="F28" s="12">
        <f t="shared" si="1"/>
        <v>32675.5</v>
      </c>
      <c r="G28" s="12">
        <f t="shared" si="2"/>
        <v>-0.12253520000376739</v>
      </c>
      <c r="K28" s="12">
        <f t="shared" si="3"/>
        <v>-0.12253520000376739</v>
      </c>
      <c r="O28" s="12">
        <f t="shared" ca="1" si="4"/>
        <v>-0.12119180722524486</v>
      </c>
      <c r="Q28" s="39">
        <f t="shared" si="5"/>
        <v>42608.233800000002</v>
      </c>
    </row>
    <row r="29" spans="1:21" s="12" customFormat="1" ht="12.95" customHeight="1" x14ac:dyDescent="0.2">
      <c r="A29" s="44" t="s">
        <v>2</v>
      </c>
      <c r="B29" s="45" t="s">
        <v>6</v>
      </c>
      <c r="C29" s="44">
        <v>57627.338300000003</v>
      </c>
      <c r="D29" s="44" t="s">
        <v>3</v>
      </c>
      <c r="E29" s="12">
        <f t="shared" si="0"/>
        <v>32676.295281556835</v>
      </c>
      <c r="F29" s="12">
        <f t="shared" si="1"/>
        <v>32676.5</v>
      </c>
      <c r="G29" s="12">
        <f t="shared" si="2"/>
        <v>-0.12406560000090394</v>
      </c>
      <c r="K29" s="12">
        <f t="shared" si="3"/>
        <v>-0.12406560000090394</v>
      </c>
      <c r="O29" s="12">
        <f t="shared" ca="1" si="4"/>
        <v>-0.12119550296314645</v>
      </c>
      <c r="Q29" s="39">
        <f t="shared" si="5"/>
        <v>42608.838300000003</v>
      </c>
    </row>
    <row r="30" spans="1:21" s="12" customFormat="1" ht="12.95" customHeight="1" x14ac:dyDescent="0.2">
      <c r="A30" s="44" t="s">
        <v>1</v>
      </c>
      <c r="B30" s="45" t="s">
        <v>6</v>
      </c>
      <c r="C30" s="44">
        <v>58343.365199999884</v>
      </c>
      <c r="D30" s="44" t="s">
        <v>20</v>
      </c>
      <c r="E30" s="12">
        <f t="shared" si="0"/>
        <v>33857.798552679669</v>
      </c>
      <c r="F30" s="12">
        <f t="shared" si="1"/>
        <v>33858</v>
      </c>
      <c r="G30" s="12">
        <f t="shared" si="2"/>
        <v>-0.1220832001126837</v>
      </c>
      <c r="K30" s="12">
        <f t="shared" si="3"/>
        <v>-0.1220832001126837</v>
      </c>
      <c r="O30" s="12">
        <f t="shared" ca="1" si="4"/>
        <v>-0.12556201729386923</v>
      </c>
      <c r="Q30" s="39">
        <f t="shared" si="5"/>
        <v>43324.865199999884</v>
      </c>
    </row>
    <row r="31" spans="1:21" s="12" customFormat="1" ht="12.95" customHeight="1" x14ac:dyDescent="0.2">
      <c r="A31" s="44" t="s">
        <v>1</v>
      </c>
      <c r="B31" s="45" t="s">
        <v>6</v>
      </c>
      <c r="C31" s="44">
        <v>58345.485700000077</v>
      </c>
      <c r="D31" s="44" t="s">
        <v>20</v>
      </c>
      <c r="E31" s="12">
        <f t="shared" si="0"/>
        <v>33861.297552070122</v>
      </c>
      <c r="F31" s="12">
        <f t="shared" si="1"/>
        <v>33861.5</v>
      </c>
      <c r="G31" s="12">
        <f t="shared" si="2"/>
        <v>-0.12268959992798045</v>
      </c>
      <c r="K31" s="12">
        <f t="shared" si="3"/>
        <v>-0.12268959992798045</v>
      </c>
      <c r="O31" s="12">
        <f t="shared" ca="1" si="4"/>
        <v>-0.12557495237652477</v>
      </c>
      <c r="Q31" s="39">
        <f t="shared" si="5"/>
        <v>43326.985700000077</v>
      </c>
    </row>
    <row r="32" spans="1:21" s="12" customFormat="1" ht="12.95" customHeight="1" x14ac:dyDescent="0.2">
      <c r="A32" s="44" t="s">
        <v>1</v>
      </c>
      <c r="B32" s="45" t="s">
        <v>6</v>
      </c>
      <c r="C32" s="44">
        <v>58346.395099999849</v>
      </c>
      <c r="D32" s="44" t="s">
        <v>20</v>
      </c>
      <c r="E32" s="12">
        <f t="shared" si="0"/>
        <v>33862.798136858888</v>
      </c>
      <c r="F32" s="12">
        <f t="shared" si="1"/>
        <v>33863</v>
      </c>
      <c r="G32" s="12">
        <f t="shared" si="2"/>
        <v>-0.12233520015433896</v>
      </c>
      <c r="K32" s="12">
        <f t="shared" si="3"/>
        <v>-0.12233520015433896</v>
      </c>
      <c r="O32" s="12">
        <f t="shared" ca="1" si="4"/>
        <v>-0.12558049598337717</v>
      </c>
      <c r="Q32" s="39">
        <f t="shared" si="5"/>
        <v>43327.895099999849</v>
      </c>
    </row>
    <row r="33" spans="1:17" s="12" customFormat="1" ht="12.95" customHeight="1" x14ac:dyDescent="0.2">
      <c r="A33" s="44" t="s">
        <v>1</v>
      </c>
      <c r="B33" s="45" t="s">
        <v>6</v>
      </c>
      <c r="C33" s="44">
        <v>58350.333500000183</v>
      </c>
      <c r="D33" s="44" t="s">
        <v>20</v>
      </c>
      <c r="E33" s="12">
        <f t="shared" si="0"/>
        <v>33869.296820753843</v>
      </c>
      <c r="F33" s="12">
        <f t="shared" si="1"/>
        <v>33869.5</v>
      </c>
      <c r="G33" s="12">
        <f t="shared" si="2"/>
        <v>-0.12313279981754022</v>
      </c>
      <c r="K33" s="12">
        <f t="shared" si="3"/>
        <v>-0.12313279981754022</v>
      </c>
      <c r="O33" s="12">
        <f t="shared" ca="1" si="4"/>
        <v>-0.12560451827973745</v>
      </c>
      <c r="Q33" s="39">
        <f t="shared" si="5"/>
        <v>43331.833500000183</v>
      </c>
    </row>
    <row r="34" spans="1:17" x14ac:dyDescent="0.2">
      <c r="C34" s="2"/>
      <c r="D34" s="2"/>
    </row>
    <row r="35" spans="1:17" x14ac:dyDescent="0.2">
      <c r="C35" s="2"/>
      <c r="D35" s="2"/>
    </row>
    <row r="36" spans="1:17" x14ac:dyDescent="0.2">
      <c r="C36" s="2"/>
      <c r="D36" s="2"/>
    </row>
    <row r="37" spans="1:17" x14ac:dyDescent="0.2">
      <c r="C37" s="2"/>
      <c r="D37" s="2"/>
    </row>
    <row r="38" spans="1:17" x14ac:dyDescent="0.2">
      <c r="C38" s="2"/>
      <c r="D38" s="2"/>
    </row>
    <row r="39" spans="1:17" x14ac:dyDescent="0.2">
      <c r="C39" s="2"/>
      <c r="D39" s="2"/>
    </row>
    <row r="40" spans="1:17" x14ac:dyDescent="0.2">
      <c r="C40" s="2"/>
      <c r="D40" s="2"/>
    </row>
    <row r="41" spans="1:17" x14ac:dyDescent="0.2">
      <c r="C41" s="2"/>
      <c r="D41" s="2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I62912" r:id="rId1" display="http://vsolj.cetus-net.org/bulletin.html"/>
    <hyperlink ref="I62905" r:id="rId2" display="http://vsolj.cetus-net.org/bulletin.html"/>
    <hyperlink ref="AQ402" r:id="rId3" display="http://cdsbib.u-strasbg.fr/cgi-bin/cdsbib?1990RMxAA..21..381G"/>
    <hyperlink ref="AQ405" r:id="rId4" display="http://cdsbib.u-strasbg.fr/cgi-bin/cdsbib?1990RMxAA..21..381G"/>
    <hyperlink ref="AQ403" r:id="rId5" display="http://cdsbib.u-strasbg.fr/cgi-bin/cdsbib?1990RMxAA..21..381G"/>
    <hyperlink ref="AQ381" r:id="rId6" display="http://cdsbib.u-strasbg.fr/cgi-bin/cdsbib?1990RMxAA..21..381G"/>
    <hyperlink ref="J62912" r:id="rId7" display="http://vsolj.cetus-net.org/bulletin.html"/>
    <hyperlink ref="AR515" r:id="rId8" display="http://cdsbib.u-strasbg.fr/cgi-bin/cdsbib?1990RMxAA..21..381G"/>
    <hyperlink ref="AR64320" r:id="rId9" display="http://cdsbib.u-strasbg.fr/cgi-bin/cdsbib?1990RMxAA..21..381G"/>
    <hyperlink ref="AR516" r:id="rId10" display="http://cdsbib.u-strasbg.fr/cgi-bin/cdsbib?1990RMxAA..21..381G"/>
    <hyperlink ref="I62909" r:id="rId11" display="https://www.aavso.org/ejaavso"/>
    <hyperlink ref="H63581" r:id="rId12" display="http://vsolj.cetus-net.org/bulletin.html"/>
    <hyperlink ref="H63574" r:id="rId13" display="https://www.aavso.org/ejaavso"/>
    <hyperlink ref="I63581" r:id="rId14" display="http://vsolj.cetus-net.org/bulletin.html"/>
    <hyperlink ref="AQ57232" r:id="rId15" display="http://cdsbib.u-strasbg.fr/cgi-bin/cdsbib?1990RMxAA..21..381G"/>
    <hyperlink ref="H63578" r:id="rId16" display="https://www.aavso.org/ejaavso"/>
    <hyperlink ref="AP4596" r:id="rId17" display="http://cdsbib.u-strasbg.fr/cgi-bin/cdsbib?1990RMxAA..21..381G"/>
    <hyperlink ref="AP4599" r:id="rId18" display="http://cdsbib.u-strasbg.fr/cgi-bin/cdsbib?1990RMxAA..21..381G"/>
    <hyperlink ref="AP4597" r:id="rId19" display="http://cdsbib.u-strasbg.fr/cgi-bin/cdsbib?1990RMxAA..21..381G"/>
    <hyperlink ref="AP4581" r:id="rId20" display="http://cdsbib.u-strasbg.fr/cgi-bin/cdsbib?1990RMxAA..21..381G"/>
    <hyperlink ref="AQ4810" r:id="rId21" display="http://cdsbib.u-strasbg.fr/cgi-bin/cdsbib?1990RMxAA..21..381G"/>
    <hyperlink ref="AQ4814" r:id="rId22" display="http://cdsbib.u-strasbg.fr/cgi-bin/cdsbib?1990RMxAA..21..381G"/>
    <hyperlink ref="AQ64494" r:id="rId23" display="http://cdsbib.u-strasbg.fr/cgi-bin/cdsbib?1990RMxAA..21..381G"/>
    <hyperlink ref="I1702" r:id="rId24" display="http://vsolj.cetus-net.org/bulletin.html"/>
    <hyperlink ref="H1702" r:id="rId25" display="http://vsolj.cetus-net.org/bulletin.html"/>
    <hyperlink ref="AQ65155" r:id="rId26" display="http://cdsbib.u-strasbg.fr/cgi-bin/cdsbib?1990RMxAA..21..381G"/>
    <hyperlink ref="AQ65154" r:id="rId27" display="http://cdsbib.u-strasbg.fr/cgi-bin/cdsbib?1990RMxAA..21..381G"/>
    <hyperlink ref="AP2872" r:id="rId28" display="http://cdsbib.u-strasbg.fr/cgi-bin/cdsbib?1990RMxAA..21..381G"/>
    <hyperlink ref="AP2890" r:id="rId29" display="http://cdsbib.u-strasbg.fr/cgi-bin/cdsbib?1990RMxAA..21..381G"/>
    <hyperlink ref="AP2891" r:id="rId30" display="http://cdsbib.u-strasbg.fr/cgi-bin/cdsbib?1990RMxAA..21..381G"/>
    <hyperlink ref="AP2887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2024-02-28T04:01:56Z</dcterms:modified>
</cp:coreProperties>
</file>