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E3DDD3C-497D-4D8F-9C33-FDB9E12A73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G11" i="1"/>
  <c r="F11" i="1"/>
  <c r="E25" i="1"/>
  <c r="F25" i="1"/>
  <c r="G25" i="1"/>
  <c r="H25" i="1"/>
  <c r="E26" i="1"/>
  <c r="F26" i="1"/>
  <c r="G26" i="1"/>
  <c r="I26" i="1"/>
  <c r="Q21" i="1"/>
  <c r="Q22" i="1"/>
  <c r="Q23" i="1"/>
  <c r="Q24" i="1"/>
  <c r="G12" i="2"/>
  <c r="C12" i="2"/>
  <c r="E12" i="2"/>
  <c r="G11" i="2"/>
  <c r="C11" i="2"/>
  <c r="E11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D12" i="2"/>
  <c r="B12" i="2"/>
  <c r="A12" i="2"/>
  <c r="H11" i="2"/>
  <c r="D11" i="2"/>
  <c r="B11" i="2"/>
  <c r="A11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Q26" i="1"/>
  <c r="E14" i="1"/>
  <c r="E15" i="1" s="1"/>
  <c r="C17" i="1"/>
  <c r="Q25" i="1"/>
  <c r="C11" i="1"/>
  <c r="C12" i="1"/>
  <c r="C16" i="1" l="1"/>
  <c r="D18" i="1" s="1"/>
  <c r="O22" i="1"/>
  <c r="C15" i="1"/>
  <c r="O23" i="1"/>
  <c r="O26" i="1"/>
  <c r="O21" i="1"/>
  <c r="O24" i="1"/>
  <c r="O25" i="1"/>
  <c r="C18" i="1" l="1"/>
  <c r="E16" i="1"/>
  <c r="E17" i="1" s="1"/>
</calcChain>
</file>

<file path=xl/sharedStrings.xml><?xml version="1.0" encoding="utf-8"?>
<sst xmlns="http://schemas.openxmlformats.org/spreadsheetml/2006/main" count="115" uniqueCount="81">
  <si>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</si>
  <si>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</si>
  <si>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</si>
  <si>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</si>
  <si>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</si>
  <si>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</si>
  <si>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</si>
  <si>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</si>
  <si>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</si>
  <si>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</si>
  <si>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</si>
  <si>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</si>
  <si>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</si>
  <si>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</si>
  <si>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</si>
  <si>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</si>
  <si>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</si>
  <si>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</si>
  <si>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</si>
  <si>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</si>
  <si>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</si>
  <si>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</si>
  <si>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</si>
  <si>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</si>
  <si>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</si>
  <si>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</si>
  <si>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</si>
  <si>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</si>
  <si>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</si>
  <si>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</si>
  <si>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</si>
  <si>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</si>
  <si>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</si>
  <si>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</si>
  <si>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</si>
  <si>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</si>
  <si>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</si>
  <si>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</si>
  <si>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</si>
  <si>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V0983 Oph / GSC 0421-2468</t>
  </si>
  <si>
    <t>EA</t>
  </si>
  <si>
    <t>VSX</t>
  </si>
  <si>
    <t>not avail.</t>
  </si>
  <si>
    <t>IBVS 6029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</si>
  <si>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</si>
  <si>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</si>
  <si>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</si>
  <si>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</si>
  <si>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</si>
  <si>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</si>
  <si>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</si>
  <si>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</si>
  <si>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</si>
  <si>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</si>
  <si>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</si>
  <si>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</si>
  <si>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2431994.317 </t>
  </si>
  <si>
    <t> 22.06.1946 19:36 </t>
  </si>
  <si>
    <t> -1.060 </t>
  </si>
  <si>
    <t>P </t>
  </si>
  <si>
    <t> T.G.Nikulina </t>
  </si>
  <si>
    <t> AC 194.27 </t>
  </si>
  <si>
    <t>2432772.201 </t>
  </si>
  <si>
    <t> 08.08.1948 16:49 </t>
  </si>
  <si>
    <t> -0.035 </t>
  </si>
  <si>
    <t>2434593.240 </t>
  </si>
  <si>
    <t> 03.08.1953 17:45 </t>
  </si>
  <si>
    <t> 1.299 </t>
  </si>
  <si>
    <t>2434954.244 </t>
  </si>
  <si>
    <t> 30.07.1954 17:51 </t>
  </si>
  <si>
    <t> 3.428 </t>
  </si>
  <si>
    <t>2436045.244 </t>
  </si>
  <si>
    <t> 25.07.1957 17:51 </t>
  </si>
  <si>
    <t> 0.916 </t>
  </si>
  <si>
    <t>2456018.8707 </t>
  </si>
  <si>
    <t> 01.04.2012 08:53 </t>
  </si>
  <si>
    <t> -0.0000 </t>
  </si>
  <si>
    <t>C </t>
  </si>
  <si>
    <t> R.Diethelm </t>
  </si>
  <si>
    <t>IBVS 6029 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</si>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</sst>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V0983 Oph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-479.5</c:v>
                </c:pt>
                <c:pt idx="1">
                  <c:v>-387.5</c:v>
                </c:pt>
                <c:pt idx="2">
                  <c:v>-172</c:v>
                </c:pt>
                <c:pt idx="3">
                  <c:v>-129</c:v>
                </c:pt>
                <c:pt idx="4">
                  <c:v>0</c:v>
                </c:pt>
                <c:pt idx="5">
                  <c:v>2365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4B-49E9-A6E9-8C9D48F591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-479.5</c:v>
                </c:pt>
                <c:pt idx="1">
                  <c:v>-387.5</c:v>
                </c:pt>
                <c:pt idx="2">
                  <c:v>-172</c:v>
                </c:pt>
                <c:pt idx="3">
                  <c:v>-129</c:v>
                </c:pt>
                <c:pt idx="4">
                  <c:v>0</c:v>
                </c:pt>
                <c:pt idx="5">
                  <c:v>2365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">
                  <c:v>1.4382000000041444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4B-49E9-A6E9-8C9D48F591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-479.5</c:v>
                </c:pt>
                <c:pt idx="1">
                  <c:v>-387.5</c:v>
                </c:pt>
                <c:pt idx="2">
                  <c:v>-172</c:v>
                </c:pt>
                <c:pt idx="3">
                  <c:v>-129</c:v>
                </c:pt>
                <c:pt idx="4">
                  <c:v>0</c:v>
                </c:pt>
                <c:pt idx="5">
                  <c:v>2365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4B-49E9-A6E9-8C9D48F591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-479.5</c:v>
                </c:pt>
                <c:pt idx="1">
                  <c:v>-387.5</c:v>
                </c:pt>
                <c:pt idx="2">
                  <c:v>-172</c:v>
                </c:pt>
                <c:pt idx="3">
                  <c:v>-129</c:v>
                </c:pt>
                <c:pt idx="4">
                  <c:v>0</c:v>
                </c:pt>
                <c:pt idx="5">
                  <c:v>2365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-1.5974499999974796</c:v>
                </c:pt>
                <c:pt idx="1">
                  <c:v>-0.64424999999755528</c:v>
                </c:pt>
                <c:pt idx="2">
                  <c:v>0.5187999999980093</c:v>
                </c:pt>
                <c:pt idx="3">
                  <c:v>-1.6079000000027008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4B-49E9-A6E9-8C9D48F591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-479.5</c:v>
                </c:pt>
                <c:pt idx="1">
                  <c:v>-387.5</c:v>
                </c:pt>
                <c:pt idx="2">
                  <c:v>-172</c:v>
                </c:pt>
                <c:pt idx="3">
                  <c:v>-129</c:v>
                </c:pt>
                <c:pt idx="4">
                  <c:v>0</c:v>
                </c:pt>
                <c:pt idx="5">
                  <c:v>2365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4B-49E9-A6E9-8C9D48F591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-479.5</c:v>
                </c:pt>
                <c:pt idx="1">
                  <c:v>-387.5</c:v>
                </c:pt>
                <c:pt idx="2">
                  <c:v>-172</c:v>
                </c:pt>
                <c:pt idx="3">
                  <c:v>-129</c:v>
                </c:pt>
                <c:pt idx="4">
                  <c:v>0</c:v>
                </c:pt>
                <c:pt idx="5">
                  <c:v>2365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4B-49E9-A6E9-8C9D48F591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4">
                    <c:v>0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-479.5</c:v>
                </c:pt>
                <c:pt idx="1">
                  <c:v>-387.5</c:v>
                </c:pt>
                <c:pt idx="2">
                  <c:v>-172</c:v>
                </c:pt>
                <c:pt idx="3">
                  <c:v>-129</c:v>
                </c:pt>
                <c:pt idx="4">
                  <c:v>0</c:v>
                </c:pt>
                <c:pt idx="5">
                  <c:v>2365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4B-49E9-A6E9-8C9D48F591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-479.5</c:v>
                </c:pt>
                <c:pt idx="1">
                  <c:v>-387.5</c:v>
                </c:pt>
                <c:pt idx="2">
                  <c:v>-172</c:v>
                </c:pt>
                <c:pt idx="3">
                  <c:v>-129</c:v>
                </c:pt>
                <c:pt idx="4">
                  <c:v>0</c:v>
                </c:pt>
                <c:pt idx="5">
                  <c:v>2365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-0.89247880628885445</c:v>
                </c:pt>
                <c:pt idx="1">
                  <c:v>-0.81429296901053982</c:v>
                </c:pt>
                <c:pt idx="2">
                  <c:v>-0.63115114364666125</c:v>
                </c:pt>
                <c:pt idx="3">
                  <c:v>-0.59460776317962283</c:v>
                </c:pt>
                <c:pt idx="4">
                  <c:v>-0.48497762177850767</c:v>
                </c:pt>
                <c:pt idx="5">
                  <c:v>1.5249083039086044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4B-49E9-A6E9-8C9D48F591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-479.5</c:v>
                </c:pt>
                <c:pt idx="1">
                  <c:v>-387.5</c:v>
                </c:pt>
                <c:pt idx="2">
                  <c:v>-172</c:v>
                </c:pt>
                <c:pt idx="3">
                  <c:v>-129</c:v>
                </c:pt>
                <c:pt idx="4">
                  <c:v>0</c:v>
                </c:pt>
                <c:pt idx="5">
                  <c:v>2365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4B-49E9-A6E9-8C9D48F59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246872"/>
        <c:axId val="1"/>
      </c:scatterChart>
      <c:valAx>
        <c:axId val="336246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246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3DF7A7-0AF1-C2E0-C459-05F1C2B0D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39</v>
      </c>
    </row>
    <row r="2" spans="1:7" s="22" customFormat="1" ht="12.95" customHeight="1" x14ac:dyDescent="0.2">
      <c r="A2" s="22" t="s">
        <v>24</v>
      </c>
      <c r="B2" s="6" t="s">
        <v>40</v>
      </c>
      <c r="C2" s="23"/>
      <c r="D2" s="23"/>
    </row>
    <row r="3" spans="1:7" s="22" customFormat="1" ht="12.95" customHeight="1" thickBot="1" x14ac:dyDescent="0.25"/>
    <row r="4" spans="1:7" s="22" customFormat="1" ht="12.95" customHeight="1" thickTop="1" thickBot="1" x14ac:dyDescent="0.25">
      <c r="A4" s="24" t="s">
        <v>0</v>
      </c>
      <c r="C4" s="25" t="s">
        <v>42</v>
      </c>
      <c r="D4" s="26" t="s">
        <v>42</v>
      </c>
    </row>
    <row r="5" spans="1:7" s="22" customFormat="1" ht="12.95" customHeight="1" thickTop="1" x14ac:dyDescent="0.2"/>
    <row r="6" spans="1:7" s="22" customFormat="1" ht="12.95" customHeight="1" x14ac:dyDescent="0.2">
      <c r="A6" s="24" t="s">
        <v>1</v>
      </c>
    </row>
    <row r="7" spans="1:7" s="22" customFormat="1" ht="12.95" customHeight="1" x14ac:dyDescent="0.2">
      <c r="A7" s="22" t="s">
        <v>2</v>
      </c>
      <c r="C7" s="54">
        <v>36045.243999999999</v>
      </c>
      <c r="D7" s="7" t="s">
        <v>41</v>
      </c>
    </row>
    <row r="8" spans="1:7" s="22" customFormat="1" ht="12.95" customHeight="1" x14ac:dyDescent="0.2">
      <c r="A8" s="22" t="s">
        <v>3</v>
      </c>
      <c r="C8" s="54">
        <v>8.4449000000000005</v>
      </c>
      <c r="D8" s="7" t="s">
        <v>41</v>
      </c>
    </row>
    <row r="9" spans="1:7" s="22" customFormat="1" ht="12.95" customHeight="1" x14ac:dyDescent="0.2">
      <c r="A9" s="28" t="s">
        <v>29</v>
      </c>
      <c r="C9" s="29">
        <v>-9.5</v>
      </c>
      <c r="D9" s="22" t="s">
        <v>30</v>
      </c>
    </row>
    <row r="10" spans="1:7" s="22" customFormat="1" ht="12.95" customHeight="1" thickBot="1" x14ac:dyDescent="0.25">
      <c r="C10" s="30" t="s">
        <v>20</v>
      </c>
      <c r="D10" s="30" t="s">
        <v>21</v>
      </c>
    </row>
    <row r="11" spans="1:7" s="22" customFormat="1" ht="12.95" customHeight="1" x14ac:dyDescent="0.2">
      <c r="A11" s="22" t="s">
        <v>15</v>
      </c>
      <c r="C11" s="31">
        <f ca="1">INTERCEPT(INDIRECT($G$11):G992,INDIRECT($F$11):F992)</f>
        <v>-0.48497762177850767</v>
      </c>
      <c r="D11" s="23"/>
      <c r="F11" s="32" t="str">
        <f>"F"&amp;E19</f>
        <v>F21</v>
      </c>
      <c r="G11" s="31" t="str">
        <f>"G"&amp;E19</f>
        <v>G21</v>
      </c>
    </row>
    <row r="12" spans="1:7" s="22" customFormat="1" ht="12.95" customHeight="1" x14ac:dyDescent="0.2">
      <c r="A12" s="22" t="s">
        <v>16</v>
      </c>
      <c r="C12" s="31">
        <f ca="1">SLOPE(INDIRECT($G$11):G992,INDIRECT($F$11):F992)</f>
        <v>8.4984605737298605E-4</v>
      </c>
      <c r="D12" s="23"/>
    </row>
    <row r="13" spans="1:7" s="22" customFormat="1" ht="12.95" customHeight="1" x14ac:dyDescent="0.2">
      <c r="A13" s="22" t="s">
        <v>19</v>
      </c>
      <c r="C13" s="23" t="s">
        <v>13</v>
      </c>
      <c r="D13" s="33" t="s">
        <v>36</v>
      </c>
      <c r="E13" s="29">
        <v>1</v>
      </c>
    </row>
    <row r="14" spans="1:7" s="22" customFormat="1" ht="12.95" customHeight="1" x14ac:dyDescent="0.2">
      <c r="D14" s="33" t="s">
        <v>31</v>
      </c>
      <c r="E14" s="34">
        <f ca="1">NOW()+15018.5+$C$9/24</f>
        <v>60368.713954861109</v>
      </c>
    </row>
    <row r="15" spans="1:7" s="22" customFormat="1" ht="12.95" customHeight="1" x14ac:dyDescent="0.2">
      <c r="A15" s="35" t="s">
        <v>17</v>
      </c>
      <c r="C15" s="36">
        <f ca="1">(C7+C11)+(C8+C12)*INT(MAX(F21:F3533))</f>
        <v>56018.957408303904</v>
      </c>
      <c r="D15" s="33" t="s">
        <v>37</v>
      </c>
      <c r="E15" s="34">
        <f ca="1">ROUND(2*(E14-$C$7)/$C$8,0)/2+E13</f>
        <v>2881.5</v>
      </c>
    </row>
    <row r="16" spans="1:7" s="22" customFormat="1" ht="12.95" customHeight="1" x14ac:dyDescent="0.2">
      <c r="A16" s="24" t="s">
        <v>4</v>
      </c>
      <c r="C16" s="37">
        <f ca="1">+C8+C12</f>
        <v>8.4457498460573728</v>
      </c>
      <c r="D16" s="33" t="s">
        <v>38</v>
      </c>
      <c r="E16" s="31">
        <f ca="1">ROUND(2*(E14-$C$15)/$C$16,0)/2+E13</f>
        <v>516</v>
      </c>
    </row>
    <row r="17" spans="1:21" s="22" customFormat="1" ht="12.95" customHeight="1" thickBot="1" x14ac:dyDescent="0.25">
      <c r="A17" s="33" t="s">
        <v>28</v>
      </c>
      <c r="C17" s="22">
        <f>COUNT(C21:C2191)</f>
        <v>6</v>
      </c>
      <c r="D17" s="33" t="s">
        <v>32</v>
      </c>
      <c r="E17" s="38">
        <f ca="1">+$C$15+$C$16*E16-15018.5-$C$9/24</f>
        <v>45358.860162202844</v>
      </c>
    </row>
    <row r="18" spans="1:21" s="22" customFormat="1" ht="12.95" customHeight="1" thickTop="1" thickBot="1" x14ac:dyDescent="0.25">
      <c r="A18" s="24" t="s">
        <v>5</v>
      </c>
      <c r="C18" s="39">
        <f ca="1">+C15</f>
        <v>56018.957408303904</v>
      </c>
      <c r="D18" s="40">
        <f ca="1">+C16</f>
        <v>8.4457498460573728</v>
      </c>
      <c r="E18" s="41" t="s">
        <v>33</v>
      </c>
    </row>
    <row r="19" spans="1:21" s="22" customFormat="1" ht="12.95" customHeight="1" thickTop="1" x14ac:dyDescent="0.2">
      <c r="A19" s="42" t="s">
        <v>34</v>
      </c>
      <c r="E19" s="43">
        <v>21</v>
      </c>
    </row>
    <row r="20" spans="1:21" s="22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4" t="s">
        <v>41</v>
      </c>
      <c r="I20" s="44" t="s">
        <v>47</v>
      </c>
      <c r="J20" s="44" t="s">
        <v>18</v>
      </c>
      <c r="K20" s="44" t="s">
        <v>55</v>
      </c>
      <c r="L20" s="44" t="s">
        <v>25</v>
      </c>
      <c r="M20" s="44" t="s">
        <v>26</v>
      </c>
      <c r="N20" s="44" t="s">
        <v>27</v>
      </c>
      <c r="O20" s="44" t="s">
        <v>23</v>
      </c>
      <c r="P20" s="45" t="s">
        <v>22</v>
      </c>
      <c r="Q20" s="30" t="s">
        <v>14</v>
      </c>
      <c r="U20" s="46" t="s">
        <v>35</v>
      </c>
    </row>
    <row r="21" spans="1:21" s="22" customFormat="1" ht="12.95" customHeight="1" x14ac:dyDescent="0.2">
      <c r="A21" s="47" t="s">
        <v>61</v>
      </c>
      <c r="B21" s="48" t="s">
        <v>44</v>
      </c>
      <c r="C21" s="49">
        <v>31994.316999999999</v>
      </c>
      <c r="D21" s="27"/>
      <c r="E21" s="22">
        <f t="shared" ref="E21:E26" si="0">+(C21-C$7)/C$8</f>
        <v>-479.68916150576081</v>
      </c>
      <c r="F21" s="22">
        <f t="shared" ref="F21:F26" si="1">ROUND(2*E21,0)/2</f>
        <v>-479.5</v>
      </c>
      <c r="G21" s="22">
        <f t="shared" ref="G21:G26" si="2">+C21-(C$7+F21*C$8)</f>
        <v>-1.5974499999974796</v>
      </c>
      <c r="K21" s="22">
        <f>+G21</f>
        <v>-1.5974499999974796</v>
      </c>
      <c r="O21" s="22">
        <f t="shared" ref="O21:O26" ca="1" si="3">+C$11+C$12*$F21</f>
        <v>-0.89247880628885445</v>
      </c>
      <c r="Q21" s="50">
        <f t="shared" ref="Q21:Q26" si="4">+C21-15018.5</f>
        <v>16975.816999999999</v>
      </c>
    </row>
    <row r="22" spans="1:21" s="22" customFormat="1" ht="12.95" customHeight="1" x14ac:dyDescent="0.2">
      <c r="A22" s="51" t="s">
        <v>61</v>
      </c>
      <c r="B22" s="48" t="s">
        <v>44</v>
      </c>
      <c r="C22" s="49">
        <v>32772.201000000001</v>
      </c>
      <c r="D22" s="27"/>
      <c r="E22" s="22">
        <f t="shared" si="0"/>
        <v>-387.57628864758584</v>
      </c>
      <c r="F22" s="22">
        <f t="shared" si="1"/>
        <v>-387.5</v>
      </c>
      <c r="G22" s="22">
        <f t="shared" si="2"/>
        <v>-0.64424999999755528</v>
      </c>
      <c r="K22" s="22">
        <f>+G22</f>
        <v>-0.64424999999755528</v>
      </c>
      <c r="O22" s="22">
        <f t="shared" ca="1" si="3"/>
        <v>-0.81429296901053982</v>
      </c>
      <c r="Q22" s="50">
        <f t="shared" si="4"/>
        <v>17753.701000000001</v>
      </c>
    </row>
    <row r="23" spans="1:21" s="22" customFormat="1" ht="12.95" customHeight="1" x14ac:dyDescent="0.2">
      <c r="A23" s="51" t="s">
        <v>61</v>
      </c>
      <c r="B23" s="48" t="s">
        <v>80</v>
      </c>
      <c r="C23" s="49">
        <v>34593.24</v>
      </c>
      <c r="D23" s="27"/>
      <c r="E23" s="22">
        <f t="shared" si="0"/>
        <v>-171.93856647207198</v>
      </c>
      <c r="F23" s="22">
        <f t="shared" si="1"/>
        <v>-172</v>
      </c>
      <c r="G23" s="22">
        <f t="shared" si="2"/>
        <v>0.5187999999980093</v>
      </c>
      <c r="K23" s="22">
        <f>+G23</f>
        <v>0.5187999999980093</v>
      </c>
      <c r="O23" s="22">
        <f t="shared" ca="1" si="3"/>
        <v>-0.63115114364666125</v>
      </c>
      <c r="Q23" s="50">
        <f t="shared" si="4"/>
        <v>19574.739999999998</v>
      </c>
    </row>
    <row r="24" spans="1:21" s="22" customFormat="1" ht="12.95" customHeight="1" x14ac:dyDescent="0.2">
      <c r="A24" s="51" t="s">
        <v>61</v>
      </c>
      <c r="B24" s="48" t="s">
        <v>44</v>
      </c>
      <c r="C24" s="49">
        <v>34954.243999999999</v>
      </c>
      <c r="D24" s="27"/>
      <c r="E24" s="22">
        <f t="shared" si="0"/>
        <v>-129.19039893900461</v>
      </c>
      <c r="F24" s="22">
        <f t="shared" si="1"/>
        <v>-129</v>
      </c>
      <c r="G24" s="22">
        <f t="shared" si="2"/>
        <v>-1.6079000000027008</v>
      </c>
      <c r="K24" s="22">
        <f>+G24</f>
        <v>-1.6079000000027008</v>
      </c>
      <c r="O24" s="22">
        <f t="shared" ca="1" si="3"/>
        <v>-0.59460776317962283</v>
      </c>
      <c r="Q24" s="50">
        <f t="shared" si="4"/>
        <v>19935.743999999999</v>
      </c>
    </row>
    <row r="25" spans="1:21" s="22" customFormat="1" ht="12.95" customHeight="1" x14ac:dyDescent="0.2">
      <c r="A25" s="21" t="s">
        <v>41</v>
      </c>
      <c r="C25" s="27">
        <v>36045.243999999999</v>
      </c>
      <c r="D25" s="27" t="s">
        <v>13</v>
      </c>
      <c r="E25" s="22">
        <f t="shared" si="0"/>
        <v>0</v>
      </c>
      <c r="F25" s="22">
        <f t="shared" si="1"/>
        <v>0</v>
      </c>
      <c r="G25" s="22">
        <f t="shared" si="2"/>
        <v>0</v>
      </c>
      <c r="H25" s="22">
        <f>+G25</f>
        <v>0</v>
      </c>
      <c r="O25" s="22">
        <f t="shared" ca="1" si="3"/>
        <v>-0.48497762177850767</v>
      </c>
      <c r="Q25" s="50">
        <f t="shared" si="4"/>
        <v>21026.743999999999</v>
      </c>
    </row>
    <row r="26" spans="1:21" s="22" customFormat="1" ht="12.95" customHeight="1" x14ac:dyDescent="0.2">
      <c r="A26" s="52" t="s">
        <v>43</v>
      </c>
      <c r="B26" s="53" t="s">
        <v>44</v>
      </c>
      <c r="C26" s="52">
        <v>56018.870699999999</v>
      </c>
      <c r="D26" s="52">
        <v>5.0000000000000001E-4</v>
      </c>
      <c r="E26" s="22">
        <f t="shared" si="0"/>
        <v>2365.1703039704435</v>
      </c>
      <c r="F26" s="22">
        <f t="shared" si="1"/>
        <v>2365</v>
      </c>
      <c r="G26" s="22">
        <f t="shared" si="2"/>
        <v>1.4382000000041444</v>
      </c>
      <c r="I26" s="22">
        <f>+G26</f>
        <v>1.4382000000041444</v>
      </c>
      <c r="O26" s="22">
        <f t="shared" ca="1" si="3"/>
        <v>1.5249083039086044</v>
      </c>
      <c r="Q26" s="50">
        <f t="shared" si="4"/>
        <v>41000.370699999999</v>
      </c>
    </row>
    <row r="27" spans="1:21" s="22" customFormat="1" ht="12.95" customHeight="1" x14ac:dyDescent="0.2">
      <c r="B27" s="23"/>
      <c r="C27" s="27"/>
      <c r="D27" s="27"/>
      <c r="Q27" s="50"/>
    </row>
    <row r="28" spans="1:21" s="22" customFormat="1" ht="12.95" customHeight="1" x14ac:dyDescent="0.2">
      <c r="C28" s="27"/>
      <c r="D28" s="27"/>
      <c r="Q28" s="50"/>
    </row>
    <row r="29" spans="1:21" s="22" customFormat="1" ht="12.95" customHeight="1" x14ac:dyDescent="0.2">
      <c r="C29" s="27"/>
      <c r="D29" s="27"/>
      <c r="Q29" s="50"/>
    </row>
    <row r="30" spans="1:21" x14ac:dyDescent="0.2">
      <c r="C30" s="4"/>
      <c r="D30" s="4"/>
      <c r="Q30" s="2"/>
    </row>
    <row r="31" spans="1:21" x14ac:dyDescent="0.2">
      <c r="C31" s="4"/>
      <c r="D31" s="4"/>
      <c r="Q31" s="2"/>
    </row>
    <row r="32" spans="1:21" x14ac:dyDescent="0.2">
      <c r="C32" s="4"/>
      <c r="D32" s="4"/>
      <c r="Q32" s="2"/>
    </row>
    <row r="33" spans="3:17" x14ac:dyDescent="0.2">
      <c r="C33" s="4"/>
      <c r="D33" s="4"/>
      <c r="Q33" s="2"/>
    </row>
    <row r="34" spans="3:17" x14ac:dyDescent="0.2">
      <c r="C34" s="4"/>
      <c r="D34" s="4"/>
    </row>
    <row r="35" spans="3:17" x14ac:dyDescent="0.2">
      <c r="C35" s="4"/>
      <c r="D35" s="4"/>
    </row>
    <row r="36" spans="3:17" x14ac:dyDescent="0.2">
      <c r="C36" s="4"/>
      <c r="D36" s="4"/>
    </row>
    <row r="37" spans="3:17" x14ac:dyDescent="0.2">
      <c r="C37" s="4"/>
      <c r="D37" s="4"/>
    </row>
    <row r="38" spans="3:17" x14ac:dyDescent="0.2">
      <c r="C38" s="4"/>
      <c r="D38" s="4"/>
    </row>
    <row r="39" spans="3:17" x14ac:dyDescent="0.2">
      <c r="C39" s="4"/>
      <c r="D39" s="4"/>
    </row>
    <row r="40" spans="3:17" x14ac:dyDescent="0.2">
      <c r="C40" s="4"/>
      <c r="D40" s="4"/>
    </row>
    <row r="41" spans="3:17" x14ac:dyDescent="0.2">
      <c r="C41" s="4"/>
      <c r="D41" s="4"/>
    </row>
    <row r="42" spans="3:17" x14ac:dyDescent="0.2">
      <c r="C42" s="4"/>
      <c r="D42" s="4"/>
    </row>
    <row r="43" spans="3:17" x14ac:dyDescent="0.2">
      <c r="C43" s="4"/>
      <c r="D43" s="4"/>
    </row>
    <row r="44" spans="3:17" x14ac:dyDescent="0.2">
      <c r="C44" s="4"/>
      <c r="D44" s="4"/>
    </row>
    <row r="45" spans="3:17" x14ac:dyDescent="0.2">
      <c r="C45" s="4"/>
      <c r="D45" s="4"/>
    </row>
    <row r="46" spans="3:17" x14ac:dyDescent="0.2">
      <c r="C46" s="4"/>
      <c r="D46" s="4"/>
    </row>
    <row r="47" spans="3:17" x14ac:dyDescent="0.2">
      <c r="C47" s="4"/>
      <c r="D47" s="4"/>
    </row>
    <row r="48" spans="3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0"/>
  <sheetViews>
    <sheetView workbookViewId="0">
      <selection activeCell="A13" sqref="A13:C16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8" t="s">
        <v>45</v>
      </c>
      <c r="I1" s="9" t="s">
        <v>46</v>
      </c>
      <c r="J1" s="10" t="s">
        <v>47</v>
      </c>
    </row>
    <row r="2" spans="1:16" x14ac:dyDescent="0.2">
      <c r="I2" s="11" t="s">
        <v>48</v>
      </c>
      <c r="J2" s="12" t="s">
        <v>49</v>
      </c>
    </row>
    <row r="3" spans="1:16" x14ac:dyDescent="0.2">
      <c r="A3" s="13" t="s">
        <v>50</v>
      </c>
      <c r="I3" s="11" t="s">
        <v>51</v>
      </c>
      <c r="J3" s="12" t="s">
        <v>52</v>
      </c>
    </row>
    <row r="4" spans="1:16" x14ac:dyDescent="0.2">
      <c r="I4" s="11" t="s">
        <v>53</v>
      </c>
      <c r="J4" s="12" t="s">
        <v>52</v>
      </c>
    </row>
    <row r="5" spans="1:16" ht="13.5" thickBot="1" x14ac:dyDescent="0.25">
      <c r="I5" s="14" t="s">
        <v>54</v>
      </c>
      <c r="J5" s="15" t="s">
        <v>55</v>
      </c>
    </row>
    <row r="10" spans="1:16" ht="13.5" thickBot="1" x14ac:dyDescent="0.25"/>
    <row r="11" spans="1:16" ht="12.75" customHeight="1" thickBot="1" x14ac:dyDescent="0.25">
      <c r="A11" s="4" t="str">
        <f t="shared" ref="A11:A16" si="0">P11</f>
        <v> AC 194.27 </v>
      </c>
      <c r="B11" s="3" t="str">
        <f t="shared" ref="B11:B16" si="1">IF(H11=INT(H11),"I","II")</f>
        <v>II</v>
      </c>
      <c r="C11" s="4">
        <f t="shared" ref="C11:C16" si="2">1*G11</f>
        <v>36045.243999999999</v>
      </c>
      <c r="D11" s="5" t="str">
        <f t="shared" ref="D11:D16" si="3">VLOOKUP(F11,I$1:J$5,2,FALSE)</f>
        <v>vis</v>
      </c>
      <c r="E11" s="16">
        <f>VLOOKUP(C11,Active!C$21:E$973,3,FALSE)</f>
        <v>0</v>
      </c>
      <c r="F11" s="3" t="s">
        <v>54</v>
      </c>
      <c r="G11" s="5" t="str">
        <f t="shared" ref="G11:G16" si="4">MID(I11,3,LEN(I11)-3)</f>
        <v>36045.244</v>
      </c>
      <c r="H11" s="4">
        <f t="shared" ref="H11:H16" si="5">1*K11</f>
        <v>-1949.5</v>
      </c>
      <c r="I11" s="17" t="s">
        <v>71</v>
      </c>
      <c r="J11" s="18" t="s">
        <v>72</v>
      </c>
      <c r="K11" s="17">
        <v>-1949.5</v>
      </c>
      <c r="L11" s="17" t="s">
        <v>73</v>
      </c>
      <c r="M11" s="18" t="s">
        <v>59</v>
      </c>
      <c r="N11" s="18"/>
      <c r="O11" s="19" t="s">
        <v>60</v>
      </c>
      <c r="P11" s="19" t="s">
        <v>61</v>
      </c>
    </row>
    <row r="12" spans="1:16" ht="12.75" customHeight="1" thickBot="1" x14ac:dyDescent="0.25">
      <c r="A12" s="4" t="str">
        <f t="shared" si="0"/>
        <v>IBVS 6029 </v>
      </c>
      <c r="B12" s="3" t="str">
        <f t="shared" si="1"/>
        <v>I</v>
      </c>
      <c r="C12" s="4">
        <f t="shared" si="2"/>
        <v>56018.870699999999</v>
      </c>
      <c r="D12" s="5" t="str">
        <f t="shared" si="3"/>
        <v>vis</v>
      </c>
      <c r="E12" s="16">
        <f>VLOOKUP(C12,Active!C$21:E$973,3,FALSE)</f>
        <v>2365.1703039704435</v>
      </c>
      <c r="F12" s="3" t="s">
        <v>54</v>
      </c>
      <c r="G12" s="5" t="str">
        <f t="shared" si="4"/>
        <v>56018.8707</v>
      </c>
      <c r="H12" s="4">
        <f t="shared" si="5"/>
        <v>416</v>
      </c>
      <c r="I12" s="17" t="s">
        <v>74</v>
      </c>
      <c r="J12" s="18" t="s">
        <v>75</v>
      </c>
      <c r="K12" s="17">
        <v>416</v>
      </c>
      <c r="L12" s="17" t="s">
        <v>76</v>
      </c>
      <c r="M12" s="18" t="s">
        <v>77</v>
      </c>
      <c r="N12" s="18" t="s">
        <v>54</v>
      </c>
      <c r="O12" s="19" t="s">
        <v>78</v>
      </c>
      <c r="P12" s="20" t="s">
        <v>79</v>
      </c>
    </row>
    <row r="13" spans="1:16" ht="12.75" customHeight="1" thickBot="1" x14ac:dyDescent="0.25">
      <c r="A13" s="4" t="str">
        <f t="shared" si="0"/>
        <v> AC 194.27 </v>
      </c>
      <c r="B13" s="3" t="str">
        <f t="shared" si="1"/>
        <v>I</v>
      </c>
      <c r="C13" s="4">
        <f t="shared" si="2"/>
        <v>31994.316999999999</v>
      </c>
      <c r="D13" s="5" t="str">
        <f t="shared" si="3"/>
        <v>vis</v>
      </c>
      <c r="E13" s="16">
        <f>VLOOKUP(C13,Active!C$21:E$973,3,FALSE)</f>
        <v>-479.68916150576081</v>
      </c>
      <c r="F13" s="3" t="s">
        <v>54</v>
      </c>
      <c r="G13" s="5" t="str">
        <f t="shared" si="4"/>
        <v>31994.317</v>
      </c>
      <c r="H13" s="4">
        <f t="shared" si="5"/>
        <v>-2429</v>
      </c>
      <c r="I13" s="17" t="s">
        <v>56</v>
      </c>
      <c r="J13" s="18" t="s">
        <v>57</v>
      </c>
      <c r="K13" s="17">
        <v>-2429</v>
      </c>
      <c r="L13" s="17" t="s">
        <v>58</v>
      </c>
      <c r="M13" s="18" t="s">
        <v>59</v>
      </c>
      <c r="N13" s="18"/>
      <c r="O13" s="19" t="s">
        <v>60</v>
      </c>
      <c r="P13" s="19" t="s">
        <v>61</v>
      </c>
    </row>
    <row r="14" spans="1:16" ht="12.75" customHeight="1" thickBot="1" x14ac:dyDescent="0.25">
      <c r="A14" s="4" t="str">
        <f t="shared" si="0"/>
        <v> AC 194.27 </v>
      </c>
      <c r="B14" s="3" t="str">
        <f t="shared" si="1"/>
        <v>I</v>
      </c>
      <c r="C14" s="4">
        <f t="shared" si="2"/>
        <v>32772.201000000001</v>
      </c>
      <c r="D14" s="5" t="str">
        <f t="shared" si="3"/>
        <v>vis</v>
      </c>
      <c r="E14" s="16">
        <f>VLOOKUP(C14,Active!C$21:E$973,3,FALSE)</f>
        <v>-387.57628864758584</v>
      </c>
      <c r="F14" s="3" t="s">
        <v>54</v>
      </c>
      <c r="G14" s="5" t="str">
        <f t="shared" si="4"/>
        <v>32772.201</v>
      </c>
      <c r="H14" s="4">
        <f t="shared" si="5"/>
        <v>-2337</v>
      </c>
      <c r="I14" s="17" t="s">
        <v>62</v>
      </c>
      <c r="J14" s="18" t="s">
        <v>63</v>
      </c>
      <c r="K14" s="17">
        <v>-2337</v>
      </c>
      <c r="L14" s="17" t="s">
        <v>64</v>
      </c>
      <c r="M14" s="18" t="s">
        <v>59</v>
      </c>
      <c r="N14" s="18"/>
      <c r="O14" s="19" t="s">
        <v>60</v>
      </c>
      <c r="P14" s="19" t="s">
        <v>61</v>
      </c>
    </row>
    <row r="15" spans="1:16" ht="12.75" customHeight="1" thickBot="1" x14ac:dyDescent="0.25">
      <c r="A15" s="4" t="str">
        <f t="shared" si="0"/>
        <v> AC 194.27 </v>
      </c>
      <c r="B15" s="3" t="str">
        <f t="shared" si="1"/>
        <v>II</v>
      </c>
      <c r="C15" s="4">
        <f t="shared" si="2"/>
        <v>34593.24</v>
      </c>
      <c r="D15" s="5" t="str">
        <f t="shared" si="3"/>
        <v>vis</v>
      </c>
      <c r="E15" s="16">
        <f>VLOOKUP(C15,Active!C$21:E$973,3,FALSE)</f>
        <v>-171.93856647207198</v>
      </c>
      <c r="F15" s="3" t="s">
        <v>54</v>
      </c>
      <c r="G15" s="5" t="str">
        <f t="shared" si="4"/>
        <v>34593.240</v>
      </c>
      <c r="H15" s="4">
        <f t="shared" si="5"/>
        <v>-2121.5</v>
      </c>
      <c r="I15" s="17" t="s">
        <v>65</v>
      </c>
      <c r="J15" s="18" t="s">
        <v>66</v>
      </c>
      <c r="K15" s="17">
        <v>-2121.5</v>
      </c>
      <c r="L15" s="17" t="s">
        <v>67</v>
      </c>
      <c r="M15" s="18" t="s">
        <v>59</v>
      </c>
      <c r="N15" s="18"/>
      <c r="O15" s="19" t="s">
        <v>60</v>
      </c>
      <c r="P15" s="19" t="s">
        <v>61</v>
      </c>
    </row>
    <row r="16" spans="1:16" ht="12.75" customHeight="1" thickBot="1" x14ac:dyDescent="0.25">
      <c r="A16" s="4" t="str">
        <f t="shared" si="0"/>
        <v> AC 194.27 </v>
      </c>
      <c r="B16" s="3" t="str">
        <f t="shared" si="1"/>
        <v>I</v>
      </c>
      <c r="C16" s="4">
        <f t="shared" si="2"/>
        <v>34954.243999999999</v>
      </c>
      <c r="D16" s="5" t="str">
        <f t="shared" si="3"/>
        <v>vis</v>
      </c>
      <c r="E16" s="16">
        <f>VLOOKUP(C16,Active!C$21:E$973,3,FALSE)</f>
        <v>-129.19039893900461</v>
      </c>
      <c r="F16" s="3" t="s">
        <v>54</v>
      </c>
      <c r="G16" s="5" t="str">
        <f t="shared" si="4"/>
        <v>34954.244</v>
      </c>
      <c r="H16" s="4">
        <f t="shared" si="5"/>
        <v>-2079</v>
      </c>
      <c r="I16" s="17" t="s">
        <v>68</v>
      </c>
      <c r="J16" s="18" t="s">
        <v>69</v>
      </c>
      <c r="K16" s="17">
        <v>-2079</v>
      </c>
      <c r="L16" s="17" t="s">
        <v>70</v>
      </c>
      <c r="M16" s="18" t="s">
        <v>59</v>
      </c>
      <c r="N16" s="18"/>
      <c r="O16" s="19" t="s">
        <v>60</v>
      </c>
      <c r="P16" s="19" t="s">
        <v>61</v>
      </c>
    </row>
    <row r="17" spans="2:6" x14ac:dyDescent="0.2">
      <c r="B17" s="3"/>
      <c r="E17" s="16"/>
      <c r="F17" s="3"/>
    </row>
    <row r="18" spans="2:6" x14ac:dyDescent="0.2">
      <c r="B18" s="3"/>
      <c r="E18" s="16"/>
      <c r="F18" s="3"/>
    </row>
    <row r="19" spans="2:6" x14ac:dyDescent="0.2">
      <c r="B19" s="3"/>
      <c r="E19" s="16"/>
      <c r="F19" s="3"/>
    </row>
    <row r="20" spans="2:6" x14ac:dyDescent="0.2">
      <c r="B20" s="3"/>
      <c r="E20" s="16"/>
      <c r="F20" s="3"/>
    </row>
    <row r="21" spans="2:6" x14ac:dyDescent="0.2">
      <c r="B21" s="3"/>
      <c r="E21" s="16"/>
      <c r="F21" s="3"/>
    </row>
    <row r="22" spans="2:6" x14ac:dyDescent="0.2">
      <c r="B22" s="3"/>
      <c r="E22" s="16"/>
      <c r="F22" s="3"/>
    </row>
    <row r="23" spans="2:6" x14ac:dyDescent="0.2">
      <c r="B23" s="3"/>
      <c r="E23" s="16"/>
      <c r="F23" s="3"/>
    </row>
    <row r="24" spans="2:6" x14ac:dyDescent="0.2">
      <c r="B24" s="3"/>
      <c r="E24" s="16"/>
      <c r="F24" s="3"/>
    </row>
    <row r="25" spans="2:6" x14ac:dyDescent="0.2">
      <c r="B25" s="3"/>
      <c r="E25" s="16"/>
      <c r="F25" s="3"/>
    </row>
    <row r="26" spans="2:6" x14ac:dyDescent="0.2">
      <c r="B26" s="3"/>
      <c r="E26" s="16"/>
      <c r="F26" s="3"/>
    </row>
    <row r="27" spans="2:6" x14ac:dyDescent="0.2">
      <c r="B27" s="3"/>
      <c r="E27" s="16"/>
      <c r="F27" s="3"/>
    </row>
    <row r="28" spans="2:6" x14ac:dyDescent="0.2">
      <c r="B28" s="3"/>
      <c r="E28" s="16"/>
      <c r="F28" s="3"/>
    </row>
    <row r="29" spans="2:6" x14ac:dyDescent="0.2">
      <c r="B29" s="3"/>
      <c r="E29" s="16"/>
      <c r="F29" s="3"/>
    </row>
    <row r="30" spans="2:6" x14ac:dyDescent="0.2">
      <c r="B30" s="3"/>
      <c r="E30" s="16"/>
      <c r="F30" s="3"/>
    </row>
    <row r="31" spans="2:6" x14ac:dyDescent="0.2">
      <c r="B31" s="3"/>
      <c r="E31" s="16"/>
      <c r="F31" s="3"/>
    </row>
    <row r="32" spans="2:6" x14ac:dyDescent="0.2">
      <c r="B32" s="3"/>
      <c r="E32" s="16"/>
      <c r="F32" s="3"/>
    </row>
    <row r="33" spans="2:6" x14ac:dyDescent="0.2">
      <c r="B33" s="3"/>
      <c r="E33" s="16"/>
      <c r="F33" s="3"/>
    </row>
    <row r="34" spans="2:6" x14ac:dyDescent="0.2">
      <c r="B34" s="3"/>
      <c r="E34" s="16"/>
      <c r="F34" s="3"/>
    </row>
    <row r="35" spans="2:6" x14ac:dyDescent="0.2">
      <c r="B35" s="3"/>
      <c r="E35" s="16"/>
      <c r="F35" s="3"/>
    </row>
    <row r="36" spans="2:6" x14ac:dyDescent="0.2">
      <c r="B36" s="3"/>
      <c r="E36" s="16"/>
      <c r="F36" s="3"/>
    </row>
    <row r="37" spans="2:6" x14ac:dyDescent="0.2">
      <c r="B37" s="3"/>
      <c r="E37" s="16"/>
      <c r="F37" s="3"/>
    </row>
    <row r="38" spans="2:6" x14ac:dyDescent="0.2">
      <c r="B38" s="3"/>
      <c r="E38" s="16"/>
      <c r="F38" s="3"/>
    </row>
    <row r="39" spans="2:6" x14ac:dyDescent="0.2">
      <c r="B39" s="3"/>
      <c r="E39" s="16"/>
      <c r="F39" s="3"/>
    </row>
    <row r="40" spans="2:6" x14ac:dyDescent="0.2">
      <c r="B40" s="3"/>
      <c r="E40" s="16"/>
      <c r="F40" s="3"/>
    </row>
    <row r="41" spans="2:6" x14ac:dyDescent="0.2">
      <c r="B41" s="3"/>
      <c r="E41" s="16"/>
      <c r="F41" s="3"/>
    </row>
    <row r="42" spans="2:6" x14ac:dyDescent="0.2">
      <c r="B42" s="3"/>
      <c r="E42" s="16"/>
      <c r="F42" s="3"/>
    </row>
    <row r="43" spans="2:6" x14ac:dyDescent="0.2">
      <c r="B43" s="3"/>
      <c r="E43" s="16"/>
      <c r="F43" s="3"/>
    </row>
    <row r="44" spans="2:6" x14ac:dyDescent="0.2">
      <c r="B44" s="3"/>
      <c r="E44" s="16"/>
      <c r="F44" s="3"/>
    </row>
    <row r="45" spans="2:6" x14ac:dyDescent="0.2">
      <c r="B45" s="3"/>
      <c r="E45" s="16"/>
      <c r="F45" s="3"/>
    </row>
    <row r="46" spans="2:6" x14ac:dyDescent="0.2">
      <c r="B46" s="3"/>
      <c r="E46" s="16"/>
      <c r="F46" s="3"/>
    </row>
    <row r="47" spans="2:6" x14ac:dyDescent="0.2">
      <c r="B47" s="3"/>
      <c r="E47" s="16"/>
      <c r="F47" s="3"/>
    </row>
    <row r="48" spans="2:6" x14ac:dyDescent="0.2">
      <c r="B48" s="3"/>
      <c r="E48" s="16"/>
      <c r="F48" s="3"/>
    </row>
    <row r="49" spans="2:6" x14ac:dyDescent="0.2">
      <c r="B49" s="3"/>
      <c r="E49" s="16"/>
      <c r="F49" s="3"/>
    </row>
    <row r="50" spans="2:6" x14ac:dyDescent="0.2">
      <c r="B50" s="3"/>
      <c r="E50" s="16"/>
      <c r="F50" s="3"/>
    </row>
    <row r="51" spans="2:6" x14ac:dyDescent="0.2">
      <c r="B51" s="3"/>
      <c r="E51" s="16"/>
      <c r="F51" s="3"/>
    </row>
    <row r="52" spans="2:6" x14ac:dyDescent="0.2">
      <c r="B52" s="3"/>
      <c r="E52" s="16"/>
      <c r="F52" s="3"/>
    </row>
    <row r="53" spans="2:6" x14ac:dyDescent="0.2">
      <c r="B53" s="3"/>
      <c r="E53" s="16"/>
      <c r="F53" s="3"/>
    </row>
    <row r="54" spans="2:6" x14ac:dyDescent="0.2">
      <c r="B54" s="3"/>
      <c r="E54" s="16"/>
      <c r="F54" s="3"/>
    </row>
    <row r="55" spans="2:6" x14ac:dyDescent="0.2">
      <c r="B55" s="3"/>
      <c r="E55" s="16"/>
      <c r="F55" s="3"/>
    </row>
    <row r="56" spans="2:6" x14ac:dyDescent="0.2">
      <c r="B56" s="3"/>
      <c r="E56" s="16"/>
      <c r="F56" s="3"/>
    </row>
    <row r="57" spans="2:6" x14ac:dyDescent="0.2">
      <c r="B57" s="3"/>
      <c r="E57" s="16"/>
      <c r="F57" s="3"/>
    </row>
    <row r="58" spans="2:6" x14ac:dyDescent="0.2">
      <c r="B58" s="3"/>
      <c r="E58" s="16"/>
      <c r="F58" s="3"/>
    </row>
    <row r="59" spans="2:6" x14ac:dyDescent="0.2">
      <c r="B59" s="3"/>
      <c r="E59" s="16"/>
      <c r="F59" s="3"/>
    </row>
    <row r="60" spans="2:6" x14ac:dyDescent="0.2">
      <c r="B60" s="3"/>
      <c r="E60" s="16"/>
      <c r="F60" s="3"/>
    </row>
    <row r="61" spans="2:6" x14ac:dyDescent="0.2">
      <c r="B61" s="3"/>
      <c r="E61" s="16"/>
      <c r="F61" s="3"/>
    </row>
    <row r="62" spans="2:6" x14ac:dyDescent="0.2">
      <c r="B62" s="3"/>
      <c r="E62" s="16"/>
      <c r="F62" s="3"/>
    </row>
    <row r="63" spans="2:6" x14ac:dyDescent="0.2">
      <c r="B63" s="3"/>
      <c r="E63" s="16"/>
      <c r="F63" s="3"/>
    </row>
    <row r="64" spans="2:6" x14ac:dyDescent="0.2">
      <c r="B64" s="3"/>
      <c r="E64" s="16"/>
      <c r="F64" s="3"/>
    </row>
    <row r="65" spans="2:6" x14ac:dyDescent="0.2">
      <c r="B65" s="3"/>
      <c r="E65" s="16"/>
      <c r="F65" s="3"/>
    </row>
    <row r="66" spans="2:6" x14ac:dyDescent="0.2">
      <c r="B66" s="3"/>
      <c r="E66" s="16"/>
      <c r="F66" s="3"/>
    </row>
    <row r="67" spans="2:6" x14ac:dyDescent="0.2">
      <c r="B67" s="3"/>
      <c r="E67" s="16"/>
      <c r="F67" s="3"/>
    </row>
    <row r="68" spans="2:6" x14ac:dyDescent="0.2">
      <c r="B68" s="3"/>
      <c r="E68" s="16"/>
      <c r="F68" s="3"/>
    </row>
    <row r="69" spans="2:6" x14ac:dyDescent="0.2">
      <c r="B69" s="3"/>
      <c r="E69" s="16"/>
      <c r="F69" s="3"/>
    </row>
    <row r="70" spans="2:6" x14ac:dyDescent="0.2">
      <c r="B70" s="3"/>
      <c r="E70" s="16"/>
      <c r="F70" s="3"/>
    </row>
    <row r="71" spans="2:6" x14ac:dyDescent="0.2">
      <c r="B71" s="3"/>
      <c r="E71" s="16"/>
      <c r="F71" s="3"/>
    </row>
    <row r="72" spans="2:6" x14ac:dyDescent="0.2">
      <c r="B72" s="3"/>
      <c r="E72" s="16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</sheetData>
  <phoneticPr fontId="7" type="noConversion"/>
  <hyperlinks>
    <hyperlink ref="P12" r:id="rId1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2024-02-28T04:08:05Z</dcterms:modified>
</cp:coreProperties>
</file>