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69225CA-D112-4E38-A409-6B02EFF9DFD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E25" i="1"/>
  <c r="F25" i="1"/>
  <c r="Q24" i="1"/>
  <c r="Q28" i="1"/>
  <c r="G11" i="1"/>
  <c r="F11" i="1"/>
  <c r="E14" i="1"/>
  <c r="E15" i="1" s="1"/>
  <c r="C17" i="1"/>
  <c r="Q27" i="1"/>
  <c r="Q23" i="1"/>
  <c r="Q22" i="1"/>
  <c r="Q25" i="1"/>
  <c r="Q26" i="1"/>
  <c r="C7" i="1"/>
  <c r="C8" i="1"/>
  <c r="Q21" i="1"/>
  <c r="G21" i="1"/>
  <c r="E27" i="1"/>
  <c r="F27" i="1"/>
  <c r="G27" i="1"/>
  <c r="I27" i="1"/>
  <c r="E23" i="1"/>
  <c r="F23" i="1"/>
  <c r="G23" i="1"/>
  <c r="I23" i="1"/>
  <c r="E28" i="1"/>
  <c r="F28" i="1"/>
  <c r="G22" i="1"/>
  <c r="I22" i="1"/>
  <c r="E26" i="1"/>
  <c r="F26" i="1"/>
  <c r="G26" i="1"/>
  <c r="I26" i="1"/>
  <c r="E24" i="1"/>
  <c r="F24" i="1"/>
  <c r="G25" i="1"/>
  <c r="I25" i="1"/>
  <c r="E22" i="1"/>
  <c r="F22" i="1"/>
  <c r="G24" i="1"/>
  <c r="I24" i="1"/>
  <c r="H21" i="1"/>
  <c r="C11" i="1"/>
  <c r="C12" i="1"/>
  <c r="C16" i="1" l="1"/>
  <c r="D18" i="1" s="1"/>
  <c r="O25" i="1"/>
  <c r="O26" i="1"/>
  <c r="O28" i="1"/>
  <c r="O23" i="1"/>
  <c r="O22" i="1"/>
  <c r="C15" i="1"/>
  <c r="O24" i="1"/>
  <c r="O27" i="1"/>
  <c r="O21" i="1"/>
  <c r="C18" i="1" l="1"/>
  <c r="E16" i="1"/>
  <c r="E17" i="1" s="1"/>
</calcChain>
</file>

<file path=xl/sharedStrings.xml><?xml version="1.0" encoding="utf-8"?>
<sst xmlns="http://schemas.openxmlformats.org/spreadsheetml/2006/main" count="58" uniqueCount="50">
  <si>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</si>
  <si>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</si>
  <si>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</si>
  <si>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</si>
  <si>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</si>
  <si>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</si>
  <si>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</si>
  <si>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</si>
  <si>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</si>
  <si>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</si>
  <si>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</si>
  <si>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</si>
  <si>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</si>
  <si>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</si>
  <si>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</si>
  <si>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</si>
  <si>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</si>
  <si>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</si>
  <si>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</si>
  <si>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</si>
  <si>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</si>
  <si>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</si>
  <si>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</si>
  <si>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</si>
  <si>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</si>
  <si>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</si>
  <si>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</si>
  <si>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</si>
  <si>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</si>
  <si>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</si>
  <si>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</si>
  <si>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</si>
  <si>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</si>
  <si>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</si>
  <si>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</si>
  <si>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</si>
  <si>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</si>
  <si>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</si>
  <si>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V1022 Oph / na</t>
  </si>
  <si>
    <t>EW/KW</t>
  </si>
  <si>
    <t>IBVS 5894</t>
  </si>
  <si>
    <t>II</t>
  </si>
  <si>
    <t>I</t>
  </si>
  <si>
    <t>IBVS 5690</t>
  </si>
  <si>
    <t>Hoffman 1982</t>
  </si>
  <si>
    <t>IBVS 5945</t>
  </si>
  <si>
    <t>Add cycle</t>
  </si>
  <si>
    <t>Old Cycle</t>
  </si>
  <si>
    <t>IBVS 5992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</si>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</sst>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V1022 Oph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37560</c:v>
                </c:pt>
                <c:pt idx="3">
                  <c:v>37726.5</c:v>
                </c:pt>
                <c:pt idx="4">
                  <c:v>44042</c:v>
                </c:pt>
                <c:pt idx="5">
                  <c:v>44042.5</c:v>
                </c:pt>
                <c:pt idx="6">
                  <c:v>45262.5</c:v>
                </c:pt>
                <c:pt idx="7">
                  <c:v>46937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95-4AA0-8F01-A953A9C6BC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37560</c:v>
                </c:pt>
                <c:pt idx="3">
                  <c:v>37726.5</c:v>
                </c:pt>
                <c:pt idx="4">
                  <c:v>44042</c:v>
                </c:pt>
                <c:pt idx="5">
                  <c:v>44042.5</c:v>
                </c:pt>
                <c:pt idx="6">
                  <c:v>45262.5</c:v>
                </c:pt>
                <c:pt idx="7">
                  <c:v>46937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-1.6000000032363459E-3</c:v>
                </c:pt>
                <c:pt idx="2">
                  <c:v>-0.43590000000403961</c:v>
                </c:pt>
                <c:pt idx="3">
                  <c:v>-0.41969999999855645</c:v>
                </c:pt>
                <c:pt idx="4">
                  <c:v>-0.52139999999781139</c:v>
                </c:pt>
                <c:pt idx="5">
                  <c:v>-0.52300000000104774</c:v>
                </c:pt>
                <c:pt idx="6">
                  <c:v>-0.52350000000296859</c:v>
                </c:pt>
                <c:pt idx="7">
                  <c:v>-0.47550000000046566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95-4AA0-8F01-A953A9C6BC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37560</c:v>
                </c:pt>
                <c:pt idx="3">
                  <c:v>37726.5</c:v>
                </c:pt>
                <c:pt idx="4">
                  <c:v>44042</c:v>
                </c:pt>
                <c:pt idx="5">
                  <c:v>44042.5</c:v>
                </c:pt>
                <c:pt idx="6">
                  <c:v>45262.5</c:v>
                </c:pt>
                <c:pt idx="7">
                  <c:v>46937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95-4AA0-8F01-A953A9C6BC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37560</c:v>
                </c:pt>
                <c:pt idx="3">
                  <c:v>37726.5</c:v>
                </c:pt>
                <c:pt idx="4">
                  <c:v>44042</c:v>
                </c:pt>
                <c:pt idx="5">
                  <c:v>44042.5</c:v>
                </c:pt>
                <c:pt idx="6">
                  <c:v>45262.5</c:v>
                </c:pt>
                <c:pt idx="7">
                  <c:v>46937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95-4AA0-8F01-A953A9C6BC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37560</c:v>
                </c:pt>
                <c:pt idx="3">
                  <c:v>37726.5</c:v>
                </c:pt>
                <c:pt idx="4">
                  <c:v>44042</c:v>
                </c:pt>
                <c:pt idx="5">
                  <c:v>44042.5</c:v>
                </c:pt>
                <c:pt idx="6">
                  <c:v>45262.5</c:v>
                </c:pt>
                <c:pt idx="7">
                  <c:v>46937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95-4AA0-8F01-A953A9C6BC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37560</c:v>
                </c:pt>
                <c:pt idx="3">
                  <c:v>37726.5</c:v>
                </c:pt>
                <c:pt idx="4">
                  <c:v>44042</c:v>
                </c:pt>
                <c:pt idx="5">
                  <c:v>44042.5</c:v>
                </c:pt>
                <c:pt idx="6">
                  <c:v>45262.5</c:v>
                </c:pt>
                <c:pt idx="7">
                  <c:v>46937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95-4AA0-8F01-A953A9C6BC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37560</c:v>
                </c:pt>
                <c:pt idx="3">
                  <c:v>37726.5</c:v>
                </c:pt>
                <c:pt idx="4">
                  <c:v>44042</c:v>
                </c:pt>
                <c:pt idx="5">
                  <c:v>44042.5</c:v>
                </c:pt>
                <c:pt idx="6">
                  <c:v>45262.5</c:v>
                </c:pt>
                <c:pt idx="7">
                  <c:v>46937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95-4AA0-8F01-A953A9C6BC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37560</c:v>
                </c:pt>
                <c:pt idx="3">
                  <c:v>37726.5</c:v>
                </c:pt>
                <c:pt idx="4">
                  <c:v>44042</c:v>
                </c:pt>
                <c:pt idx="5">
                  <c:v>44042.5</c:v>
                </c:pt>
                <c:pt idx="6">
                  <c:v>45262.5</c:v>
                </c:pt>
                <c:pt idx="7">
                  <c:v>46937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5.8484751081988584E-4</c:v>
                </c:pt>
                <c:pt idx="1">
                  <c:v>5.7902584720661231E-4</c:v>
                </c:pt>
                <c:pt idx="2">
                  <c:v>-0.43673852311828415</c:v>
                </c:pt>
                <c:pt idx="3">
                  <c:v>-0.43867713710150424</c:v>
                </c:pt>
                <c:pt idx="4">
                  <c:v>-0.51221057020076155</c:v>
                </c:pt>
                <c:pt idx="5">
                  <c:v>-0.51221639186437484</c:v>
                </c:pt>
                <c:pt idx="6">
                  <c:v>-0.52642125108076221</c:v>
                </c:pt>
                <c:pt idx="7">
                  <c:v>-0.54591800252161504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95-4AA0-8F01-A953A9C6B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940912"/>
        <c:axId val="1"/>
      </c:scatterChart>
      <c:valAx>
        <c:axId val="850940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940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857142857142856"/>
          <c:y val="0.92375366568914952"/>
          <c:w val="0.6736842105263157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0</xdr:rowOff>
    </xdr:from>
    <xdr:to>
      <xdr:col>17</xdr:col>
      <xdr:colOff>247650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AC6D8B1-E791-0AE1-8CEE-31B23E439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s="8" customFormat="1" ht="12.95" customHeight="1" x14ac:dyDescent="0.2">
      <c r="A2" s="8" t="s">
        <v>25</v>
      </c>
      <c r="B2" s="8" t="s">
        <v>39</v>
      </c>
      <c r="C2" s="9"/>
      <c r="D2" s="9"/>
    </row>
    <row r="3" spans="1:7" s="8" customFormat="1" ht="12.95" customHeight="1" thickBot="1" x14ac:dyDescent="0.25"/>
    <row r="4" spans="1:7" s="8" customFormat="1" ht="12.95" customHeight="1" thickTop="1" thickBot="1" x14ac:dyDescent="0.25">
      <c r="A4" s="10" t="s">
        <v>0</v>
      </c>
      <c r="C4" s="11">
        <v>44441.562400000003</v>
      </c>
      <c r="D4" s="12">
        <v>0.2394</v>
      </c>
    </row>
    <row r="5" spans="1:7" s="8" customFormat="1" ht="12.95" customHeight="1" x14ac:dyDescent="0.2"/>
    <row r="6" spans="1:7" s="8" customFormat="1" ht="12.95" customHeight="1" x14ac:dyDescent="0.2">
      <c r="A6" s="10" t="s">
        <v>1</v>
      </c>
    </row>
    <row r="7" spans="1:7" s="8" customFormat="1" ht="12.95" customHeight="1" x14ac:dyDescent="0.2">
      <c r="A7" s="8" t="s">
        <v>2</v>
      </c>
      <c r="C7" s="8">
        <f>+C4</f>
        <v>44441.562400000003</v>
      </c>
    </row>
    <row r="8" spans="1:7" s="8" customFormat="1" ht="12.95" customHeight="1" x14ac:dyDescent="0.2">
      <c r="A8" s="8" t="s">
        <v>3</v>
      </c>
      <c r="C8" s="8">
        <f>+D4</f>
        <v>0.2394</v>
      </c>
    </row>
    <row r="9" spans="1:7" s="8" customFormat="1" ht="12.95" customHeight="1" x14ac:dyDescent="0.2">
      <c r="A9" s="13" t="s">
        <v>31</v>
      </c>
      <c r="C9" s="14">
        <v>-9.5</v>
      </c>
      <c r="D9" s="8" t="s">
        <v>32</v>
      </c>
    </row>
    <row r="10" spans="1:7" s="8" customFormat="1" ht="12.95" customHeight="1" thickBot="1" x14ac:dyDescent="0.25">
      <c r="C10" s="15" t="s">
        <v>21</v>
      </c>
      <c r="D10" s="15" t="s">
        <v>22</v>
      </c>
    </row>
    <row r="11" spans="1:7" s="8" customFormat="1" ht="12.95" customHeight="1" x14ac:dyDescent="0.2">
      <c r="A11" s="8" t="s">
        <v>16</v>
      </c>
      <c r="C11" s="16">
        <f ca="1">INTERCEPT(INDIRECT($G$11):G992,INDIRECT($F$11):F992)</f>
        <v>5.8484751081988584E-4</v>
      </c>
      <c r="D11" s="9"/>
      <c r="F11" s="17" t="str">
        <f>"F"&amp;E19</f>
        <v>F21</v>
      </c>
      <c r="G11" s="16" t="str">
        <f>"G"&amp;E19</f>
        <v>G21</v>
      </c>
    </row>
    <row r="12" spans="1:7" s="8" customFormat="1" ht="12.95" customHeight="1" x14ac:dyDescent="0.2">
      <c r="A12" s="8" t="s">
        <v>17</v>
      </c>
      <c r="C12" s="16">
        <f ca="1">SLOPE(INDIRECT($G$11):G992,INDIRECT($F$11):F992)</f>
        <v>-1.1643327226546966E-5</v>
      </c>
      <c r="D12" s="9"/>
    </row>
    <row r="13" spans="1:7" s="8" customFormat="1" ht="12.95" customHeight="1" x14ac:dyDescent="0.2">
      <c r="A13" s="8" t="s">
        <v>20</v>
      </c>
      <c r="C13" s="9" t="s">
        <v>14</v>
      </c>
      <c r="D13" s="18" t="s">
        <v>46</v>
      </c>
      <c r="E13" s="14">
        <v>1</v>
      </c>
    </row>
    <row r="14" spans="1:7" s="8" customFormat="1" ht="12.95" customHeight="1" x14ac:dyDescent="0.2">
      <c r="D14" s="18" t="s">
        <v>33</v>
      </c>
      <c r="E14" s="19">
        <f ca="1">NOW()+15018.5+$C$9/24</f>
        <v>60368.71656724537</v>
      </c>
    </row>
    <row r="15" spans="1:7" s="8" customFormat="1" ht="12.95" customHeight="1" x14ac:dyDescent="0.2">
      <c r="A15" s="20" t="s">
        <v>18</v>
      </c>
      <c r="C15" s="21">
        <f ca="1">(C7+C11)+(C8+C12)*INT(MAX(F21:F3533))</f>
        <v>55677.73428199748</v>
      </c>
      <c r="D15" s="18" t="s">
        <v>47</v>
      </c>
      <c r="E15" s="19">
        <f ca="1">ROUND(2*(E14-$C$7)/$C$8,0)/2+E13</f>
        <v>66530.5</v>
      </c>
    </row>
    <row r="16" spans="1:7" s="8" customFormat="1" ht="12.95" customHeight="1" x14ac:dyDescent="0.2">
      <c r="A16" s="10" t="s">
        <v>4</v>
      </c>
      <c r="C16" s="22">
        <f ca="1">+C8+C12</f>
        <v>0.23938835667277344</v>
      </c>
      <c r="D16" s="18" t="s">
        <v>34</v>
      </c>
      <c r="E16" s="16">
        <f ca="1">ROUND(2*(E14-$C$15)/$C$16,0)/2+E13</f>
        <v>19596.5</v>
      </c>
    </row>
    <row r="17" spans="1:17" s="8" customFormat="1" ht="12.95" customHeight="1" thickBot="1" x14ac:dyDescent="0.25">
      <c r="A17" s="18" t="s">
        <v>30</v>
      </c>
      <c r="C17" s="8">
        <f>COUNT(C21:C2191)</f>
        <v>8</v>
      </c>
      <c r="D17" s="18" t="s">
        <v>35</v>
      </c>
      <c r="E17" s="23">
        <f ca="1">+$C$15+$C$16*E16-15018.5-$C$9/24</f>
        <v>45350.80404686882</v>
      </c>
    </row>
    <row r="18" spans="1:17" s="8" customFormat="1" ht="12.95" customHeight="1" thickTop="1" thickBot="1" x14ac:dyDescent="0.25">
      <c r="A18" s="10" t="s">
        <v>5</v>
      </c>
      <c r="C18" s="24">
        <f ca="1">+C15</f>
        <v>55677.73428199748</v>
      </c>
      <c r="D18" s="25">
        <f ca="1">+C16</f>
        <v>0.23938835667277344</v>
      </c>
      <c r="E18" s="26" t="s">
        <v>36</v>
      </c>
    </row>
    <row r="19" spans="1:17" s="8" customFormat="1" ht="12.95" customHeight="1" thickTop="1" x14ac:dyDescent="0.2">
      <c r="A19" s="27" t="s">
        <v>37</v>
      </c>
      <c r="E19" s="28">
        <v>21</v>
      </c>
    </row>
    <row r="20" spans="1:17" s="8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13</v>
      </c>
      <c r="E20" s="15" t="s">
        <v>9</v>
      </c>
      <c r="F20" s="15" t="s">
        <v>10</v>
      </c>
      <c r="G20" s="15" t="s">
        <v>11</v>
      </c>
      <c r="H20" s="29" t="s">
        <v>12</v>
      </c>
      <c r="I20" s="29" t="s">
        <v>49</v>
      </c>
      <c r="J20" s="29" t="s">
        <v>19</v>
      </c>
      <c r="K20" s="29" t="s">
        <v>26</v>
      </c>
      <c r="L20" s="29" t="s">
        <v>27</v>
      </c>
      <c r="M20" s="29" t="s">
        <v>28</v>
      </c>
      <c r="N20" s="29" t="s">
        <v>29</v>
      </c>
      <c r="O20" s="29" t="s">
        <v>24</v>
      </c>
      <c r="P20" s="30" t="s">
        <v>23</v>
      </c>
      <c r="Q20" s="15" t="s">
        <v>15</v>
      </c>
    </row>
    <row r="21" spans="1:17" s="8" customFormat="1" ht="12.95" customHeight="1" x14ac:dyDescent="0.2">
      <c r="A21" s="8" t="s">
        <v>12</v>
      </c>
      <c r="C21" s="31">
        <v>44441.562400000003</v>
      </c>
      <c r="D21" s="31" t="s">
        <v>14</v>
      </c>
      <c r="E21" s="8">
        <f t="shared" ref="E21:E28" si="0">+(C21-C$7)/C$8</f>
        <v>0</v>
      </c>
      <c r="F21" s="8">
        <f>ROUND(2*E21,0)/2</f>
        <v>0</v>
      </c>
      <c r="G21" s="8">
        <f t="shared" ref="G21:G27" si="1">+C21-(C$7+F21*C$8)</f>
        <v>0</v>
      </c>
      <c r="H21" s="8">
        <f>+G21</f>
        <v>0</v>
      </c>
      <c r="O21" s="8">
        <f t="shared" ref="O21:O28" ca="1" si="2">+C$11+C$12*$F21</f>
        <v>5.8484751081988584E-4</v>
      </c>
      <c r="Q21" s="32">
        <f t="shared" ref="Q21:Q28" si="3">+C21-15018.5</f>
        <v>29423.062400000003</v>
      </c>
    </row>
    <row r="22" spans="1:17" s="8" customFormat="1" ht="12.95" customHeight="1" x14ac:dyDescent="0.2">
      <c r="A22" s="8" t="s">
        <v>44</v>
      </c>
      <c r="B22" s="8" t="s">
        <v>41</v>
      </c>
      <c r="C22" s="31">
        <v>44441.680500000002</v>
      </c>
      <c r="D22" s="31"/>
      <c r="E22" s="8">
        <f t="shared" si="0"/>
        <v>0.49331662489425931</v>
      </c>
      <c r="F22" s="8">
        <f>ROUND(2*E22,0)/2</f>
        <v>0.5</v>
      </c>
      <c r="G22" s="8">
        <f t="shared" si="1"/>
        <v>-1.6000000032363459E-3</v>
      </c>
      <c r="I22" s="8">
        <f t="shared" ref="I22:I27" si="4">+G22</f>
        <v>-1.6000000032363459E-3</v>
      </c>
      <c r="O22" s="8">
        <f t="shared" ca="1" si="2"/>
        <v>5.7902584720661231E-4</v>
      </c>
      <c r="Q22" s="32">
        <f t="shared" si="3"/>
        <v>29423.180500000002</v>
      </c>
    </row>
    <row r="23" spans="1:17" s="8" customFormat="1" ht="12.95" customHeight="1" x14ac:dyDescent="0.2">
      <c r="A23" s="8" t="s">
        <v>43</v>
      </c>
      <c r="C23" s="33">
        <v>53432.9905</v>
      </c>
      <c r="D23" s="33">
        <v>2.9999999999999997E-4</v>
      </c>
      <c r="E23" s="8">
        <f t="shared" si="0"/>
        <v>37558.179197994978</v>
      </c>
      <c r="F23" s="34">
        <f t="shared" ref="F23:F28" si="5">ROUND(2*E23,0)/2+2</f>
        <v>37560</v>
      </c>
      <c r="G23" s="8">
        <f t="shared" si="1"/>
        <v>-0.43590000000403961</v>
      </c>
      <c r="I23" s="8">
        <f t="shared" si="4"/>
        <v>-0.43590000000403961</v>
      </c>
      <c r="O23" s="8">
        <f t="shared" ca="1" si="2"/>
        <v>-0.43673852311828415</v>
      </c>
      <c r="Q23" s="32">
        <f t="shared" si="3"/>
        <v>38414.4905</v>
      </c>
    </row>
    <row r="24" spans="1:17" s="8" customFormat="1" ht="12.95" customHeight="1" x14ac:dyDescent="0.2">
      <c r="A24" s="6" t="s">
        <v>43</v>
      </c>
      <c r="B24" s="7" t="s">
        <v>41</v>
      </c>
      <c r="C24" s="6">
        <v>53472.866800000003</v>
      </c>
      <c r="D24" s="6">
        <v>2.0000000000000001E-4</v>
      </c>
      <c r="E24" s="8">
        <f t="shared" si="0"/>
        <v>37724.746867167923</v>
      </c>
      <c r="F24" s="34">
        <f t="shared" si="5"/>
        <v>37726.5</v>
      </c>
      <c r="G24" s="8">
        <f t="shared" si="1"/>
        <v>-0.41969999999855645</v>
      </c>
      <c r="I24" s="8">
        <f t="shared" si="4"/>
        <v>-0.41969999999855645</v>
      </c>
      <c r="O24" s="8">
        <f t="shared" ca="1" si="2"/>
        <v>-0.43867713710150424</v>
      </c>
      <c r="Q24" s="32">
        <f t="shared" si="3"/>
        <v>38454.366800000003</v>
      </c>
    </row>
    <row r="25" spans="1:17" s="8" customFormat="1" ht="12.95" customHeight="1" x14ac:dyDescent="0.2">
      <c r="A25" s="35" t="s">
        <v>40</v>
      </c>
      <c r="B25" s="36" t="s">
        <v>41</v>
      </c>
      <c r="C25" s="35">
        <v>54984.695800000001</v>
      </c>
      <c r="D25" s="35">
        <v>5.9999999999999995E-4</v>
      </c>
      <c r="E25" s="8">
        <f t="shared" si="0"/>
        <v>44039.82205513784</v>
      </c>
      <c r="F25" s="34">
        <f t="shared" si="5"/>
        <v>44042</v>
      </c>
      <c r="G25" s="8">
        <f t="shared" si="1"/>
        <v>-0.52139999999781139</v>
      </c>
      <c r="I25" s="8">
        <f t="shared" si="4"/>
        <v>-0.52139999999781139</v>
      </c>
      <c r="O25" s="8">
        <f t="shared" ca="1" si="2"/>
        <v>-0.51221057020076155</v>
      </c>
      <c r="Q25" s="32">
        <f t="shared" si="3"/>
        <v>39966.195800000001</v>
      </c>
    </row>
    <row r="26" spans="1:17" s="8" customFormat="1" ht="12.95" customHeight="1" x14ac:dyDescent="0.2">
      <c r="A26" s="35" t="s">
        <v>40</v>
      </c>
      <c r="B26" s="36" t="s">
        <v>42</v>
      </c>
      <c r="C26" s="35">
        <v>54984.813900000001</v>
      </c>
      <c r="D26" s="35">
        <v>2.9999999999999997E-4</v>
      </c>
      <c r="E26" s="8">
        <f t="shared" si="0"/>
        <v>44040.315371762736</v>
      </c>
      <c r="F26" s="34">
        <f t="shared" si="5"/>
        <v>44042.5</v>
      </c>
      <c r="G26" s="8">
        <f t="shared" si="1"/>
        <v>-0.52300000000104774</v>
      </c>
      <c r="I26" s="8">
        <f t="shared" si="4"/>
        <v>-0.52300000000104774</v>
      </c>
      <c r="O26" s="8">
        <f t="shared" ca="1" si="2"/>
        <v>-0.51221639186437484</v>
      </c>
      <c r="Q26" s="32">
        <f t="shared" si="3"/>
        <v>39966.313900000001</v>
      </c>
    </row>
    <row r="27" spans="1:17" s="8" customFormat="1" ht="12.95" customHeight="1" x14ac:dyDescent="0.2">
      <c r="A27" s="4" t="s">
        <v>45</v>
      </c>
      <c r="B27" s="5" t="s">
        <v>42</v>
      </c>
      <c r="C27" s="4">
        <v>55276.881399999998</v>
      </c>
      <c r="D27" s="4">
        <v>8.0000000000000004E-4</v>
      </c>
      <c r="E27" s="8">
        <f t="shared" si="0"/>
        <v>45260.313283208001</v>
      </c>
      <c r="F27" s="34">
        <f t="shared" si="5"/>
        <v>45262.5</v>
      </c>
      <c r="G27" s="8">
        <f t="shared" si="1"/>
        <v>-0.52350000000296859</v>
      </c>
      <c r="I27" s="8">
        <f t="shared" si="4"/>
        <v>-0.52350000000296859</v>
      </c>
      <c r="O27" s="8">
        <f t="shared" ca="1" si="2"/>
        <v>-0.52642125108076221</v>
      </c>
      <c r="Q27" s="32">
        <f t="shared" si="3"/>
        <v>40258.381399999998</v>
      </c>
    </row>
    <row r="28" spans="1:17" s="8" customFormat="1" ht="12.95" customHeight="1" x14ac:dyDescent="0.2">
      <c r="A28" s="6" t="s">
        <v>48</v>
      </c>
      <c r="B28" s="7" t="s">
        <v>41</v>
      </c>
      <c r="C28" s="6">
        <v>55677.804700000001</v>
      </c>
      <c r="D28" s="6">
        <v>4.0000000000000002E-4</v>
      </c>
      <c r="E28" s="8">
        <f t="shared" si="0"/>
        <v>46935.013784461145</v>
      </c>
      <c r="F28" s="34">
        <f t="shared" si="5"/>
        <v>46937</v>
      </c>
      <c r="I28" s="16">
        <v>-0.47550000000046566</v>
      </c>
      <c r="O28" s="8">
        <f t="shared" ca="1" si="2"/>
        <v>-0.54591800252161504</v>
      </c>
      <c r="Q28" s="32">
        <f t="shared" si="3"/>
        <v>40659.304700000001</v>
      </c>
    </row>
    <row r="29" spans="1:17" s="8" customFormat="1" ht="12.95" customHeight="1" x14ac:dyDescent="0.2">
      <c r="C29" s="31"/>
      <c r="D29" s="31"/>
      <c r="Q29" s="32"/>
    </row>
    <row r="30" spans="1:17" s="8" customFormat="1" ht="12.95" customHeight="1" x14ac:dyDescent="0.2">
      <c r="C30" s="31"/>
      <c r="D30" s="31"/>
      <c r="Q30" s="32"/>
    </row>
    <row r="31" spans="1:17" s="8" customFormat="1" ht="12.95" customHeight="1" x14ac:dyDescent="0.2">
      <c r="C31" s="31"/>
      <c r="D31" s="31"/>
      <c r="Q31" s="32"/>
    </row>
    <row r="32" spans="1:17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2024-02-28T04:11:51Z</dcterms:modified>
</cp:coreProperties>
</file>