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D640496-037A-4EF3-96E0-46D401576D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G11" i="1"/>
  <c r="F11" i="1"/>
  <c r="E14" i="1"/>
  <c r="E15" i="1" s="1"/>
  <c r="C17" i="1"/>
  <c r="E21" i="1"/>
  <c r="F21" i="1"/>
  <c r="G21" i="1"/>
  <c r="H21" i="1"/>
  <c r="Q21" i="1"/>
  <c r="C11" i="1"/>
  <c r="C12" i="1"/>
  <c r="C16" i="1" l="1"/>
  <c r="D18" i="1" s="1"/>
  <c r="O29" i="1"/>
  <c r="O33" i="1"/>
  <c r="O28" i="1"/>
  <c r="O30" i="1"/>
  <c r="O23" i="1"/>
  <c r="O34" i="1"/>
  <c r="O22" i="1"/>
  <c r="O32" i="1"/>
  <c r="O31" i="1"/>
  <c r="O27" i="1"/>
  <c r="O21" i="1"/>
  <c r="O24" i="1"/>
  <c r="O26" i="1"/>
  <c r="O25" i="1"/>
  <c r="C15" i="1"/>
  <c r="C18" i="1" l="1"/>
  <c r="E16" i="1"/>
  <c r="E17" i="1" s="1"/>
</calcChain>
</file>

<file path=xl/sharedStrings.xml><?xml version="1.0" encoding="utf-8"?>
<sst xmlns="http://schemas.openxmlformats.org/spreadsheetml/2006/main" count="86" uniqueCount="46">
  <si>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</si>
  <si>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</si>
  <si>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</si>
  <si>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</si>
  <si>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</si>
  <si>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</si>
  <si>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</si>
  <si>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</si>
  <si>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</si>
  <si>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</si>
  <si>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</si>
  <si>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</si>
  <si>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</si>
  <si>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</si>
  <si>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</si>
  <si>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</si>
  <si>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</si>
  <si>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</si>
  <si>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</si>
  <si>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</si>
  <si>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</si>
  <si>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</si>
  <si>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</si>
  <si>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</si>
  <si>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</si>
  <si>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</si>
  <si>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</si>
  <si>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</si>
  <si>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</si>
  <si>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</si>
  <si>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</si>
  <si>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</si>
  <si>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</si>
  <si>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</si>
  <si>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</si>
  <si>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</si>
  <si>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</si>
  <si>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V1080 Oph / na</t>
  </si>
  <si>
    <t>EA/SD:</t>
  </si>
  <si>
    <t>Oph_V1080.xls</t>
  </si>
  <si>
    <t>IBVS 5637</t>
  </si>
  <si>
    <t>Add cycle</t>
  </si>
  <si>
    <t>Old Cycle</t>
  </si>
  <si>
    <t>I</t>
  </si>
  <si>
    <t>pg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</si>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</sst>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V1080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886</c:v>
                </c:pt>
                <c:pt idx="2">
                  <c:v>892</c:v>
                </c:pt>
                <c:pt idx="3">
                  <c:v>2293</c:v>
                </c:pt>
                <c:pt idx="4">
                  <c:v>2674</c:v>
                </c:pt>
                <c:pt idx="5">
                  <c:v>2752</c:v>
                </c:pt>
                <c:pt idx="6">
                  <c:v>2893</c:v>
                </c:pt>
                <c:pt idx="7">
                  <c:v>2904</c:v>
                </c:pt>
                <c:pt idx="8">
                  <c:v>2911</c:v>
                </c:pt>
                <c:pt idx="9">
                  <c:v>3054</c:v>
                </c:pt>
                <c:pt idx="10">
                  <c:v>4407</c:v>
                </c:pt>
                <c:pt idx="11">
                  <c:v>4563</c:v>
                </c:pt>
                <c:pt idx="12">
                  <c:v>4794</c:v>
                </c:pt>
                <c:pt idx="13">
                  <c:v>4854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29-4F39-9551-D92FA052BE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886</c:v>
                </c:pt>
                <c:pt idx="2">
                  <c:v>892</c:v>
                </c:pt>
                <c:pt idx="3">
                  <c:v>2293</c:v>
                </c:pt>
                <c:pt idx="4">
                  <c:v>2674</c:v>
                </c:pt>
                <c:pt idx="5">
                  <c:v>2752</c:v>
                </c:pt>
                <c:pt idx="6">
                  <c:v>2893</c:v>
                </c:pt>
                <c:pt idx="7">
                  <c:v>2904</c:v>
                </c:pt>
                <c:pt idx="8">
                  <c:v>2911</c:v>
                </c:pt>
                <c:pt idx="9">
                  <c:v>3054</c:v>
                </c:pt>
                <c:pt idx="10">
                  <c:v>4407</c:v>
                </c:pt>
                <c:pt idx="11">
                  <c:v>4563</c:v>
                </c:pt>
                <c:pt idx="12">
                  <c:v>4794</c:v>
                </c:pt>
                <c:pt idx="13">
                  <c:v>4854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8.800600000176928E-2</c:v>
                </c:pt>
                <c:pt idx="2">
                  <c:v>-0.11346799999955692</c:v>
                </c:pt>
                <c:pt idx="3">
                  <c:v>9.4353000000410248E-2</c:v>
                </c:pt>
                <c:pt idx="4">
                  <c:v>0.2247540000025765</c:v>
                </c:pt>
                <c:pt idx="5">
                  <c:v>7.6591999997617677E-2</c:v>
                </c:pt>
                <c:pt idx="6">
                  <c:v>-4.6046999996178783E-2</c:v>
                </c:pt>
                <c:pt idx="7">
                  <c:v>0.25658399999520043</c:v>
                </c:pt>
                <c:pt idx="8">
                  <c:v>0.16053099999408005</c:v>
                </c:pt>
                <c:pt idx="9">
                  <c:v>0.19573400000081165</c:v>
                </c:pt>
                <c:pt idx="10">
                  <c:v>0.20634700000664452</c:v>
                </c:pt>
                <c:pt idx="11">
                  <c:v>-3.7976999999955297E-2</c:v>
                </c:pt>
                <c:pt idx="12">
                  <c:v>8.6274000001139939E-2</c:v>
                </c:pt>
                <c:pt idx="13">
                  <c:v>-0.21346600000106264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29-4F39-9551-D92FA052BE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886</c:v>
                </c:pt>
                <c:pt idx="2">
                  <c:v>892</c:v>
                </c:pt>
                <c:pt idx="3">
                  <c:v>2293</c:v>
                </c:pt>
                <c:pt idx="4">
                  <c:v>2674</c:v>
                </c:pt>
                <c:pt idx="5">
                  <c:v>2752</c:v>
                </c:pt>
                <c:pt idx="6">
                  <c:v>2893</c:v>
                </c:pt>
                <c:pt idx="7">
                  <c:v>2904</c:v>
                </c:pt>
                <c:pt idx="8">
                  <c:v>2911</c:v>
                </c:pt>
                <c:pt idx="9">
                  <c:v>3054</c:v>
                </c:pt>
                <c:pt idx="10">
                  <c:v>4407</c:v>
                </c:pt>
                <c:pt idx="11">
                  <c:v>4563</c:v>
                </c:pt>
                <c:pt idx="12">
                  <c:v>4794</c:v>
                </c:pt>
                <c:pt idx="13">
                  <c:v>4854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29-4F39-9551-D92FA052BE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886</c:v>
                </c:pt>
                <c:pt idx="2">
                  <c:v>892</c:v>
                </c:pt>
                <c:pt idx="3">
                  <c:v>2293</c:v>
                </c:pt>
                <c:pt idx="4">
                  <c:v>2674</c:v>
                </c:pt>
                <c:pt idx="5">
                  <c:v>2752</c:v>
                </c:pt>
                <c:pt idx="6">
                  <c:v>2893</c:v>
                </c:pt>
                <c:pt idx="7">
                  <c:v>2904</c:v>
                </c:pt>
                <c:pt idx="8">
                  <c:v>2911</c:v>
                </c:pt>
                <c:pt idx="9">
                  <c:v>3054</c:v>
                </c:pt>
                <c:pt idx="10">
                  <c:v>4407</c:v>
                </c:pt>
                <c:pt idx="11">
                  <c:v>4563</c:v>
                </c:pt>
                <c:pt idx="12">
                  <c:v>4794</c:v>
                </c:pt>
                <c:pt idx="13">
                  <c:v>4854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29-4F39-9551-D92FA052BE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886</c:v>
                </c:pt>
                <c:pt idx="2">
                  <c:v>892</c:v>
                </c:pt>
                <c:pt idx="3">
                  <c:v>2293</c:v>
                </c:pt>
                <c:pt idx="4">
                  <c:v>2674</c:v>
                </c:pt>
                <c:pt idx="5">
                  <c:v>2752</c:v>
                </c:pt>
                <c:pt idx="6">
                  <c:v>2893</c:v>
                </c:pt>
                <c:pt idx="7">
                  <c:v>2904</c:v>
                </c:pt>
                <c:pt idx="8">
                  <c:v>2911</c:v>
                </c:pt>
                <c:pt idx="9">
                  <c:v>3054</c:v>
                </c:pt>
                <c:pt idx="10">
                  <c:v>4407</c:v>
                </c:pt>
                <c:pt idx="11">
                  <c:v>4563</c:v>
                </c:pt>
                <c:pt idx="12">
                  <c:v>4794</c:v>
                </c:pt>
                <c:pt idx="13">
                  <c:v>4854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29-4F39-9551-D92FA052BE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886</c:v>
                </c:pt>
                <c:pt idx="2">
                  <c:v>892</c:v>
                </c:pt>
                <c:pt idx="3">
                  <c:v>2293</c:v>
                </c:pt>
                <c:pt idx="4">
                  <c:v>2674</c:v>
                </c:pt>
                <c:pt idx="5">
                  <c:v>2752</c:v>
                </c:pt>
                <c:pt idx="6">
                  <c:v>2893</c:v>
                </c:pt>
                <c:pt idx="7">
                  <c:v>2904</c:v>
                </c:pt>
                <c:pt idx="8">
                  <c:v>2911</c:v>
                </c:pt>
                <c:pt idx="9">
                  <c:v>3054</c:v>
                </c:pt>
                <c:pt idx="10">
                  <c:v>4407</c:v>
                </c:pt>
                <c:pt idx="11">
                  <c:v>4563</c:v>
                </c:pt>
                <c:pt idx="12">
                  <c:v>4794</c:v>
                </c:pt>
                <c:pt idx="13">
                  <c:v>4854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29-4F39-9551-D92FA052BE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886</c:v>
                </c:pt>
                <c:pt idx="2">
                  <c:v>892</c:v>
                </c:pt>
                <c:pt idx="3">
                  <c:v>2293</c:v>
                </c:pt>
                <c:pt idx="4">
                  <c:v>2674</c:v>
                </c:pt>
                <c:pt idx="5">
                  <c:v>2752</c:v>
                </c:pt>
                <c:pt idx="6">
                  <c:v>2893</c:v>
                </c:pt>
                <c:pt idx="7">
                  <c:v>2904</c:v>
                </c:pt>
                <c:pt idx="8">
                  <c:v>2911</c:v>
                </c:pt>
                <c:pt idx="9">
                  <c:v>3054</c:v>
                </c:pt>
                <c:pt idx="10">
                  <c:v>4407</c:v>
                </c:pt>
                <c:pt idx="11">
                  <c:v>4563</c:v>
                </c:pt>
                <c:pt idx="12">
                  <c:v>4794</c:v>
                </c:pt>
                <c:pt idx="13">
                  <c:v>4854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29-4F39-9551-D92FA052BE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886</c:v>
                </c:pt>
                <c:pt idx="2">
                  <c:v>892</c:v>
                </c:pt>
                <c:pt idx="3">
                  <c:v>2293</c:v>
                </c:pt>
                <c:pt idx="4">
                  <c:v>2674</c:v>
                </c:pt>
                <c:pt idx="5">
                  <c:v>2752</c:v>
                </c:pt>
                <c:pt idx="6">
                  <c:v>2893</c:v>
                </c:pt>
                <c:pt idx="7">
                  <c:v>2904</c:v>
                </c:pt>
                <c:pt idx="8">
                  <c:v>2911</c:v>
                </c:pt>
                <c:pt idx="9">
                  <c:v>3054</c:v>
                </c:pt>
                <c:pt idx="10">
                  <c:v>4407</c:v>
                </c:pt>
                <c:pt idx="11">
                  <c:v>4563</c:v>
                </c:pt>
                <c:pt idx="12">
                  <c:v>4794</c:v>
                </c:pt>
                <c:pt idx="13">
                  <c:v>4854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6.8992731251704645E-2</c:v>
                </c:pt>
                <c:pt idx="1">
                  <c:v>6.9266433474965014E-2</c:v>
                </c:pt>
                <c:pt idx="2">
                  <c:v>6.9268286988892286E-2</c:v>
                </c:pt>
                <c:pt idx="3">
                  <c:v>6.9701082490910088E-2</c:v>
                </c:pt>
                <c:pt idx="4">
                  <c:v>6.9818780625291801E-2</c:v>
                </c:pt>
                <c:pt idx="5">
                  <c:v>6.9842876306346321E-2</c:v>
                </c:pt>
                <c:pt idx="6">
                  <c:v>6.9886433883637189E-2</c:v>
                </c:pt>
                <c:pt idx="7">
                  <c:v>6.9889831992503856E-2</c:v>
                </c:pt>
                <c:pt idx="8">
                  <c:v>6.9891994425419005E-2</c:v>
                </c:pt>
                <c:pt idx="9">
                  <c:v>6.9936169840685639E-2</c:v>
                </c:pt>
                <c:pt idx="10">
                  <c:v>7.0354137231285266E-2</c:v>
                </c:pt>
                <c:pt idx="11">
                  <c:v>7.040232859339432E-2</c:v>
                </c:pt>
                <c:pt idx="12">
                  <c:v>7.0473688879594251E-2</c:v>
                </c:pt>
                <c:pt idx="13">
                  <c:v>7.049222401886697E-2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29-4F39-9551-D92FA052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231656"/>
        <c:axId val="1"/>
      </c:scatterChart>
      <c:valAx>
        <c:axId val="738231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231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92F8D5A-64A3-AB53-7C7C-AEB82182F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37</v>
      </c>
      <c r="F1">
        <v>25498.353999999999</v>
      </c>
      <c r="G1">
        <v>4.8735790000000003</v>
      </c>
      <c r="H1" t="s">
        <v>38</v>
      </c>
      <c r="I1" t="s">
        <v>39</v>
      </c>
    </row>
    <row r="2" spans="1:9" s="5" customFormat="1" ht="12.95" customHeight="1" x14ac:dyDescent="0.2">
      <c r="A2" s="5" t="s">
        <v>23</v>
      </c>
      <c r="B2" s="5" t="s">
        <v>38</v>
      </c>
      <c r="C2" s="6"/>
      <c r="D2" s="6"/>
      <c r="E2" s="5" t="s">
        <v>39</v>
      </c>
    </row>
    <row r="3" spans="1:9" s="5" customFormat="1" ht="12.95" customHeight="1" thickBot="1" x14ac:dyDescent="0.25"/>
    <row r="4" spans="1:9" s="5" customFormat="1" ht="12.95" customHeight="1" thickTop="1" thickBot="1" x14ac:dyDescent="0.25">
      <c r="A4" s="7" t="s">
        <v>0</v>
      </c>
      <c r="C4" s="8">
        <v>25498.353999999999</v>
      </c>
      <c r="D4" s="9">
        <v>4.8735790000000003</v>
      </c>
    </row>
    <row r="5" spans="1:9" s="5" customFormat="1" ht="12.95" customHeight="1" x14ac:dyDescent="0.2"/>
    <row r="6" spans="1:9" s="5" customFormat="1" ht="12.95" customHeight="1" x14ac:dyDescent="0.2">
      <c r="A6" s="7" t="s">
        <v>1</v>
      </c>
    </row>
    <row r="7" spans="1:9" s="5" customFormat="1" ht="12.95" customHeight="1" x14ac:dyDescent="0.2">
      <c r="A7" s="5" t="s">
        <v>2</v>
      </c>
      <c r="C7" s="5">
        <v>25498.353999999999</v>
      </c>
    </row>
    <row r="8" spans="1:9" s="5" customFormat="1" ht="12.95" customHeight="1" x14ac:dyDescent="0.2">
      <c r="A8" s="5" t="s">
        <v>3</v>
      </c>
      <c r="C8" s="5">
        <v>4.8735790000000003</v>
      </c>
    </row>
    <row r="9" spans="1:9" s="5" customFormat="1" ht="12.95" customHeight="1" x14ac:dyDescent="0.2">
      <c r="A9" s="10" t="s">
        <v>29</v>
      </c>
      <c r="C9" s="11">
        <v>-9.5</v>
      </c>
      <c r="D9" s="5" t="s">
        <v>30</v>
      </c>
    </row>
    <row r="10" spans="1:9" s="5" customFormat="1" ht="12.95" customHeight="1" thickBot="1" x14ac:dyDescent="0.25">
      <c r="C10" s="12" t="s">
        <v>19</v>
      </c>
      <c r="D10" s="12" t="s">
        <v>20</v>
      </c>
    </row>
    <row r="11" spans="1:9" s="5" customFormat="1" ht="12.95" customHeight="1" x14ac:dyDescent="0.2">
      <c r="A11" s="5" t="s">
        <v>15</v>
      </c>
      <c r="C11" s="13">
        <f ca="1">INTERCEPT(INDIRECT($G$11):G992,INDIRECT($F$11):F992)</f>
        <v>6.8992731251704645E-2</v>
      </c>
      <c r="D11" s="6"/>
      <c r="F11" s="14" t="str">
        <f>"F"&amp;E19</f>
        <v>F21</v>
      </c>
      <c r="G11" s="13" t="str">
        <f>"G"&amp;E19</f>
        <v>G21</v>
      </c>
    </row>
    <row r="12" spans="1:9" s="5" customFormat="1" ht="12.95" customHeight="1" x14ac:dyDescent="0.2">
      <c r="A12" s="5" t="s">
        <v>16</v>
      </c>
      <c r="C12" s="13">
        <f ca="1">SLOPE(INDIRECT($G$11):G992,INDIRECT($F$11):F992)</f>
        <v>3.0891898787851713E-7</v>
      </c>
      <c r="D12" s="6"/>
    </row>
    <row r="13" spans="1:9" s="5" customFormat="1" ht="12.95" customHeight="1" x14ac:dyDescent="0.2">
      <c r="A13" s="5" t="s">
        <v>18</v>
      </c>
      <c r="C13" s="6" t="s">
        <v>13</v>
      </c>
      <c r="D13" s="15" t="s">
        <v>41</v>
      </c>
      <c r="E13" s="11">
        <v>1</v>
      </c>
    </row>
    <row r="14" spans="1:9" s="5" customFormat="1" ht="12.95" customHeight="1" x14ac:dyDescent="0.2">
      <c r="D14" s="15" t="s">
        <v>31</v>
      </c>
      <c r="E14" s="16">
        <f ca="1">NOW()+15018.5+$C$9/24</f>
        <v>60368.718086574074</v>
      </c>
    </row>
    <row r="15" spans="1:9" s="5" customFormat="1" ht="12.95" customHeight="1" x14ac:dyDescent="0.2">
      <c r="A15" s="17" t="s">
        <v>17</v>
      </c>
      <c r="C15" s="18">
        <f ca="1">(C7+C11)+(C8+C12)*INT(MAX(F21:F3533))</f>
        <v>49154.776958224022</v>
      </c>
      <c r="D15" s="15" t="s">
        <v>42</v>
      </c>
      <c r="E15" s="16">
        <f ca="1">ROUND(2*(E14-$C$7)/$C$8,0)/2+E13</f>
        <v>7156</v>
      </c>
    </row>
    <row r="16" spans="1:9" s="5" customFormat="1" ht="12.95" customHeight="1" x14ac:dyDescent="0.2">
      <c r="A16" s="7" t="s">
        <v>4</v>
      </c>
      <c r="C16" s="19">
        <f ca="1">+C8+C12</f>
        <v>4.8735793089189885</v>
      </c>
      <c r="D16" s="15" t="s">
        <v>32</v>
      </c>
      <c r="E16" s="13">
        <f ca="1">ROUND(2*(E14-$C$15)/$C$16,0)/2+E13</f>
        <v>2302</v>
      </c>
    </row>
    <row r="17" spans="1:17" s="5" customFormat="1" ht="12.95" customHeight="1" thickBot="1" x14ac:dyDescent="0.25">
      <c r="A17" s="15" t="s">
        <v>28</v>
      </c>
      <c r="C17" s="5">
        <f>COUNT(C21:C2191)</f>
        <v>14</v>
      </c>
      <c r="D17" s="15" t="s">
        <v>33</v>
      </c>
      <c r="E17" s="20">
        <f ca="1">+$C$15+$C$16*E16-15018.5-$C$9/24</f>
        <v>45355.652360688873</v>
      </c>
    </row>
    <row r="18" spans="1:17" s="5" customFormat="1" ht="12.95" customHeight="1" thickTop="1" thickBot="1" x14ac:dyDescent="0.25">
      <c r="A18" s="7" t="s">
        <v>5</v>
      </c>
      <c r="C18" s="21">
        <f ca="1">+C15</f>
        <v>49154.776958224022</v>
      </c>
      <c r="D18" s="22">
        <f ca="1">+C16</f>
        <v>4.8735793089189885</v>
      </c>
      <c r="E18" s="23" t="s">
        <v>34</v>
      </c>
    </row>
    <row r="19" spans="1:17" s="5" customFormat="1" ht="12.95" customHeight="1" thickTop="1" x14ac:dyDescent="0.2">
      <c r="A19" s="24" t="s">
        <v>35</v>
      </c>
      <c r="E19" s="25">
        <v>21</v>
      </c>
    </row>
    <row r="20" spans="1:17" s="5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36</v>
      </c>
      <c r="I20" s="26" t="s">
        <v>44</v>
      </c>
      <c r="J20" s="26" t="s">
        <v>45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14</v>
      </c>
    </row>
    <row r="21" spans="1:17" s="5" customFormat="1" ht="12.95" customHeight="1" x14ac:dyDescent="0.2">
      <c r="A21" s="5" t="s">
        <v>40</v>
      </c>
      <c r="C21" s="28">
        <v>25498.353999999999</v>
      </c>
      <c r="D21" s="28"/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6.8992731251704645E-2</v>
      </c>
      <c r="Q21" s="29">
        <f>+C21-15018.5</f>
        <v>10479.853999999999</v>
      </c>
    </row>
    <row r="22" spans="1:17" s="5" customFormat="1" ht="12.95" customHeight="1" x14ac:dyDescent="0.2">
      <c r="A22" s="3" t="s">
        <v>40</v>
      </c>
      <c r="B22" s="4" t="s">
        <v>43</v>
      </c>
      <c r="C22" s="3">
        <v>29816.433000000001</v>
      </c>
      <c r="D22" s="3" t="s">
        <v>44</v>
      </c>
      <c r="E22" s="5">
        <f t="shared" ref="E22:E34" si="0">+(C22-C$7)/C$8</f>
        <v>886.01805777643108</v>
      </c>
      <c r="F22" s="5">
        <f t="shared" ref="F22:F34" si="1">ROUND(2*E22,0)/2</f>
        <v>886</v>
      </c>
      <c r="G22" s="5">
        <f t="shared" ref="G22:G34" si="2">+C22-(C$7+F22*C$8)</f>
        <v>8.800600000176928E-2</v>
      </c>
      <c r="I22" s="5">
        <f>+G22</f>
        <v>8.800600000176928E-2</v>
      </c>
      <c r="O22" s="5">
        <f t="shared" ref="O22:O34" ca="1" si="3">+C$11+C$12*$F22</f>
        <v>6.9266433474965014E-2</v>
      </c>
      <c r="Q22" s="29">
        <f t="shared" ref="Q22:Q34" si="4">+C22-15018.5</f>
        <v>14797.933000000001</v>
      </c>
    </row>
    <row r="23" spans="1:17" s="5" customFormat="1" ht="12.95" customHeight="1" x14ac:dyDescent="0.2">
      <c r="A23" s="3" t="s">
        <v>40</v>
      </c>
      <c r="B23" s="4" t="s">
        <v>43</v>
      </c>
      <c r="C23" s="3">
        <v>29845.473000000002</v>
      </c>
      <c r="D23" s="3" t="s">
        <v>44</v>
      </c>
      <c r="E23" s="5">
        <f t="shared" si="0"/>
        <v>891.97671772633669</v>
      </c>
      <c r="F23" s="5">
        <f t="shared" si="1"/>
        <v>892</v>
      </c>
      <c r="G23" s="5">
        <f t="shared" si="2"/>
        <v>-0.11346799999955692</v>
      </c>
      <c r="I23" s="5">
        <f>+G23</f>
        <v>-0.11346799999955692</v>
      </c>
      <c r="O23" s="5">
        <f t="shared" ca="1" si="3"/>
        <v>6.9268286988892286E-2</v>
      </c>
      <c r="Q23" s="29">
        <f t="shared" si="4"/>
        <v>14826.973000000002</v>
      </c>
    </row>
    <row r="24" spans="1:17" s="5" customFormat="1" ht="12.95" customHeight="1" x14ac:dyDescent="0.2">
      <c r="A24" s="3" t="s">
        <v>40</v>
      </c>
      <c r="B24" s="4" t="s">
        <v>43</v>
      </c>
      <c r="C24" s="3">
        <v>36673.565000000002</v>
      </c>
      <c r="D24" s="3" t="s">
        <v>44</v>
      </c>
      <c r="E24" s="5">
        <f t="shared" si="0"/>
        <v>2293.0193601047613</v>
      </c>
      <c r="F24" s="5">
        <f t="shared" si="1"/>
        <v>2293</v>
      </c>
      <c r="G24" s="5">
        <f t="shared" si="2"/>
        <v>9.4353000000410248E-2</v>
      </c>
      <c r="I24" s="5">
        <f>+G24</f>
        <v>9.4353000000410248E-2</v>
      </c>
      <c r="O24" s="5">
        <f t="shared" ca="1" si="3"/>
        <v>6.9701082490910088E-2</v>
      </c>
      <c r="Q24" s="29">
        <f t="shared" si="4"/>
        <v>21655.065000000002</v>
      </c>
    </row>
    <row r="25" spans="1:17" s="5" customFormat="1" ht="12.95" customHeight="1" x14ac:dyDescent="0.2">
      <c r="A25" s="3" t="s">
        <v>40</v>
      </c>
      <c r="B25" s="4" t="s">
        <v>43</v>
      </c>
      <c r="C25" s="3">
        <v>38530.529000000002</v>
      </c>
      <c r="D25" s="3" t="s">
        <v>44</v>
      </c>
      <c r="E25" s="5">
        <f t="shared" si="0"/>
        <v>2674.0461168270795</v>
      </c>
      <c r="F25" s="5">
        <f t="shared" si="1"/>
        <v>2674</v>
      </c>
      <c r="G25" s="5">
        <f t="shared" si="2"/>
        <v>0.2247540000025765</v>
      </c>
      <c r="I25" s="5">
        <f>+G25</f>
        <v>0.2247540000025765</v>
      </c>
      <c r="O25" s="5">
        <f t="shared" ca="1" si="3"/>
        <v>6.9818780625291801E-2</v>
      </c>
      <c r="Q25" s="29">
        <f t="shared" si="4"/>
        <v>23512.029000000002</v>
      </c>
    </row>
    <row r="26" spans="1:17" s="5" customFormat="1" ht="12.95" customHeight="1" x14ac:dyDescent="0.2">
      <c r="A26" s="3" t="s">
        <v>40</v>
      </c>
      <c r="B26" s="4" t="s">
        <v>43</v>
      </c>
      <c r="C26" s="3">
        <v>38910.519999999997</v>
      </c>
      <c r="D26" s="3" t="s">
        <v>44</v>
      </c>
      <c r="E26" s="5">
        <f t="shared" si="0"/>
        <v>2752.015715760429</v>
      </c>
      <c r="F26" s="5">
        <f t="shared" si="1"/>
        <v>2752</v>
      </c>
      <c r="G26" s="5">
        <f t="shared" si="2"/>
        <v>7.6591999997617677E-2</v>
      </c>
      <c r="I26" s="5">
        <f>+G26</f>
        <v>7.6591999997617677E-2</v>
      </c>
      <c r="O26" s="5">
        <f t="shared" ca="1" si="3"/>
        <v>6.9842876306346321E-2</v>
      </c>
      <c r="Q26" s="29">
        <f t="shared" si="4"/>
        <v>23892.019999999997</v>
      </c>
    </row>
    <row r="27" spans="1:17" s="5" customFormat="1" ht="12.95" customHeight="1" x14ac:dyDescent="0.2">
      <c r="A27" s="3" t="s">
        <v>40</v>
      </c>
      <c r="B27" s="4" t="s">
        <v>43</v>
      </c>
      <c r="C27" s="3">
        <v>39597.572</v>
      </c>
      <c r="D27" s="3" t="s">
        <v>44</v>
      </c>
      <c r="E27" s="5">
        <f t="shared" si="0"/>
        <v>2892.9905517074822</v>
      </c>
      <c r="F27" s="5">
        <f t="shared" si="1"/>
        <v>2893</v>
      </c>
      <c r="G27" s="5">
        <f t="shared" si="2"/>
        <v>-4.6046999996178783E-2</v>
      </c>
      <c r="I27" s="5">
        <f>+G27</f>
        <v>-4.6046999996178783E-2</v>
      </c>
      <c r="O27" s="5">
        <f t="shared" ca="1" si="3"/>
        <v>6.9886433883637189E-2</v>
      </c>
      <c r="Q27" s="29">
        <f t="shared" si="4"/>
        <v>24579.072</v>
      </c>
    </row>
    <row r="28" spans="1:17" s="5" customFormat="1" ht="12.95" customHeight="1" x14ac:dyDescent="0.2">
      <c r="A28" s="3" t="s">
        <v>40</v>
      </c>
      <c r="B28" s="4" t="s">
        <v>43</v>
      </c>
      <c r="C28" s="3">
        <v>39651.483999999997</v>
      </c>
      <c r="D28" s="3" t="s">
        <v>44</v>
      </c>
      <c r="E28" s="5">
        <f t="shared" si="0"/>
        <v>2904.0526479615896</v>
      </c>
      <c r="F28" s="5">
        <f t="shared" si="1"/>
        <v>2904</v>
      </c>
      <c r="G28" s="5">
        <f t="shared" si="2"/>
        <v>0.25658399999520043</v>
      </c>
      <c r="I28" s="5">
        <f>+G28</f>
        <v>0.25658399999520043</v>
      </c>
      <c r="O28" s="5">
        <f t="shared" ca="1" si="3"/>
        <v>6.9889831992503856E-2</v>
      </c>
      <c r="Q28" s="29">
        <f t="shared" si="4"/>
        <v>24632.983999999997</v>
      </c>
    </row>
    <row r="29" spans="1:17" s="5" customFormat="1" ht="12.95" customHeight="1" x14ac:dyDescent="0.2">
      <c r="A29" s="3" t="s">
        <v>40</v>
      </c>
      <c r="B29" s="4" t="s">
        <v>43</v>
      </c>
      <c r="C29" s="3">
        <v>39685.502999999997</v>
      </c>
      <c r="D29" s="3" t="s">
        <v>44</v>
      </c>
      <c r="E29" s="5">
        <f t="shared" si="0"/>
        <v>2911.032939037204</v>
      </c>
      <c r="F29" s="5">
        <f t="shared" si="1"/>
        <v>2911</v>
      </c>
      <c r="G29" s="5">
        <f t="shared" si="2"/>
        <v>0.16053099999408005</v>
      </c>
      <c r="I29" s="5">
        <f>+G29</f>
        <v>0.16053099999408005</v>
      </c>
      <c r="O29" s="5">
        <f t="shared" ca="1" si="3"/>
        <v>6.9891994425419005E-2</v>
      </c>
      <c r="Q29" s="29">
        <f t="shared" si="4"/>
        <v>24667.002999999997</v>
      </c>
    </row>
    <row r="30" spans="1:17" s="5" customFormat="1" ht="12.95" customHeight="1" x14ac:dyDescent="0.2">
      <c r="A30" s="3" t="s">
        <v>40</v>
      </c>
      <c r="B30" s="4" t="s">
        <v>43</v>
      </c>
      <c r="C30" s="3">
        <v>40382.46</v>
      </c>
      <c r="D30" s="3" t="s">
        <v>44</v>
      </c>
      <c r="E30" s="5">
        <f t="shared" si="0"/>
        <v>3054.0401622708896</v>
      </c>
      <c r="F30" s="5">
        <f t="shared" si="1"/>
        <v>3054</v>
      </c>
      <c r="G30" s="5">
        <f t="shared" si="2"/>
        <v>0.19573400000081165</v>
      </c>
      <c r="I30" s="5">
        <f>+G30</f>
        <v>0.19573400000081165</v>
      </c>
      <c r="O30" s="5">
        <f t="shared" ca="1" si="3"/>
        <v>6.9936169840685639E-2</v>
      </c>
      <c r="Q30" s="29">
        <f t="shared" si="4"/>
        <v>25363.96</v>
      </c>
    </row>
    <row r="31" spans="1:17" s="5" customFormat="1" ht="12.95" customHeight="1" x14ac:dyDescent="0.2">
      <c r="A31" s="3" t="s">
        <v>40</v>
      </c>
      <c r="B31" s="4" t="s">
        <v>43</v>
      </c>
      <c r="C31" s="3">
        <v>46976.423000000003</v>
      </c>
      <c r="D31" s="3" t="s">
        <v>44</v>
      </c>
      <c r="E31" s="5">
        <f t="shared" si="0"/>
        <v>4407.0423399312913</v>
      </c>
      <c r="F31" s="5">
        <f t="shared" si="1"/>
        <v>4407</v>
      </c>
      <c r="G31" s="5">
        <f t="shared" si="2"/>
        <v>0.20634700000664452</v>
      </c>
      <c r="I31" s="5">
        <f>+G31</f>
        <v>0.20634700000664452</v>
      </c>
      <c r="O31" s="5">
        <f t="shared" ca="1" si="3"/>
        <v>7.0354137231285266E-2</v>
      </c>
      <c r="Q31" s="29">
        <f t="shared" si="4"/>
        <v>31957.923000000003</v>
      </c>
    </row>
    <row r="32" spans="1:17" s="5" customFormat="1" ht="12.95" customHeight="1" x14ac:dyDescent="0.2">
      <c r="A32" s="3" t="s">
        <v>40</v>
      </c>
      <c r="B32" s="4" t="s">
        <v>43</v>
      </c>
      <c r="C32" s="3">
        <v>47736.457000000002</v>
      </c>
      <c r="D32" s="3" t="s">
        <v>44</v>
      </c>
      <c r="E32" s="5">
        <f t="shared" si="0"/>
        <v>4562.9922075747618</v>
      </c>
      <c r="F32" s="5">
        <f t="shared" si="1"/>
        <v>4563</v>
      </c>
      <c r="G32" s="5">
        <f t="shared" si="2"/>
        <v>-3.7976999999955297E-2</v>
      </c>
      <c r="I32" s="5">
        <f>+G32</f>
        <v>-3.7976999999955297E-2</v>
      </c>
      <c r="O32" s="5">
        <f t="shared" ca="1" si="3"/>
        <v>7.040232859339432E-2</v>
      </c>
      <c r="Q32" s="29">
        <f t="shared" si="4"/>
        <v>32717.957000000002</v>
      </c>
    </row>
    <row r="33" spans="1:17" s="5" customFormat="1" ht="12.95" customHeight="1" x14ac:dyDescent="0.2">
      <c r="A33" s="3" t="s">
        <v>40</v>
      </c>
      <c r="B33" s="4" t="s">
        <v>43</v>
      </c>
      <c r="C33" s="3">
        <v>48862.377999999997</v>
      </c>
      <c r="D33" s="3" t="s">
        <v>44</v>
      </c>
      <c r="E33" s="5">
        <f t="shared" si="0"/>
        <v>4794.0177023907881</v>
      </c>
      <c r="F33" s="5">
        <f t="shared" si="1"/>
        <v>4794</v>
      </c>
      <c r="G33" s="5">
        <f t="shared" si="2"/>
        <v>8.6274000001139939E-2</v>
      </c>
      <c r="I33" s="5">
        <f>+G33</f>
        <v>8.6274000001139939E-2</v>
      </c>
      <c r="O33" s="5">
        <f t="shared" ca="1" si="3"/>
        <v>7.0473688879594251E-2</v>
      </c>
      <c r="Q33" s="29">
        <f t="shared" si="4"/>
        <v>33843.877999999997</v>
      </c>
    </row>
    <row r="34" spans="1:17" s="5" customFormat="1" ht="12.95" customHeight="1" x14ac:dyDescent="0.2">
      <c r="A34" s="3" t="s">
        <v>40</v>
      </c>
      <c r="B34" s="4" t="s">
        <v>43</v>
      </c>
      <c r="C34" s="3">
        <v>49154.493000000002</v>
      </c>
      <c r="D34" s="3" t="s">
        <v>44</v>
      </c>
      <c r="E34" s="5">
        <f t="shared" si="0"/>
        <v>4853.9561993352318</v>
      </c>
      <c r="F34" s="5">
        <f t="shared" si="1"/>
        <v>4854</v>
      </c>
      <c r="G34" s="5">
        <f t="shared" si="2"/>
        <v>-0.21346600000106264</v>
      </c>
      <c r="I34" s="5">
        <f>+G34</f>
        <v>-0.21346600000106264</v>
      </c>
      <c r="O34" s="5">
        <f t="shared" ca="1" si="3"/>
        <v>7.049222401886697E-2</v>
      </c>
      <c r="Q34" s="29">
        <f t="shared" si="4"/>
        <v>34135.993000000002</v>
      </c>
    </row>
    <row r="35" spans="1:17" s="5" customFormat="1" ht="12.95" customHeight="1" x14ac:dyDescent="0.2">
      <c r="C35" s="28"/>
      <c r="D35" s="28"/>
    </row>
    <row r="36" spans="1:17" s="5" customFormat="1" ht="12.95" customHeight="1" x14ac:dyDescent="0.2">
      <c r="C36" s="28"/>
      <c r="D36" s="28"/>
    </row>
    <row r="37" spans="1:17" s="5" customFormat="1" ht="12.95" customHeight="1" x14ac:dyDescent="0.2">
      <c r="C37" s="28"/>
      <c r="D37" s="28"/>
    </row>
    <row r="38" spans="1:17" s="5" customFormat="1" ht="12.95" customHeight="1" x14ac:dyDescent="0.2">
      <c r="C38" s="28"/>
      <c r="D38" s="28"/>
    </row>
    <row r="39" spans="1:17" s="5" customFormat="1" ht="12.95" customHeight="1" x14ac:dyDescent="0.2">
      <c r="C39" s="28"/>
      <c r="D39" s="28"/>
    </row>
    <row r="40" spans="1:17" s="5" customFormat="1" ht="12.95" customHeight="1" x14ac:dyDescent="0.2">
      <c r="C40" s="28"/>
      <c r="D40" s="28"/>
    </row>
    <row r="41" spans="1:17" x14ac:dyDescent="0.2">
      <c r="C41" s="2"/>
      <c r="D41" s="2"/>
    </row>
    <row r="42" spans="1:17" x14ac:dyDescent="0.2">
      <c r="C42" s="2"/>
      <c r="D42" s="2"/>
    </row>
    <row r="43" spans="1:17" x14ac:dyDescent="0.2">
      <c r="C43" s="2"/>
      <c r="D43" s="2"/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2024-02-28T04:14:02Z</dcterms:modified>
</cp:coreProperties>
</file>