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4C1D3097-62CC-4D4D-9363-340F1896F40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6" i="1" l="1"/>
  <c r="F26" i="1"/>
  <c r="G26" i="1"/>
  <c r="I26" i="1"/>
  <c r="E23" i="1"/>
  <c r="F23" i="1"/>
  <c r="G23" i="1"/>
  <c r="I23" i="1"/>
  <c r="E24" i="1"/>
  <c r="F24" i="1"/>
  <c r="G24" i="1"/>
  <c r="I24" i="1"/>
  <c r="E25" i="1"/>
  <c r="F25" i="1"/>
  <c r="G25" i="1"/>
  <c r="I25" i="1"/>
  <c r="Q26" i="1"/>
  <c r="G11" i="1"/>
  <c r="F11" i="1"/>
  <c r="Q23" i="1"/>
  <c r="Q24" i="1"/>
  <c r="Q25" i="1"/>
  <c r="E14" i="1"/>
  <c r="C17" i="1"/>
  <c r="E22" i="1"/>
  <c r="F22" i="1"/>
  <c r="G22" i="1"/>
  <c r="I22" i="1"/>
  <c r="Q22" i="1"/>
  <c r="G4" i="1"/>
  <c r="F4" i="1"/>
  <c r="E21" i="1"/>
  <c r="F21" i="1"/>
  <c r="G21" i="1"/>
  <c r="H21" i="1"/>
  <c r="Q21" i="1"/>
  <c r="C11" i="1"/>
  <c r="E15" i="1" l="1"/>
  <c r="C12" i="1"/>
  <c r="C16" i="1" l="1"/>
  <c r="D18" i="1" s="1"/>
  <c r="O23" i="1"/>
  <c r="O21" i="1"/>
  <c r="O26" i="1"/>
  <c r="C15" i="1"/>
  <c r="O22" i="1"/>
  <c r="O24" i="1"/>
  <c r="O25" i="1"/>
  <c r="C18" i="1" l="1"/>
  <c r="E16" i="1"/>
  <c r="E17" i="1" s="1"/>
</calcChain>
</file>

<file path=xl/sharedStrings.xml><?xml version="1.0" encoding="utf-8"?>
<sst xmlns="http://schemas.openxmlformats.org/spreadsheetml/2006/main" count="62" uniqueCount="50">
  <si>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</si>
  <si>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</si>
  <si>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</si>
  <si>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</si>
  <si>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</si>
  <si>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</si>
  <si>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</si>
  <si>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</si>
  <si>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</si>
  <si>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</si>
  <si>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</si>
  <si>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</si>
  <si>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</si>
  <si>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</si>
  <si>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</si>
  <si>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</si>
  <si>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</si>
  <si>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</si>
  <si>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</si>
  <si>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</si>
  <si>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</si>
  <si>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</si>
  <si>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</si>
  <si>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</si>
  <si>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</si>
  <si>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</si>
  <si>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</si>
  <si>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</si>
  <si>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</si>
  <si>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</si>
  <si>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</si>
  <si>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</si>
  <si>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</si>
  <si>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</si>
  <si>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</si>
  <si>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</si>
  <si>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EW</t>
  </si>
  <si>
    <t>not avail.</t>
  </si>
  <si>
    <t>GCVS 4 Eph.</t>
  </si>
  <si>
    <t>V1120 Oph / GSC 5045-0155</t>
  </si>
  <si>
    <t>Malkov</t>
  </si>
  <si>
    <t>IBVS 5894</t>
  </si>
  <si>
    <t>II</t>
  </si>
  <si>
    <t>Add cycle</t>
  </si>
  <si>
    <t>Old Cycle</t>
  </si>
  <si>
    <t>IBVS 5690</t>
  </si>
  <si>
    <t>I</t>
  </si>
  <si>
    <t>IBVS 5992</t>
  </si>
  <si>
    <t>IBVS 6029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</si>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</sst>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2" applyNumberFormat="0" applyFont="0" applyFill="0" applyAlignment="0" applyProtection="0"/>
  </cellStyleXfs>
  <cellXfs count="40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5" fillId="0" borderId="6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22" fontId="9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9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5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V1120 Oph -- O-C Diagr.</a:t>
            </a:r>
          </a:p>
        </c:rich>
      </c:tx>
      <c:layout>
        <c:manualLayout>
          <c:xMode val="edge"/>
          <c:yMode val="edge"/>
          <c:x val="0.3624060150375940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Malkov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1.1999999999999999E-3</c:v>
                  </c:pt>
                  <c:pt idx="5">
                    <c:v>1.1000000000000001E-3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1.1999999999999999E-3</c:v>
                  </c:pt>
                  <c:pt idx="5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76196.5</c:v>
                </c:pt>
                <c:pt idx="2">
                  <c:v>71754.5</c:v>
                </c:pt>
                <c:pt idx="3">
                  <c:v>71793</c:v>
                </c:pt>
                <c:pt idx="4">
                  <c:v>78305</c:v>
                </c:pt>
                <c:pt idx="5">
                  <c:v>79427.5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A5-41BD-9F51-E4522E36690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1.1999999999999999E-3</c:v>
                  </c:pt>
                  <c:pt idx="5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1.1999999999999999E-3</c:v>
                  </c:pt>
                  <c:pt idx="5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76196.5</c:v>
                </c:pt>
                <c:pt idx="2">
                  <c:v>71754.5</c:v>
                </c:pt>
                <c:pt idx="3">
                  <c:v>71793</c:v>
                </c:pt>
                <c:pt idx="4">
                  <c:v>78305</c:v>
                </c:pt>
                <c:pt idx="5">
                  <c:v>79427.5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1.3581650055130012E-3</c:v>
                </c:pt>
                <c:pt idx="2">
                  <c:v>3.328145008708816E-3</c:v>
                </c:pt>
                <c:pt idx="3">
                  <c:v>4.9303300038445741E-3</c:v>
                </c:pt>
                <c:pt idx="4">
                  <c:v>-3.1429499940713868E-3</c:v>
                </c:pt>
                <c:pt idx="5">
                  <c:v>-1.2598724999406841E-2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9A5-41BD-9F51-E4522E36690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1.1999999999999999E-3</c:v>
                  </c:pt>
                  <c:pt idx="5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1.1999999999999999E-3</c:v>
                  </c:pt>
                  <c:pt idx="5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76196.5</c:v>
                </c:pt>
                <c:pt idx="2">
                  <c:v>71754.5</c:v>
                </c:pt>
                <c:pt idx="3">
                  <c:v>71793</c:v>
                </c:pt>
                <c:pt idx="4">
                  <c:v>78305</c:v>
                </c:pt>
                <c:pt idx="5">
                  <c:v>79427.5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9A5-41BD-9F51-E4522E36690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1.1999999999999999E-3</c:v>
                  </c:pt>
                  <c:pt idx="5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1.1999999999999999E-3</c:v>
                  </c:pt>
                  <c:pt idx="5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76196.5</c:v>
                </c:pt>
                <c:pt idx="2">
                  <c:v>71754.5</c:v>
                </c:pt>
                <c:pt idx="3">
                  <c:v>71793</c:v>
                </c:pt>
                <c:pt idx="4">
                  <c:v>78305</c:v>
                </c:pt>
                <c:pt idx="5">
                  <c:v>79427.5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9A5-41BD-9F51-E4522E36690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1.1999999999999999E-3</c:v>
                  </c:pt>
                  <c:pt idx="5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1.1999999999999999E-3</c:v>
                  </c:pt>
                  <c:pt idx="5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76196.5</c:v>
                </c:pt>
                <c:pt idx="2">
                  <c:v>71754.5</c:v>
                </c:pt>
                <c:pt idx="3">
                  <c:v>71793</c:v>
                </c:pt>
                <c:pt idx="4">
                  <c:v>78305</c:v>
                </c:pt>
                <c:pt idx="5">
                  <c:v>79427.5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9A5-41BD-9F51-E4522E36690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1.1999999999999999E-3</c:v>
                  </c:pt>
                  <c:pt idx="5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1.1999999999999999E-3</c:v>
                  </c:pt>
                  <c:pt idx="5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76196.5</c:v>
                </c:pt>
                <c:pt idx="2">
                  <c:v>71754.5</c:v>
                </c:pt>
                <c:pt idx="3">
                  <c:v>71793</c:v>
                </c:pt>
                <c:pt idx="4">
                  <c:v>78305</c:v>
                </c:pt>
                <c:pt idx="5">
                  <c:v>79427.5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9A5-41BD-9F51-E4522E36690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1.1999999999999999E-3</c:v>
                  </c:pt>
                  <c:pt idx="5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1.1999999999999999E-3</c:v>
                  </c:pt>
                  <c:pt idx="5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76196.5</c:v>
                </c:pt>
                <c:pt idx="2">
                  <c:v>71754.5</c:v>
                </c:pt>
                <c:pt idx="3">
                  <c:v>71793</c:v>
                </c:pt>
                <c:pt idx="4">
                  <c:v>78305</c:v>
                </c:pt>
                <c:pt idx="5">
                  <c:v>79427.5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9A5-41BD-9F51-E4522E36690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76196.5</c:v>
                </c:pt>
                <c:pt idx="2">
                  <c:v>71754.5</c:v>
                </c:pt>
                <c:pt idx="3">
                  <c:v>71793</c:v>
                </c:pt>
                <c:pt idx="4">
                  <c:v>78305</c:v>
                </c:pt>
                <c:pt idx="5">
                  <c:v>79427.5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0.12783383472080373</c:v>
                </c:pt>
                <c:pt idx="1">
                  <c:v>-2.4237049247704257E-3</c:v>
                </c:pt>
                <c:pt idx="2">
                  <c:v>5.1698720913082724E-3</c:v>
                </c:pt>
                <c:pt idx="3">
                  <c:v>5.1040565318487829E-3</c:v>
                </c:pt>
                <c:pt idx="4">
                  <c:v>-6.028175239584016E-3</c:v>
                </c:pt>
                <c:pt idx="5">
                  <c:v>-7.9470834342144359E-3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9A5-41BD-9F51-E4522E366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8236696"/>
        <c:axId val="1"/>
      </c:scatterChart>
      <c:valAx>
        <c:axId val="7382366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82366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308270676691728"/>
          <c:y val="0.92397937099967764"/>
          <c:w val="0.6646616541353385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755D705-A0B6-DD4C-51EA-B09BE67684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4" sqref="E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39</v>
      </c>
      <c r="E1" s="4"/>
      <c r="F1" s="4"/>
      <c r="G1" s="5" t="s">
        <v>36</v>
      </c>
      <c r="H1" s="6" t="s">
        <v>40</v>
      </c>
      <c r="I1" s="3" t="s">
        <v>37</v>
      </c>
      <c r="J1" s="3" t="s">
        <v>37</v>
      </c>
      <c r="K1" s="7">
        <v>29298.406999999999</v>
      </c>
      <c r="L1" s="7">
        <v>0.33675318999999998</v>
      </c>
    </row>
    <row r="2" spans="1:12" s="10" customFormat="1" ht="12.95" customHeight="1" x14ac:dyDescent="0.2">
      <c r="A2" s="10" t="s">
        <v>23</v>
      </c>
      <c r="B2" s="10" t="s">
        <v>36</v>
      </c>
      <c r="C2" s="11"/>
    </row>
    <row r="3" spans="1:12" s="10" customFormat="1" ht="12.95" customHeight="1" thickBot="1" x14ac:dyDescent="0.25"/>
    <row r="4" spans="1:12" s="10" customFormat="1" ht="12.95" customHeight="1" thickTop="1" thickBot="1" x14ac:dyDescent="0.25">
      <c r="A4" s="12" t="s">
        <v>38</v>
      </c>
      <c r="C4" s="13" t="s">
        <v>37</v>
      </c>
      <c r="D4" s="14" t="s">
        <v>37</v>
      </c>
      <c r="F4" s="15" t="str">
        <f>"F"&amp;E19</f>
        <v>F22</v>
      </c>
      <c r="G4" s="16" t="str">
        <f>"G"&amp;E19</f>
        <v>G22</v>
      </c>
    </row>
    <row r="5" spans="1:12" s="10" customFormat="1" ht="12.95" customHeight="1" thickTop="1" x14ac:dyDescent="0.2"/>
    <row r="6" spans="1:12" s="10" customFormat="1" ht="12.95" customHeight="1" x14ac:dyDescent="0.2">
      <c r="A6" s="17" t="s">
        <v>0</v>
      </c>
    </row>
    <row r="7" spans="1:12" s="10" customFormat="1" ht="12.95" customHeight="1" x14ac:dyDescent="0.2">
      <c r="A7" s="10" t="s">
        <v>1</v>
      </c>
      <c r="C7" s="10">
        <v>29298.406999999999</v>
      </c>
    </row>
    <row r="8" spans="1:12" s="10" customFormat="1" ht="12.95" customHeight="1" x14ac:dyDescent="0.2">
      <c r="A8" s="10" t="s">
        <v>2</v>
      </c>
      <c r="C8" s="10">
        <v>0.33675318999999998</v>
      </c>
      <c r="D8" s="18" t="s">
        <v>40</v>
      </c>
    </row>
    <row r="9" spans="1:12" s="10" customFormat="1" ht="12.95" customHeight="1" x14ac:dyDescent="0.2">
      <c r="A9" s="12" t="s">
        <v>29</v>
      </c>
      <c r="C9" s="19">
        <v>-9.5</v>
      </c>
      <c r="D9" s="10" t="s">
        <v>30</v>
      </c>
    </row>
    <row r="10" spans="1:12" s="10" customFormat="1" ht="12.95" customHeight="1" thickBot="1" x14ac:dyDescent="0.25">
      <c r="C10" s="20" t="s">
        <v>19</v>
      </c>
      <c r="D10" s="20" t="s">
        <v>20</v>
      </c>
    </row>
    <row r="11" spans="1:12" s="10" customFormat="1" ht="12.95" customHeight="1" x14ac:dyDescent="0.2">
      <c r="A11" s="10" t="s">
        <v>14</v>
      </c>
      <c r="C11" s="16">
        <f ca="1">INTERCEPT(INDIRECT($G$11):G992,INDIRECT($F$11):F992)</f>
        <v>0.12783383472080373</v>
      </c>
      <c r="D11" s="21"/>
      <c r="F11" s="15" t="str">
        <f>"F"&amp;E19</f>
        <v>F22</v>
      </c>
      <c r="G11" s="16" t="str">
        <f>"G"&amp;E19</f>
        <v>G22</v>
      </c>
    </row>
    <row r="12" spans="1:12" s="10" customFormat="1" ht="12.95" customHeight="1" x14ac:dyDescent="0.2">
      <c r="A12" s="10" t="s">
        <v>15</v>
      </c>
      <c r="C12" s="16">
        <f ca="1">SLOPE(INDIRECT($G$11):G992,INDIRECT($F$11):F992)</f>
        <v>-1.7094950508956994E-6</v>
      </c>
      <c r="D12" s="21"/>
    </row>
    <row r="13" spans="1:12" s="10" customFormat="1" ht="12.95" customHeight="1" x14ac:dyDescent="0.2">
      <c r="A13" s="10" t="s">
        <v>18</v>
      </c>
      <c r="C13" s="21" t="s">
        <v>12</v>
      </c>
      <c r="D13" s="18" t="s">
        <v>43</v>
      </c>
      <c r="E13" s="19">
        <v>1</v>
      </c>
    </row>
    <row r="14" spans="1:12" s="10" customFormat="1" ht="12.95" customHeight="1" x14ac:dyDescent="0.2">
      <c r="D14" s="18" t="s">
        <v>31</v>
      </c>
      <c r="E14" s="22">
        <f ca="1">NOW()+15018.5+$C$9/24</f>
        <v>60368.718600578701</v>
      </c>
    </row>
    <row r="15" spans="1:12" s="10" customFormat="1" ht="12.95" customHeight="1" x14ac:dyDescent="0.2">
      <c r="A15" s="23" t="s">
        <v>16</v>
      </c>
      <c r="C15" s="24">
        <f ca="1">(C7+C11)+(C8+C12)*INT(MAX(F21:F3533))</f>
        <v>56045.694675901308</v>
      </c>
      <c r="D15" s="18" t="s">
        <v>44</v>
      </c>
      <c r="E15" s="22">
        <f ca="1">ROUND(2*(E14-$C$7)/$C$8,0)/2+E13</f>
        <v>92265.5</v>
      </c>
    </row>
    <row r="16" spans="1:12" s="10" customFormat="1" ht="12.95" customHeight="1" x14ac:dyDescent="0.2">
      <c r="A16" s="17" t="s">
        <v>3</v>
      </c>
      <c r="C16" s="25">
        <f ca="1">+C8+C12</f>
        <v>0.33675148050494907</v>
      </c>
      <c r="D16" s="18" t="s">
        <v>32</v>
      </c>
      <c r="E16" s="16">
        <f ca="1">ROUND(2*(E14-$C$15)/$C$16,0)/2+E13</f>
        <v>12838.5</v>
      </c>
    </row>
    <row r="17" spans="1:17" s="10" customFormat="1" ht="12.95" customHeight="1" thickBot="1" x14ac:dyDescent="0.25">
      <c r="A17" s="18" t="s">
        <v>28</v>
      </c>
      <c r="C17" s="10">
        <f>COUNT(C21:C2191)</f>
        <v>6</v>
      </c>
      <c r="D17" s="18" t="s">
        <v>33</v>
      </c>
      <c r="E17" s="26">
        <f ca="1">+$C$15+$C$16*E16-15018.5-$C$9/24</f>
        <v>45350.974391697433</v>
      </c>
    </row>
    <row r="18" spans="1:17" s="10" customFormat="1" ht="12.95" customHeight="1" thickTop="1" thickBot="1" x14ac:dyDescent="0.25">
      <c r="A18" s="17" t="s">
        <v>4</v>
      </c>
      <c r="C18" s="27">
        <f ca="1">+C15</f>
        <v>56045.694675901308</v>
      </c>
      <c r="D18" s="28">
        <f ca="1">+C16</f>
        <v>0.33675148050494907</v>
      </c>
      <c r="E18" s="29" t="s">
        <v>34</v>
      </c>
    </row>
    <row r="19" spans="1:17" s="10" customFormat="1" ht="12.95" customHeight="1" thickTop="1" x14ac:dyDescent="0.2">
      <c r="A19" s="30" t="s">
        <v>35</v>
      </c>
      <c r="E19" s="31">
        <v>22</v>
      </c>
    </row>
    <row r="20" spans="1:17" s="10" customFormat="1" ht="12.95" customHeight="1" thickBot="1" x14ac:dyDescent="0.25">
      <c r="A20" s="20" t="s">
        <v>5</v>
      </c>
      <c r="B20" s="20" t="s">
        <v>6</v>
      </c>
      <c r="C20" s="20" t="s">
        <v>7</v>
      </c>
      <c r="D20" s="20" t="s">
        <v>11</v>
      </c>
      <c r="E20" s="20" t="s">
        <v>8</v>
      </c>
      <c r="F20" s="20" t="s">
        <v>9</v>
      </c>
      <c r="G20" s="20" t="s">
        <v>10</v>
      </c>
      <c r="H20" s="32" t="s">
        <v>40</v>
      </c>
      <c r="I20" s="32" t="s">
        <v>49</v>
      </c>
      <c r="J20" s="32" t="s">
        <v>17</v>
      </c>
      <c r="K20" s="32" t="s">
        <v>24</v>
      </c>
      <c r="L20" s="32" t="s">
        <v>25</v>
      </c>
      <c r="M20" s="32" t="s">
        <v>26</v>
      </c>
      <c r="N20" s="32" t="s">
        <v>27</v>
      </c>
      <c r="O20" s="32" t="s">
        <v>22</v>
      </c>
      <c r="P20" s="33" t="s">
        <v>21</v>
      </c>
      <c r="Q20" s="20" t="s">
        <v>13</v>
      </c>
    </row>
    <row r="21" spans="1:17" s="10" customFormat="1" ht="12.95" customHeight="1" x14ac:dyDescent="0.2">
      <c r="A21" s="18" t="s">
        <v>40</v>
      </c>
      <c r="C21" s="11">
        <v>29298.406999999999</v>
      </c>
      <c r="D21" s="11" t="s">
        <v>12</v>
      </c>
      <c r="E21" s="10">
        <f t="shared" ref="E21:E26" si="0">+(C21-C$7)/C$8</f>
        <v>0</v>
      </c>
      <c r="F21" s="10">
        <f t="shared" ref="F21:F26" si="1">ROUND(2*E21,0)/2</f>
        <v>0</v>
      </c>
      <c r="G21" s="10">
        <f t="shared" ref="G21:G26" si="2">+C21-(C$7+F21*C$8)</f>
        <v>0</v>
      </c>
      <c r="H21" s="10">
        <f>+G21</f>
        <v>0</v>
      </c>
      <c r="O21" s="10">
        <f t="shared" ref="O21:O26" ca="1" si="3">+C$11+C$12*$F21</f>
        <v>0.12783383472080373</v>
      </c>
      <c r="Q21" s="34">
        <f t="shared" ref="Q21:Q26" si="4">+C21-15018.5</f>
        <v>14279.906999999999</v>
      </c>
    </row>
    <row r="22" spans="1:17" s="10" customFormat="1" ht="12.95" customHeight="1" x14ac:dyDescent="0.2">
      <c r="A22" s="35" t="s">
        <v>41</v>
      </c>
      <c r="B22" s="36" t="s">
        <v>42</v>
      </c>
      <c r="C22" s="35">
        <v>54957.822800000002</v>
      </c>
      <c r="D22" s="35">
        <v>6.9999999999999999E-4</v>
      </c>
      <c r="E22" s="10">
        <f t="shared" si="0"/>
        <v>76196.504033116973</v>
      </c>
      <c r="F22" s="10">
        <f t="shared" si="1"/>
        <v>76196.5</v>
      </c>
      <c r="G22" s="10">
        <f t="shared" si="2"/>
        <v>1.3581650055130012E-3</v>
      </c>
      <c r="I22" s="10">
        <f>+G22</f>
        <v>1.3581650055130012E-3</v>
      </c>
      <c r="O22" s="10">
        <f t="shared" ca="1" si="3"/>
        <v>-2.4237049247704257E-3</v>
      </c>
      <c r="Q22" s="34">
        <f t="shared" si="4"/>
        <v>39939.322800000002</v>
      </c>
    </row>
    <row r="23" spans="1:17" s="10" customFormat="1" ht="12.95" customHeight="1" x14ac:dyDescent="0.2">
      <c r="A23" s="8" t="s">
        <v>45</v>
      </c>
      <c r="B23" s="9" t="s">
        <v>46</v>
      </c>
      <c r="C23" s="8">
        <v>53461.967100000002</v>
      </c>
      <c r="D23" s="8">
        <v>2.9999999999999997E-4</v>
      </c>
      <c r="E23" s="10">
        <f t="shared" si="0"/>
        <v>71754.509883039282</v>
      </c>
      <c r="F23" s="10">
        <f t="shared" si="1"/>
        <v>71754.5</v>
      </c>
      <c r="G23" s="10">
        <f t="shared" si="2"/>
        <v>3.328145008708816E-3</v>
      </c>
      <c r="I23" s="10">
        <f>+G23</f>
        <v>3.328145008708816E-3</v>
      </c>
      <c r="O23" s="10">
        <f t="shared" ca="1" si="3"/>
        <v>5.1698720913082724E-3</v>
      </c>
      <c r="Q23" s="34">
        <f t="shared" si="4"/>
        <v>38443.467100000002</v>
      </c>
    </row>
    <row r="24" spans="1:17" s="10" customFormat="1" ht="12.95" customHeight="1" x14ac:dyDescent="0.2">
      <c r="A24" s="8" t="s">
        <v>45</v>
      </c>
      <c r="B24" s="9" t="s">
        <v>42</v>
      </c>
      <c r="C24" s="8">
        <v>53474.933700000001</v>
      </c>
      <c r="D24" s="8">
        <v>2.9999999999999997E-4</v>
      </c>
      <c r="E24" s="10">
        <f t="shared" si="0"/>
        <v>71793.014640781883</v>
      </c>
      <c r="F24" s="10">
        <f t="shared" si="1"/>
        <v>71793</v>
      </c>
      <c r="G24" s="10">
        <f t="shared" si="2"/>
        <v>4.9303300038445741E-3</v>
      </c>
      <c r="I24" s="10">
        <f>+G24</f>
        <v>4.9303300038445741E-3</v>
      </c>
      <c r="O24" s="10">
        <f t="shared" ca="1" si="3"/>
        <v>5.1040565318487829E-3</v>
      </c>
      <c r="Q24" s="34">
        <f t="shared" si="4"/>
        <v>38456.433700000001</v>
      </c>
    </row>
    <row r="25" spans="1:17" s="10" customFormat="1" ht="12.95" customHeight="1" x14ac:dyDescent="0.2">
      <c r="A25" s="8" t="s">
        <v>47</v>
      </c>
      <c r="B25" s="9" t="s">
        <v>46</v>
      </c>
      <c r="C25" s="8">
        <v>55667.862399999998</v>
      </c>
      <c r="D25" s="8">
        <v>1.1999999999999999E-3</v>
      </c>
      <c r="E25" s="10">
        <f t="shared" si="0"/>
        <v>78304.990666903555</v>
      </c>
      <c r="F25" s="10">
        <f t="shared" si="1"/>
        <v>78305</v>
      </c>
      <c r="G25" s="10">
        <f t="shared" si="2"/>
        <v>-3.1429499940713868E-3</v>
      </c>
      <c r="I25" s="10">
        <f>+G25</f>
        <v>-3.1429499940713868E-3</v>
      </c>
      <c r="O25" s="10">
        <f t="shared" ca="1" si="3"/>
        <v>-6.028175239584016E-3</v>
      </c>
      <c r="Q25" s="34">
        <f t="shared" si="4"/>
        <v>40649.362399999998</v>
      </c>
    </row>
    <row r="26" spans="1:17" s="10" customFormat="1" ht="12.95" customHeight="1" x14ac:dyDescent="0.2">
      <c r="A26" s="37" t="s">
        <v>48</v>
      </c>
      <c r="B26" s="38" t="s">
        <v>42</v>
      </c>
      <c r="C26" s="37">
        <v>56045.858399999997</v>
      </c>
      <c r="D26" s="37">
        <v>1.1000000000000001E-3</v>
      </c>
      <c r="E26" s="10">
        <f t="shared" si="0"/>
        <v>79427.462587659524</v>
      </c>
      <c r="F26" s="10">
        <f t="shared" si="1"/>
        <v>79427.5</v>
      </c>
      <c r="G26" s="10">
        <f t="shared" si="2"/>
        <v>-1.2598724999406841E-2</v>
      </c>
      <c r="I26" s="10">
        <f>+G26</f>
        <v>-1.2598724999406841E-2</v>
      </c>
      <c r="O26" s="10">
        <f t="shared" ca="1" si="3"/>
        <v>-7.9470834342144359E-3</v>
      </c>
      <c r="Q26" s="34">
        <f t="shared" si="4"/>
        <v>41027.358399999997</v>
      </c>
    </row>
    <row r="27" spans="1:17" s="10" customFormat="1" ht="12.95" customHeight="1" x14ac:dyDescent="0.2">
      <c r="A27" s="39"/>
      <c r="B27" s="39"/>
      <c r="C27" s="8"/>
      <c r="D27" s="8"/>
      <c r="Q27" s="34"/>
    </row>
    <row r="28" spans="1:17" s="10" customFormat="1" ht="12.95" customHeight="1" x14ac:dyDescent="0.2">
      <c r="C28" s="11"/>
      <c r="D28" s="11"/>
      <c r="Q28" s="34"/>
    </row>
    <row r="29" spans="1:17" s="10" customFormat="1" ht="12.95" customHeight="1" x14ac:dyDescent="0.2">
      <c r="C29" s="11"/>
      <c r="D29" s="11"/>
      <c r="Q29" s="34"/>
    </row>
    <row r="30" spans="1:17" s="10" customFormat="1" ht="12.95" customHeight="1" x14ac:dyDescent="0.2">
      <c r="C30" s="11"/>
      <c r="D30" s="11"/>
      <c r="Q30" s="34"/>
    </row>
    <row r="31" spans="1:17" s="10" customFormat="1" ht="12.95" customHeight="1" x14ac:dyDescent="0.2">
      <c r="C31" s="11"/>
      <c r="D31" s="11"/>
      <c r="Q31" s="34"/>
    </row>
    <row r="32" spans="1:17" s="10" customFormat="1" ht="12.95" customHeight="1" x14ac:dyDescent="0.2">
      <c r="C32" s="11"/>
      <c r="D32" s="11"/>
      <c r="Q32" s="34"/>
    </row>
    <row r="33" spans="3:17" s="10" customFormat="1" ht="12.95" customHeight="1" x14ac:dyDescent="0.2">
      <c r="C33" s="11"/>
      <c r="D33" s="11"/>
      <c r="Q33" s="34"/>
    </row>
    <row r="34" spans="3:17" s="10" customFormat="1" ht="12.95" customHeight="1" x14ac:dyDescent="0.2">
      <c r="C34" s="11"/>
      <c r="D34" s="11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2024-02-28T04:14:47Z</dcterms:modified>
</cp:coreProperties>
</file>