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8B0ACDB-63DB-4B2D-9BC8-10A72B20B8D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C21" i="1"/>
  <c r="A21" i="1"/>
  <c r="E15" i="1"/>
  <c r="C17" i="1"/>
  <c r="E23" i="1"/>
  <c r="F23" i="1" s="1"/>
  <c r="G23" i="1" s="1"/>
  <c r="E22" i="1"/>
  <c r="F22" i="1" s="1"/>
  <c r="G22" i="1" s="1"/>
  <c r="I22" i="1" s="1"/>
  <c r="Q23" i="1"/>
  <c r="Q22" i="1"/>
  <c r="C12" i="1" l="1"/>
  <c r="C16" i="1" s="1"/>
  <c r="D18" i="1" s="1"/>
  <c r="I23" i="1"/>
  <c r="C11" i="1"/>
  <c r="O21" i="1" s="1"/>
  <c r="O23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<sst xmlns="http://schemas.openxmlformats.org/spreadsheetml/2006/main" count="48" uniqueCount="45">
  <si>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</si>
  <si>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</si>
  <si>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</si>
  <si>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</si>
  <si>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</si>
  <si>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</si>
  <si>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</si>
  <si>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</si>
  <si>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</si>
  <si>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</si>
  <si>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</si>
  <si>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</si>
  <si>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</si>
  <si>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</si>
  <si>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</si>
  <si>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</si>
  <si>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</si>
  <si>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</si>
  <si>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</si>
  <si>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</si>
  <si>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</si>
  <si>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</si>
  <si>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</si>
  <si>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</si>
  <si>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</si>
  <si>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</si>
  <si>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</si>
  <si>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</si>
  <si>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</si>
  <si>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</si>
  <si>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</si>
  <si>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IBVS 5690</t>
  </si>
  <si>
    <t>II</t>
  </si>
  <si>
    <t>I</t>
  </si>
  <si>
    <t># of data points:</t>
  </si>
  <si>
    <t>EW</t>
  </si>
  <si>
    <t>V1811 Oph / ??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</si>
  <si>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</si>
  <si>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</si>
  <si>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</si>
  <si>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</si>
  <si>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</si>
  <si>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</si>
  <si>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VSX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</si>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</sst>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5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left" wrapText="1"/>
    </xf>
    <xf numFmtId="0" fontId="14" fillId="0" borderId="0" xfId="0" applyFont="1" applyAlignment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V1811 Oph - O-C Diagr.</a:t>
            </a:r>
          </a:p>
        </c:rich>
      </c:tx>
      <c:layout>
        <c:manualLayout>
          <c:xMode val="edge"/>
          <c:yMode val="edge"/>
          <c:x val="0.3554122939802152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69252958613219"/>
          <c:w val="0.8142171204635756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43011.5</c:v>
                </c:pt>
                <c:pt idx="2">
                  <c:v>43043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27-41C8-9D74-1AED18C981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8.9999999999999998E-4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8.9999999999999998E-4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43011.5</c:v>
                </c:pt>
                <c:pt idx="2">
                  <c:v>43043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-4.8945000009553041E-2</c:v>
                </c:pt>
                <c:pt idx="2">
                  <c:v>-5.6889999999839347E-2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27-41C8-9D74-1AED18C981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8.9999999999999998E-4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8.9999999999999998E-4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43011.5</c:v>
                </c:pt>
                <c:pt idx="2">
                  <c:v>43043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27-41C8-9D74-1AED18C981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8.9999999999999998E-4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8.9999999999999998E-4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43011.5</c:v>
                </c:pt>
                <c:pt idx="2">
                  <c:v>43043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27-41C8-9D74-1AED18C981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8.9999999999999998E-4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8.9999999999999998E-4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43011.5</c:v>
                </c:pt>
                <c:pt idx="2">
                  <c:v>43043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27-41C8-9D74-1AED18C981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8.9999999999999998E-4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8.9999999999999998E-4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43011.5</c:v>
                </c:pt>
                <c:pt idx="2">
                  <c:v>43043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27-41C8-9D74-1AED18C981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8.9999999999999998E-4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8.9999999999999998E-4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43011.5</c:v>
                </c:pt>
                <c:pt idx="2">
                  <c:v>43043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27-41C8-9D74-1AED18C981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43011.5</c:v>
                </c:pt>
                <c:pt idx="2">
                  <c:v>43043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2.8940621449521919E-6</c:v>
                </c:pt>
                <c:pt idx="1">
                  <c:v>-5.2899575149410794E-2</c:v>
                </c:pt>
                <c:pt idx="2">
                  <c:v>-5.2938318922126554E-2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27-41C8-9D74-1AED18C98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560720"/>
        <c:axId val="1"/>
      </c:scatterChart>
      <c:valAx>
        <c:axId val="648560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3492891336886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560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01632469608503"/>
          <c:y val="0.92000129214617399"/>
          <c:w val="0.7237484894355895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123825</xdr:rowOff>
    </xdr:from>
    <xdr:to>
      <xdr:col>18</xdr:col>
      <xdr:colOff>219075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3261279-98CC-632C-5B7F-267D09202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36</v>
      </c>
    </row>
    <row r="2" spans="1:5" x14ac:dyDescent="0.2">
      <c r="A2" t="s">
        <v>24</v>
      </c>
      <c r="B2" s="13" t="s">
        <v>35</v>
      </c>
      <c r="C2" s="3"/>
      <c r="D2" s="3"/>
    </row>
    <row r="3" spans="1:5" ht="13.5" thickBot="1" x14ac:dyDescent="0.25"/>
    <row r="4" spans="1:5" ht="14.25" thickTop="1" thickBot="1" x14ac:dyDescent="0.25">
      <c r="A4" s="5" t="s">
        <v>0</v>
      </c>
      <c r="C4" s="8" t="s">
        <v>30</v>
      </c>
      <c r="D4" s="9" t="s">
        <v>30</v>
      </c>
    </row>
    <row r="6" spans="1:5" x14ac:dyDescent="0.2">
      <c r="A6" s="5" t="s">
        <v>1</v>
      </c>
    </row>
    <row r="7" spans="1:5" x14ac:dyDescent="0.2">
      <c r="A7" t="s">
        <v>2</v>
      </c>
      <c r="C7" s="29">
        <v>35657.692000000003</v>
      </c>
      <c r="D7" s="27" t="s">
        <v>43</v>
      </c>
    </row>
    <row r="8" spans="1:5" x14ac:dyDescent="0.2">
      <c r="A8" t="s">
        <v>3</v>
      </c>
      <c r="C8" s="30">
        <v>0.41443000000000002</v>
      </c>
      <c r="D8" s="28" t="s">
        <v>43</v>
      </c>
    </row>
    <row r="9" spans="1:5" x14ac:dyDescent="0.2">
      <c r="A9" s="14" t="s">
        <v>37</v>
      </c>
      <c r="B9" s="15"/>
      <c r="C9" s="16">
        <v>-9.5</v>
      </c>
      <c r="D9" s="15" t="s">
        <v>38</v>
      </c>
      <c r="E9" s="15"/>
    </row>
    <row r="10" spans="1:5" ht="13.5" thickBot="1" x14ac:dyDescent="0.25">
      <c r="A10" s="15"/>
      <c r="B10" s="15"/>
      <c r="C10" s="4" t="s">
        <v>20</v>
      </c>
      <c r="D10" s="4" t="s">
        <v>21</v>
      </c>
      <c r="E10" s="15"/>
    </row>
    <row r="11" spans="1:5" x14ac:dyDescent="0.2">
      <c r="A11" s="15" t="s">
        <v>16</v>
      </c>
      <c r="B11" s="15"/>
      <c r="C11" s="15">
        <f>INTERCEPT(G21:G998,F21:F998)</f>
        <v>2.8940621449521919E-6</v>
      </c>
      <c r="D11" s="3"/>
      <c r="E11" s="15"/>
    </row>
    <row r="12" spans="1:5" x14ac:dyDescent="0.2">
      <c r="A12" s="15" t="s">
        <v>17</v>
      </c>
      <c r="B12" s="15"/>
      <c r="C12" s="15">
        <f>SLOPE(G21:G998,F21:F998)</f>
        <v>-1.2299610385956255E-6</v>
      </c>
      <c r="D12" s="3"/>
      <c r="E12" s="15"/>
    </row>
    <row r="13" spans="1:5" x14ac:dyDescent="0.2">
      <c r="A13" s="15" t="s">
        <v>19</v>
      </c>
      <c r="B13" s="15"/>
      <c r="C13" s="3" t="s">
        <v>14</v>
      </c>
      <c r="D13" s="3"/>
      <c r="E13" s="15"/>
    </row>
    <row r="14" spans="1:5" x14ac:dyDescent="0.2">
      <c r="A14" s="15"/>
      <c r="B14" s="15"/>
      <c r="C14" s="15"/>
      <c r="D14" s="15"/>
      <c r="E14" s="15"/>
    </row>
    <row r="15" spans="1:5" x14ac:dyDescent="0.2">
      <c r="A15" s="17" t="s">
        <v>18</v>
      </c>
      <c r="B15" s="15"/>
      <c r="C15" s="18">
        <f>(C7+C11)+(C8+C12)*INT(MAX(F21:F3533))</f>
        <v>53495.949551681086</v>
      </c>
      <c r="D15" s="19" t="s">
        <v>39</v>
      </c>
      <c r="E15" s="20">
        <f ca="1">TODAY()+15018.5-B9/24</f>
        <v>60368.5</v>
      </c>
    </row>
    <row r="16" spans="1:5" x14ac:dyDescent="0.2">
      <c r="A16" s="21" t="s">
        <v>4</v>
      </c>
      <c r="B16" s="15"/>
      <c r="C16" s="22">
        <f>+C8+C12</f>
        <v>0.41442877003896145</v>
      </c>
      <c r="D16" s="19" t="s">
        <v>40</v>
      </c>
      <c r="E16" s="20">
        <f ca="1">ROUND(2*(E15-C15)/C16,0)/2+1</f>
        <v>16584</v>
      </c>
    </row>
    <row r="17" spans="1:17" ht="13.5" thickBot="1" x14ac:dyDescent="0.25">
      <c r="A17" s="19" t="s">
        <v>34</v>
      </c>
      <c r="B17" s="15"/>
      <c r="C17" s="15">
        <f>COUNT(C21:C2191)</f>
        <v>3</v>
      </c>
      <c r="D17" s="19" t="s">
        <v>41</v>
      </c>
      <c r="E17" s="23">
        <f ca="1">+C15+C16*E16-15018.5-C9/24</f>
        <v>45350.732107340555</v>
      </c>
    </row>
    <row r="18" spans="1:17" x14ac:dyDescent="0.2">
      <c r="A18" s="21" t="s">
        <v>5</v>
      </c>
      <c r="B18" s="15"/>
      <c r="C18" s="24">
        <f>+C15</f>
        <v>53495.949551681086</v>
      </c>
      <c r="D18" s="25">
        <f>+C16</f>
        <v>0.41442877003896145</v>
      </c>
      <c r="E18" s="26" t="s">
        <v>42</v>
      </c>
    </row>
    <row r="19" spans="1:17" ht="13.5" thickTop="1" x14ac:dyDescent="0.2"/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44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tr">
        <f>$D$7</f>
        <v>VSX</v>
      </c>
      <c r="C21" s="12">
        <f>$C$7</f>
        <v>35657.692000000003</v>
      </c>
      <c r="D21" s="12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>+C$11+C$12*$F21</f>
        <v>2.8940621449521919E-6</v>
      </c>
      <c r="Q21" s="2">
        <f>+C21-15018.5</f>
        <v>20639.192000000003</v>
      </c>
    </row>
    <row r="22" spans="1:17" x14ac:dyDescent="0.2">
      <c r="A22" s="10" t="s">
        <v>31</v>
      </c>
      <c r="B22" s="11" t="s">
        <v>32</v>
      </c>
      <c r="C22" s="12">
        <v>53482.898999999998</v>
      </c>
      <c r="D22" s="12">
        <v>8.9999999999999998E-4</v>
      </c>
      <c r="E22">
        <f>+(C22-C$7)/C$8</f>
        <v>43011.381898028601</v>
      </c>
      <c r="F22">
        <f>ROUND(2*E22,0)/2</f>
        <v>43011.5</v>
      </c>
      <c r="G22">
        <f>+C22-(C$7+F22*C$8)</f>
        <v>-4.8945000009553041E-2</v>
      </c>
      <c r="I22">
        <f>+G22</f>
        <v>-4.8945000009553041E-2</v>
      </c>
      <c r="O22">
        <f>+C$11+C$12*$F22</f>
        <v>-5.2899575149410794E-2</v>
      </c>
      <c r="Q22" s="2">
        <f>+C22-15018.5</f>
        <v>38464.398999999998</v>
      </c>
    </row>
    <row r="23" spans="1:17" x14ac:dyDescent="0.2">
      <c r="A23" s="10" t="s">
        <v>31</v>
      </c>
      <c r="B23" s="11" t="s">
        <v>33</v>
      </c>
      <c r="C23" s="12">
        <v>53495.945599999999</v>
      </c>
      <c r="D23" s="12">
        <v>1.9E-3</v>
      </c>
      <c r="E23">
        <f>+(C23-C$7)/C$8</f>
        <v>43042.862727119165</v>
      </c>
      <c r="F23">
        <f>ROUND(2*E23,0)/2</f>
        <v>43043</v>
      </c>
      <c r="G23">
        <f>+C23-(C$7+F23*C$8)</f>
        <v>-5.6889999999839347E-2</v>
      </c>
      <c r="I23">
        <f>+G23</f>
        <v>-5.6889999999839347E-2</v>
      </c>
      <c r="O23">
        <f>+C$11+C$12*$F23</f>
        <v>-5.2938318922126554E-2</v>
      </c>
      <c r="Q23" s="2">
        <f>+C23-15018.5</f>
        <v>38477.445599999999</v>
      </c>
    </row>
    <row r="24" spans="1:17" x14ac:dyDescent="0.2">
      <c r="C24" s="12"/>
      <c r="D24" s="12"/>
      <c r="Q24" s="2"/>
    </row>
    <row r="25" spans="1:17" x14ac:dyDescent="0.2">
      <c r="C25" s="12"/>
      <c r="D25" s="12"/>
      <c r="Q25" s="2"/>
    </row>
    <row r="26" spans="1:17" x14ac:dyDescent="0.2">
      <c r="C26" s="12"/>
      <c r="D26" s="12"/>
      <c r="Q26" s="2"/>
    </row>
    <row r="27" spans="1:17" x14ac:dyDescent="0.2">
      <c r="C27" s="12"/>
      <c r="D27" s="12"/>
      <c r="Q27" s="2"/>
    </row>
    <row r="28" spans="1:17" x14ac:dyDescent="0.2">
      <c r="C28" s="12"/>
      <c r="D28" s="12"/>
      <c r="Q28" s="2"/>
    </row>
    <row r="29" spans="1:17" x14ac:dyDescent="0.2">
      <c r="C29" s="12"/>
      <c r="D29" s="12"/>
      <c r="Q29" s="2"/>
    </row>
    <row r="30" spans="1:17" x14ac:dyDescent="0.2">
      <c r="C30" s="12"/>
      <c r="D30" s="12"/>
      <c r="Q30" s="2"/>
    </row>
    <row r="31" spans="1:17" x14ac:dyDescent="0.2">
      <c r="C31" s="12"/>
      <c r="D31" s="12"/>
      <c r="Q31" s="2"/>
    </row>
    <row r="32" spans="1:17" x14ac:dyDescent="0.2">
      <c r="C32" s="12"/>
      <c r="D32" s="12"/>
      <c r="Q32" s="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  <row r="36" spans="3:4" x14ac:dyDescent="0.2">
      <c r="C36" s="12"/>
      <c r="D36" s="12"/>
    </row>
    <row r="37" spans="3:4" x14ac:dyDescent="0.2">
      <c r="C37" s="12"/>
      <c r="D37" s="12"/>
    </row>
    <row r="38" spans="3:4" x14ac:dyDescent="0.2">
      <c r="C38" s="12"/>
      <c r="D38" s="12"/>
    </row>
    <row r="39" spans="3:4" x14ac:dyDescent="0.2">
      <c r="C39" s="12"/>
      <c r="D39" s="12"/>
    </row>
    <row r="40" spans="3:4" x14ac:dyDescent="0.2">
      <c r="C40" s="12"/>
      <c r="D40" s="12"/>
    </row>
    <row r="41" spans="3:4" x14ac:dyDescent="0.2">
      <c r="C41" s="12"/>
      <c r="D41" s="12"/>
    </row>
    <row r="42" spans="3:4" x14ac:dyDescent="0.2">
      <c r="C42" s="12"/>
      <c r="D42" s="12"/>
    </row>
    <row r="43" spans="3:4" x14ac:dyDescent="0.2">
      <c r="C43" s="12"/>
      <c r="D43" s="12"/>
    </row>
    <row r="44" spans="3:4" x14ac:dyDescent="0.2">
      <c r="C44" s="12"/>
      <c r="D44" s="12"/>
    </row>
    <row r="45" spans="3:4" x14ac:dyDescent="0.2">
      <c r="C45" s="12"/>
      <c r="D45" s="12"/>
    </row>
    <row r="46" spans="3:4" x14ac:dyDescent="0.2">
      <c r="C46" s="12"/>
      <c r="D46" s="12"/>
    </row>
    <row r="47" spans="3:4" x14ac:dyDescent="0.2">
      <c r="C47" s="12"/>
      <c r="D47" s="12"/>
    </row>
    <row r="48" spans="3:4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</sheetData>
  <sortState xmlns:xlrd2="http://schemas.microsoft.com/office/spreadsheetml/2017/richdata2" ref="A21:R26">
    <sortCondition ref="C21:C2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2024-02-28T04:22:39Z</dcterms:modified>
</cp:coreProperties>
</file>