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28A8F6D-6040-4F07-8F43-AF5100D0F60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37" i="1" l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J37" i="1"/>
  <c r="E21" i="1"/>
  <c r="F21" i="1"/>
  <c r="G21" i="1"/>
  <c r="I21" i="1"/>
  <c r="E26" i="1"/>
  <c r="F26" i="1"/>
  <c r="G26" i="1"/>
  <c r="H26" i="1"/>
  <c r="Q36" i="1"/>
  <c r="Q35" i="1"/>
  <c r="Q34" i="1"/>
  <c r="Q33" i="1"/>
  <c r="Q32" i="1"/>
  <c r="Q31" i="1"/>
  <c r="Q30" i="1"/>
  <c r="Q29" i="1"/>
  <c r="Q28" i="1"/>
  <c r="Q27" i="1"/>
  <c r="Q25" i="1"/>
  <c r="Q24" i="1"/>
  <c r="Q23" i="1"/>
  <c r="Q22" i="1"/>
  <c r="G11" i="1"/>
  <c r="F11" i="1"/>
  <c r="E14" i="1"/>
  <c r="C17" i="1"/>
  <c r="Q21" i="1"/>
  <c r="Q26" i="1"/>
  <c r="C12" i="1"/>
  <c r="C16" i="1" l="1"/>
  <c r="D18" i="1" s="1"/>
  <c r="E15" i="1"/>
  <c r="C11" i="1"/>
  <c r="O21" i="1" l="1"/>
  <c r="O25" i="1"/>
  <c r="O32" i="1"/>
  <c r="O36" i="1"/>
  <c r="O22" i="1"/>
  <c r="O30" i="1"/>
  <c r="O26" i="1"/>
  <c r="O35" i="1"/>
  <c r="O37" i="1"/>
  <c r="O29" i="1"/>
  <c r="C15" i="1"/>
  <c r="O27" i="1"/>
  <c r="O28" i="1"/>
  <c r="O24" i="1"/>
  <c r="O33" i="1"/>
  <c r="O23" i="1"/>
  <c r="O31" i="1"/>
  <c r="O34" i="1"/>
  <c r="C18" i="1" l="1"/>
  <c r="E16" i="1"/>
  <c r="E17" i="1" s="1"/>
</calcChain>
</file>

<file path=xl/sharedStrings.xml><?xml version="1.0" encoding="utf-8"?>
<sst xmlns="http://schemas.openxmlformats.org/spreadsheetml/2006/main" count="93" uniqueCount="49">
  <si>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</si>
  <si>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</si>
  <si>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</si>
  <si>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</si>
  <si>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</si>
  <si>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</si>
  <si>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</si>
  <si>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</si>
  <si>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</si>
  <si>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</si>
  <si>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</si>
  <si>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</si>
  <si>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</si>
  <si>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</si>
  <si>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</si>
  <si>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</si>
  <si>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</si>
  <si>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</si>
  <si>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</si>
  <si>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</si>
  <si>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</si>
  <si>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</si>
  <si>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</si>
  <si>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</si>
  <si>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</si>
  <si>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</si>
  <si>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</si>
  <si>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</si>
  <si>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</si>
  <si>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</si>
  <si>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</si>
  <si>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</si>
  <si>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</si>
  <si>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</si>
  <si>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</si>
  <si>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</si>
  <si>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 xml:space="preserve">V2037 Oph / GSC 0435-1882               </t>
  </si>
  <si>
    <t>EA</t>
  </si>
  <si>
    <t>Oph_V2037.xls</t>
  </si>
  <si>
    <t>GCVS 4?</t>
  </si>
  <si>
    <t>GCVS 4 Eph.?</t>
  </si>
  <si>
    <t>IBVS 5637</t>
  </si>
  <si>
    <t>Add cycle</t>
  </si>
  <si>
    <t>Old Cycle</t>
  </si>
  <si>
    <t>I</t>
  </si>
  <si>
    <t>pg</t>
  </si>
  <si>
    <t>IBVS 6007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</si>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</sst>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V2037 Oph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4.8000000000000001E-4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-4730</c:v>
                </c:pt>
                <c:pt idx="1">
                  <c:v>-4719</c:v>
                </c:pt>
                <c:pt idx="2">
                  <c:v>-4717</c:v>
                </c:pt>
                <c:pt idx="3">
                  <c:v>-4715</c:v>
                </c:pt>
                <c:pt idx="4">
                  <c:v>-193</c:v>
                </c:pt>
                <c:pt idx="5">
                  <c:v>0</c:v>
                </c:pt>
                <c:pt idx="6">
                  <c:v>572</c:v>
                </c:pt>
                <c:pt idx="7">
                  <c:v>573</c:v>
                </c:pt>
                <c:pt idx="8">
                  <c:v>762</c:v>
                </c:pt>
                <c:pt idx="9">
                  <c:v>952</c:v>
                </c:pt>
                <c:pt idx="10">
                  <c:v>3309</c:v>
                </c:pt>
                <c:pt idx="11">
                  <c:v>3313</c:v>
                </c:pt>
                <c:pt idx="12">
                  <c:v>3500</c:v>
                </c:pt>
                <c:pt idx="13">
                  <c:v>3501</c:v>
                </c:pt>
                <c:pt idx="14">
                  <c:v>3505</c:v>
                </c:pt>
                <c:pt idx="15">
                  <c:v>4150</c:v>
                </c:pt>
                <c:pt idx="16">
                  <c:v>8193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C9-4104-8535-D63D008A4B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-4730</c:v>
                </c:pt>
                <c:pt idx="1">
                  <c:v>-4719</c:v>
                </c:pt>
                <c:pt idx="2">
                  <c:v>-4717</c:v>
                </c:pt>
                <c:pt idx="3">
                  <c:v>-4715</c:v>
                </c:pt>
                <c:pt idx="4">
                  <c:v>-193</c:v>
                </c:pt>
                <c:pt idx="5">
                  <c:v>0</c:v>
                </c:pt>
                <c:pt idx="6">
                  <c:v>572</c:v>
                </c:pt>
                <c:pt idx="7">
                  <c:v>573</c:v>
                </c:pt>
                <c:pt idx="8">
                  <c:v>762</c:v>
                </c:pt>
                <c:pt idx="9">
                  <c:v>952</c:v>
                </c:pt>
                <c:pt idx="10">
                  <c:v>3309</c:v>
                </c:pt>
                <c:pt idx="11">
                  <c:v>3313</c:v>
                </c:pt>
                <c:pt idx="12">
                  <c:v>3500</c:v>
                </c:pt>
                <c:pt idx="13">
                  <c:v>3501</c:v>
                </c:pt>
                <c:pt idx="14">
                  <c:v>3505</c:v>
                </c:pt>
                <c:pt idx="15">
                  <c:v>4150</c:v>
                </c:pt>
                <c:pt idx="16">
                  <c:v>8193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3.2393000004958594E-2</c:v>
                </c:pt>
                <c:pt idx="1">
                  <c:v>1.6247900002781535E-2</c:v>
                </c:pt>
                <c:pt idx="2">
                  <c:v>1.4039699999557342E-2</c:v>
                </c:pt>
                <c:pt idx="3">
                  <c:v>6.8315000025904737E-3</c:v>
                </c:pt>
                <c:pt idx="4">
                  <c:v>1.5091300003405195E-2</c:v>
                </c:pt>
                <c:pt idx="6">
                  <c:v>4.3454800004838035E-2</c:v>
                </c:pt>
                <c:pt idx="7">
                  <c:v>3.7350700004026294E-2</c:v>
                </c:pt>
                <c:pt idx="8">
                  <c:v>2.9675800004042685E-2</c:v>
                </c:pt>
                <c:pt idx="9">
                  <c:v>3.8896800004295073E-2</c:v>
                </c:pt>
                <c:pt idx="10">
                  <c:v>4.1533100004016887E-2</c:v>
                </c:pt>
                <c:pt idx="11">
                  <c:v>4.0116700001817662E-2</c:v>
                </c:pt>
                <c:pt idx="12">
                  <c:v>2.1650000009685755E-2</c:v>
                </c:pt>
                <c:pt idx="13">
                  <c:v>3.1545900004857685E-2</c:v>
                </c:pt>
                <c:pt idx="14">
                  <c:v>-6.870500001241453E-3</c:v>
                </c:pt>
                <c:pt idx="15">
                  <c:v>-2.2014999995008111E-2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C9-4104-8535-D63D008A4B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-4730</c:v>
                </c:pt>
                <c:pt idx="1">
                  <c:v>-4719</c:v>
                </c:pt>
                <c:pt idx="2">
                  <c:v>-4717</c:v>
                </c:pt>
                <c:pt idx="3">
                  <c:v>-4715</c:v>
                </c:pt>
                <c:pt idx="4">
                  <c:v>-193</c:v>
                </c:pt>
                <c:pt idx="5">
                  <c:v>0</c:v>
                </c:pt>
                <c:pt idx="6">
                  <c:v>572</c:v>
                </c:pt>
                <c:pt idx="7">
                  <c:v>573</c:v>
                </c:pt>
                <c:pt idx="8">
                  <c:v>762</c:v>
                </c:pt>
                <c:pt idx="9">
                  <c:v>952</c:v>
                </c:pt>
                <c:pt idx="10">
                  <c:v>3309</c:v>
                </c:pt>
                <c:pt idx="11">
                  <c:v>3313</c:v>
                </c:pt>
                <c:pt idx="12">
                  <c:v>3500</c:v>
                </c:pt>
                <c:pt idx="13">
                  <c:v>3501</c:v>
                </c:pt>
                <c:pt idx="14">
                  <c:v>3505</c:v>
                </c:pt>
                <c:pt idx="15">
                  <c:v>4150</c:v>
                </c:pt>
                <c:pt idx="16">
                  <c:v>8193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6">
                  <c:v>0.15996870000526542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C9-4104-8535-D63D008A4B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-4730</c:v>
                </c:pt>
                <c:pt idx="1">
                  <c:v>-4719</c:v>
                </c:pt>
                <c:pt idx="2">
                  <c:v>-4717</c:v>
                </c:pt>
                <c:pt idx="3">
                  <c:v>-4715</c:v>
                </c:pt>
                <c:pt idx="4">
                  <c:v>-193</c:v>
                </c:pt>
                <c:pt idx="5">
                  <c:v>0</c:v>
                </c:pt>
                <c:pt idx="6">
                  <c:v>572</c:v>
                </c:pt>
                <c:pt idx="7">
                  <c:v>573</c:v>
                </c:pt>
                <c:pt idx="8">
                  <c:v>762</c:v>
                </c:pt>
                <c:pt idx="9">
                  <c:v>952</c:v>
                </c:pt>
                <c:pt idx="10">
                  <c:v>3309</c:v>
                </c:pt>
                <c:pt idx="11">
                  <c:v>3313</c:v>
                </c:pt>
                <c:pt idx="12">
                  <c:v>3500</c:v>
                </c:pt>
                <c:pt idx="13">
                  <c:v>3501</c:v>
                </c:pt>
                <c:pt idx="14">
                  <c:v>3505</c:v>
                </c:pt>
                <c:pt idx="15">
                  <c:v>4150</c:v>
                </c:pt>
                <c:pt idx="16">
                  <c:v>8193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C9-4104-8535-D63D008A4B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-4730</c:v>
                </c:pt>
                <c:pt idx="1">
                  <c:v>-4719</c:v>
                </c:pt>
                <c:pt idx="2">
                  <c:v>-4717</c:v>
                </c:pt>
                <c:pt idx="3">
                  <c:v>-4715</c:v>
                </c:pt>
                <c:pt idx="4">
                  <c:v>-193</c:v>
                </c:pt>
                <c:pt idx="5">
                  <c:v>0</c:v>
                </c:pt>
                <c:pt idx="6">
                  <c:v>572</c:v>
                </c:pt>
                <c:pt idx="7">
                  <c:v>573</c:v>
                </c:pt>
                <c:pt idx="8">
                  <c:v>762</c:v>
                </c:pt>
                <c:pt idx="9">
                  <c:v>952</c:v>
                </c:pt>
                <c:pt idx="10">
                  <c:v>3309</c:v>
                </c:pt>
                <c:pt idx="11">
                  <c:v>3313</c:v>
                </c:pt>
                <c:pt idx="12">
                  <c:v>3500</c:v>
                </c:pt>
                <c:pt idx="13">
                  <c:v>3501</c:v>
                </c:pt>
                <c:pt idx="14">
                  <c:v>3505</c:v>
                </c:pt>
                <c:pt idx="15">
                  <c:v>4150</c:v>
                </c:pt>
                <c:pt idx="16">
                  <c:v>8193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C9-4104-8535-D63D008A4B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-4730</c:v>
                </c:pt>
                <c:pt idx="1">
                  <c:v>-4719</c:v>
                </c:pt>
                <c:pt idx="2">
                  <c:v>-4717</c:v>
                </c:pt>
                <c:pt idx="3">
                  <c:v>-4715</c:v>
                </c:pt>
                <c:pt idx="4">
                  <c:v>-193</c:v>
                </c:pt>
                <c:pt idx="5">
                  <c:v>0</c:v>
                </c:pt>
                <c:pt idx="6">
                  <c:v>572</c:v>
                </c:pt>
                <c:pt idx="7">
                  <c:v>573</c:v>
                </c:pt>
                <c:pt idx="8">
                  <c:v>762</c:v>
                </c:pt>
                <c:pt idx="9">
                  <c:v>952</c:v>
                </c:pt>
                <c:pt idx="10">
                  <c:v>3309</c:v>
                </c:pt>
                <c:pt idx="11">
                  <c:v>3313</c:v>
                </c:pt>
                <c:pt idx="12">
                  <c:v>3500</c:v>
                </c:pt>
                <c:pt idx="13">
                  <c:v>3501</c:v>
                </c:pt>
                <c:pt idx="14">
                  <c:v>3505</c:v>
                </c:pt>
                <c:pt idx="15">
                  <c:v>4150</c:v>
                </c:pt>
                <c:pt idx="16">
                  <c:v>8193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C9-4104-8535-D63D008A4B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4.8000000000000001E-4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4.8000000000000001E-4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-4730</c:v>
                </c:pt>
                <c:pt idx="1">
                  <c:v>-4719</c:v>
                </c:pt>
                <c:pt idx="2">
                  <c:v>-4717</c:v>
                </c:pt>
                <c:pt idx="3">
                  <c:v>-4715</c:v>
                </c:pt>
                <c:pt idx="4">
                  <c:v>-193</c:v>
                </c:pt>
                <c:pt idx="5">
                  <c:v>0</c:v>
                </c:pt>
                <c:pt idx="6">
                  <c:v>572</c:v>
                </c:pt>
                <c:pt idx="7">
                  <c:v>573</c:v>
                </c:pt>
                <c:pt idx="8">
                  <c:v>762</c:v>
                </c:pt>
                <c:pt idx="9">
                  <c:v>952</c:v>
                </c:pt>
                <c:pt idx="10">
                  <c:v>3309</c:v>
                </c:pt>
                <c:pt idx="11">
                  <c:v>3313</c:v>
                </c:pt>
                <c:pt idx="12">
                  <c:v>3500</c:v>
                </c:pt>
                <c:pt idx="13">
                  <c:v>3501</c:v>
                </c:pt>
                <c:pt idx="14">
                  <c:v>3505</c:v>
                </c:pt>
                <c:pt idx="15">
                  <c:v>4150</c:v>
                </c:pt>
                <c:pt idx="16">
                  <c:v>8193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C9-4104-8535-D63D008A4B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-4730</c:v>
                </c:pt>
                <c:pt idx="1">
                  <c:v>-4719</c:v>
                </c:pt>
                <c:pt idx="2">
                  <c:v>-4717</c:v>
                </c:pt>
                <c:pt idx="3">
                  <c:v>-4715</c:v>
                </c:pt>
                <c:pt idx="4">
                  <c:v>-193</c:v>
                </c:pt>
                <c:pt idx="5">
                  <c:v>0</c:v>
                </c:pt>
                <c:pt idx="6">
                  <c:v>572</c:v>
                </c:pt>
                <c:pt idx="7">
                  <c:v>573</c:v>
                </c:pt>
                <c:pt idx="8">
                  <c:v>762</c:v>
                </c:pt>
                <c:pt idx="9">
                  <c:v>952</c:v>
                </c:pt>
                <c:pt idx="10">
                  <c:v>3309</c:v>
                </c:pt>
                <c:pt idx="11">
                  <c:v>3313</c:v>
                </c:pt>
                <c:pt idx="12">
                  <c:v>3500</c:v>
                </c:pt>
                <c:pt idx="13">
                  <c:v>3501</c:v>
                </c:pt>
                <c:pt idx="14">
                  <c:v>3505</c:v>
                </c:pt>
                <c:pt idx="15">
                  <c:v>4150</c:v>
                </c:pt>
                <c:pt idx="16">
                  <c:v>8193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3.9130522337067035E-3</c:v>
                </c:pt>
                <c:pt idx="1">
                  <c:v>3.9639487557419743E-3</c:v>
                </c:pt>
                <c:pt idx="2">
                  <c:v>3.973202668839295E-3</c:v>
                </c:pt>
                <c:pt idx="3">
                  <c:v>3.9824565819366192E-3</c:v>
                </c:pt>
                <c:pt idx="4">
                  <c:v>2.4905554094981363E-2</c:v>
                </c:pt>
                <c:pt idx="5">
                  <c:v>2.5798556708872922E-2</c:v>
                </c:pt>
                <c:pt idx="6">
                  <c:v>2.8445175854706975E-2</c:v>
                </c:pt>
                <c:pt idx="7">
                  <c:v>2.8449802811255639E-2</c:v>
                </c:pt>
                <c:pt idx="8">
                  <c:v>2.9324297598952553E-2</c:v>
                </c:pt>
                <c:pt idx="9">
                  <c:v>3.0203419343198132E-2</c:v>
                </c:pt>
                <c:pt idx="10">
                  <c:v>4.1109155928391955E-2</c:v>
                </c:pt>
                <c:pt idx="11">
                  <c:v>4.1127663754586596E-2</c:v>
                </c:pt>
                <c:pt idx="12">
                  <c:v>4.1992904629186187E-2</c:v>
                </c:pt>
                <c:pt idx="13">
                  <c:v>4.1997531585734854E-2</c:v>
                </c:pt>
                <c:pt idx="14">
                  <c:v>4.2016039411929496E-2</c:v>
                </c:pt>
                <c:pt idx="15">
                  <c:v>4.5000426385815799E-2</c:v>
                </c:pt>
                <c:pt idx="16">
                  <c:v>6.3707211712051959E-2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C9-4104-8535-D63D008A4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179280"/>
        <c:axId val="1"/>
      </c:scatterChart>
      <c:valAx>
        <c:axId val="53417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179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6510A45-FCC2-4A80-C4B7-B9CFE5081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36</v>
      </c>
      <c r="F1">
        <v>39270.519999999997</v>
      </c>
      <c r="G1">
        <v>2.0051041000000001</v>
      </c>
      <c r="H1" t="s">
        <v>37</v>
      </c>
      <c r="I1" t="s">
        <v>38</v>
      </c>
    </row>
    <row r="2" spans="1:9" s="5" customFormat="1" ht="12.95" customHeight="1" x14ac:dyDescent="0.2">
      <c r="A2" s="5" t="s">
        <v>22</v>
      </c>
      <c r="B2" s="5" t="s">
        <v>37</v>
      </c>
      <c r="C2" s="6"/>
      <c r="D2" s="6"/>
      <c r="E2" s="5" t="s">
        <v>38</v>
      </c>
    </row>
    <row r="3" spans="1:9" s="5" customFormat="1" ht="12.95" customHeight="1" thickBot="1" x14ac:dyDescent="0.25"/>
    <row r="4" spans="1:9" s="5" customFormat="1" ht="12.95" customHeight="1" thickTop="1" thickBot="1" x14ac:dyDescent="0.25">
      <c r="A4" s="7" t="s">
        <v>40</v>
      </c>
      <c r="C4" s="8">
        <v>39270.519999999997</v>
      </c>
      <c r="D4" s="9">
        <v>2.0051041000000001</v>
      </c>
    </row>
    <row r="5" spans="1:9" s="5" customFormat="1" ht="12.95" customHeight="1" x14ac:dyDescent="0.2"/>
    <row r="6" spans="1:9" s="5" customFormat="1" ht="12.95" customHeight="1" x14ac:dyDescent="0.2">
      <c r="A6" s="7" t="s">
        <v>0</v>
      </c>
    </row>
    <row r="7" spans="1:9" s="5" customFormat="1" ht="12.95" customHeight="1" x14ac:dyDescent="0.2">
      <c r="A7" s="5" t="s">
        <v>1</v>
      </c>
      <c r="C7" s="5">
        <v>39270.519999999997</v>
      </c>
    </row>
    <row r="8" spans="1:9" s="5" customFormat="1" ht="12.95" customHeight="1" x14ac:dyDescent="0.2">
      <c r="A8" s="5" t="s">
        <v>2</v>
      </c>
      <c r="C8" s="5">
        <v>2.0051041000000001</v>
      </c>
    </row>
    <row r="9" spans="1:9" s="5" customFormat="1" ht="12.95" customHeight="1" x14ac:dyDescent="0.2">
      <c r="A9" s="10" t="s">
        <v>28</v>
      </c>
      <c r="C9" s="11">
        <v>-9.5</v>
      </c>
      <c r="D9" s="5" t="s">
        <v>29</v>
      </c>
    </row>
    <row r="10" spans="1:9" s="5" customFormat="1" ht="12.95" customHeight="1" thickBot="1" x14ac:dyDescent="0.25">
      <c r="C10" s="12" t="s">
        <v>18</v>
      </c>
      <c r="D10" s="12" t="s">
        <v>19</v>
      </c>
    </row>
    <row r="11" spans="1:9" s="5" customFormat="1" ht="12.95" customHeight="1" x14ac:dyDescent="0.2">
      <c r="A11" s="5" t="s">
        <v>14</v>
      </c>
      <c r="C11" s="13">
        <f ca="1">INTERCEPT(INDIRECT($G$11):G992,INDIRECT($F$11):F992)</f>
        <v>2.5798556708872922E-2</v>
      </c>
      <c r="D11" s="6"/>
      <c r="F11" s="14" t="str">
        <f>"F"&amp;E19</f>
        <v>F21</v>
      </c>
      <c r="G11" s="13" t="str">
        <f>"G"&amp;E19</f>
        <v>G21</v>
      </c>
    </row>
    <row r="12" spans="1:9" s="5" customFormat="1" ht="12.95" customHeight="1" x14ac:dyDescent="0.2">
      <c r="A12" s="5" t="s">
        <v>15</v>
      </c>
      <c r="C12" s="13">
        <f ca="1">SLOPE(INDIRECT($G$11):G992,INDIRECT($F$11):F992)</f>
        <v>4.6269565486609341E-6</v>
      </c>
      <c r="D12" s="6"/>
    </row>
    <row r="13" spans="1:9" s="5" customFormat="1" ht="12.95" customHeight="1" x14ac:dyDescent="0.2">
      <c r="A13" s="5" t="s">
        <v>17</v>
      </c>
      <c r="C13" s="6" t="s">
        <v>12</v>
      </c>
      <c r="D13" s="15" t="s">
        <v>42</v>
      </c>
      <c r="E13" s="11">
        <v>1</v>
      </c>
    </row>
    <row r="14" spans="1:9" s="5" customFormat="1" ht="12.95" customHeight="1" x14ac:dyDescent="0.2">
      <c r="D14" s="15" t="s">
        <v>30</v>
      </c>
      <c r="E14" s="16">
        <f ca="1">NOW()+15018.5+$C$9/24</f>
        <v>60368.724901504625</v>
      </c>
    </row>
    <row r="15" spans="1:9" s="5" customFormat="1" ht="12.95" customHeight="1" x14ac:dyDescent="0.2">
      <c r="A15" s="17" t="s">
        <v>16</v>
      </c>
      <c r="C15" s="18">
        <f ca="1">(C7+C11)+(C8+C12)*INT(MAX(F21:F3533))</f>
        <v>55698.401598511708</v>
      </c>
      <c r="D15" s="15" t="s">
        <v>43</v>
      </c>
      <c r="E15" s="16">
        <f ca="1">ROUND(2*(E14-$C$7)/$C$8,0)/2+E13</f>
        <v>10523</v>
      </c>
    </row>
    <row r="16" spans="1:9" s="5" customFormat="1" ht="12.95" customHeight="1" x14ac:dyDescent="0.2">
      <c r="A16" s="7" t="s">
        <v>3</v>
      </c>
      <c r="C16" s="19">
        <f ca="1">+C8+C12</f>
        <v>2.0051087269565486</v>
      </c>
      <c r="D16" s="15" t="s">
        <v>31</v>
      </c>
      <c r="E16" s="13">
        <f ca="1">ROUND(2*(E14-$C$15)/$C$16,0)/2+E13</f>
        <v>2330</v>
      </c>
    </row>
    <row r="17" spans="1:17" s="5" customFormat="1" ht="12.95" customHeight="1" thickBot="1" x14ac:dyDescent="0.25">
      <c r="A17" s="15" t="s">
        <v>27</v>
      </c>
      <c r="C17" s="5">
        <f>COUNT(C21:C2191)</f>
        <v>17</v>
      </c>
      <c r="D17" s="15" t="s">
        <v>32</v>
      </c>
      <c r="E17" s="20">
        <f ca="1">+$C$15+$C$16*E16-15018.5-$C$9/24</f>
        <v>45352.200765653804</v>
      </c>
    </row>
    <row r="18" spans="1:17" s="5" customFormat="1" ht="12.95" customHeight="1" thickTop="1" thickBot="1" x14ac:dyDescent="0.25">
      <c r="A18" s="7" t="s">
        <v>4</v>
      </c>
      <c r="C18" s="21">
        <f ca="1">+C15</f>
        <v>55698.401598511708</v>
      </c>
      <c r="D18" s="22">
        <f ca="1">+C16</f>
        <v>2.0051087269565486</v>
      </c>
      <c r="E18" s="23" t="s">
        <v>33</v>
      </c>
    </row>
    <row r="19" spans="1:17" s="5" customFormat="1" ht="12.95" customHeight="1" thickTop="1" x14ac:dyDescent="0.2">
      <c r="A19" s="24" t="s">
        <v>34</v>
      </c>
      <c r="E19" s="25">
        <v>21</v>
      </c>
    </row>
    <row r="20" spans="1:17" s="5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6" t="s">
        <v>35</v>
      </c>
      <c r="I20" s="26" t="s">
        <v>45</v>
      </c>
      <c r="J20" s="26" t="s">
        <v>48</v>
      </c>
      <c r="K20" s="26" t="s">
        <v>23</v>
      </c>
      <c r="L20" s="26" t="s">
        <v>24</v>
      </c>
      <c r="M20" s="26" t="s">
        <v>25</v>
      </c>
      <c r="N20" s="26" t="s">
        <v>26</v>
      </c>
      <c r="O20" s="26" t="s">
        <v>21</v>
      </c>
      <c r="P20" s="27" t="s">
        <v>20</v>
      </c>
      <c r="Q20" s="12" t="s">
        <v>13</v>
      </c>
    </row>
    <row r="21" spans="1:17" s="5" customFormat="1" ht="12.95" customHeight="1" x14ac:dyDescent="0.2">
      <c r="A21" s="28" t="s">
        <v>41</v>
      </c>
      <c r="B21" s="29"/>
      <c r="C21" s="28">
        <v>29786.41</v>
      </c>
      <c r="D21" s="30"/>
      <c r="E21" s="5">
        <f t="shared" ref="E21:E37" si="0">+(C21-C$7)/C$8</f>
        <v>-4729.9838447290576</v>
      </c>
      <c r="F21" s="5">
        <f t="shared" ref="F21:F37" si="1">ROUND(2*E21,0)/2</f>
        <v>-4730</v>
      </c>
      <c r="G21" s="5">
        <f t="shared" ref="G21:G37" si="2">+C21-(C$7+F21*C$8)</f>
        <v>3.2393000004958594E-2</v>
      </c>
      <c r="I21" s="5">
        <f>+G21</f>
        <v>3.2393000004958594E-2</v>
      </c>
      <c r="O21" s="5">
        <f t="shared" ref="O21:O37" ca="1" si="3">+C$11+C$12*$F21</f>
        <v>3.9130522337067035E-3</v>
      </c>
      <c r="Q21" s="31">
        <f t="shared" ref="Q21:Q37" si="4">+C21-15018.5</f>
        <v>14767.91</v>
      </c>
    </row>
    <row r="22" spans="1:17" s="5" customFormat="1" ht="12.95" customHeight="1" x14ac:dyDescent="0.2">
      <c r="A22" s="3" t="s">
        <v>41</v>
      </c>
      <c r="B22" s="4" t="s">
        <v>44</v>
      </c>
      <c r="C22" s="3">
        <v>29808.45</v>
      </c>
      <c r="D22" s="3" t="s">
        <v>45</v>
      </c>
      <c r="E22" s="5">
        <f t="shared" si="0"/>
        <v>-4718.9918967299482</v>
      </c>
      <c r="F22" s="5">
        <f t="shared" si="1"/>
        <v>-4719</v>
      </c>
      <c r="G22" s="5">
        <f t="shared" si="2"/>
        <v>1.6247900002781535E-2</v>
      </c>
      <c r="I22" s="5">
        <f>+G22</f>
        <v>1.6247900002781535E-2</v>
      </c>
      <c r="O22" s="5">
        <f t="shared" ca="1" si="3"/>
        <v>3.9639487557419743E-3</v>
      </c>
      <c r="Q22" s="31">
        <f t="shared" si="4"/>
        <v>14789.95</v>
      </c>
    </row>
    <row r="23" spans="1:17" s="5" customFormat="1" ht="12.95" customHeight="1" x14ac:dyDescent="0.2">
      <c r="A23" s="3" t="s">
        <v>41</v>
      </c>
      <c r="B23" s="4" t="s">
        <v>44</v>
      </c>
      <c r="C23" s="3">
        <v>29812.457999999999</v>
      </c>
      <c r="D23" s="3" t="s">
        <v>45</v>
      </c>
      <c r="E23" s="5">
        <f t="shared" si="0"/>
        <v>-4716.9929980194038</v>
      </c>
      <c r="F23" s="5">
        <f t="shared" si="1"/>
        <v>-4717</v>
      </c>
      <c r="G23" s="5">
        <f t="shared" si="2"/>
        <v>1.4039699999557342E-2</v>
      </c>
      <c r="I23" s="5">
        <f>+G23</f>
        <v>1.4039699999557342E-2</v>
      </c>
      <c r="O23" s="5">
        <f t="shared" ca="1" si="3"/>
        <v>3.973202668839295E-3</v>
      </c>
      <c r="Q23" s="31">
        <f t="shared" si="4"/>
        <v>14793.957999999999</v>
      </c>
    </row>
    <row r="24" spans="1:17" s="5" customFormat="1" ht="12.95" customHeight="1" x14ac:dyDescent="0.2">
      <c r="A24" s="3" t="s">
        <v>41</v>
      </c>
      <c r="B24" s="4" t="s">
        <v>44</v>
      </c>
      <c r="C24" s="3">
        <v>29816.460999999999</v>
      </c>
      <c r="D24" s="3" t="s">
        <v>45</v>
      </c>
      <c r="E24" s="5">
        <f t="shared" si="0"/>
        <v>-4714.9965929449736</v>
      </c>
      <c r="F24" s="5">
        <f t="shared" si="1"/>
        <v>-4715</v>
      </c>
      <c r="G24" s="5">
        <f t="shared" si="2"/>
        <v>6.8315000025904737E-3</v>
      </c>
      <c r="I24" s="5">
        <f>+G24</f>
        <v>6.8315000025904737E-3</v>
      </c>
      <c r="O24" s="5">
        <f t="shared" ca="1" si="3"/>
        <v>3.9824565819366192E-3</v>
      </c>
      <c r="Q24" s="31">
        <f t="shared" si="4"/>
        <v>14797.960999999999</v>
      </c>
    </row>
    <row r="25" spans="1:17" s="5" customFormat="1" ht="12.95" customHeight="1" x14ac:dyDescent="0.2">
      <c r="A25" s="3" t="s">
        <v>41</v>
      </c>
      <c r="B25" s="4" t="s">
        <v>44</v>
      </c>
      <c r="C25" s="3">
        <v>38883.550000000003</v>
      </c>
      <c r="D25" s="3" t="s">
        <v>45</v>
      </c>
      <c r="E25" s="5">
        <f t="shared" si="0"/>
        <v>-192.99247355785363</v>
      </c>
      <c r="F25" s="5">
        <f t="shared" si="1"/>
        <v>-193</v>
      </c>
      <c r="G25" s="5">
        <f t="shared" si="2"/>
        <v>1.5091300003405195E-2</v>
      </c>
      <c r="I25" s="5">
        <f>+G25</f>
        <v>1.5091300003405195E-2</v>
      </c>
      <c r="O25" s="5">
        <f t="shared" ca="1" si="3"/>
        <v>2.4905554094981363E-2</v>
      </c>
      <c r="Q25" s="31">
        <f t="shared" si="4"/>
        <v>23865.050000000003</v>
      </c>
    </row>
    <row r="26" spans="1:17" s="5" customFormat="1" ht="12.95" customHeight="1" x14ac:dyDescent="0.2">
      <c r="A26" s="5" t="s">
        <v>39</v>
      </c>
      <c r="C26" s="30">
        <v>39270.519999999997</v>
      </c>
      <c r="D26" s="30" t="s">
        <v>12</v>
      </c>
      <c r="E26" s="5">
        <f t="shared" si="0"/>
        <v>0</v>
      </c>
      <c r="F26" s="5">
        <f t="shared" si="1"/>
        <v>0</v>
      </c>
      <c r="G26" s="5">
        <f t="shared" si="2"/>
        <v>0</v>
      </c>
      <c r="H26" s="5">
        <f>+G26</f>
        <v>0</v>
      </c>
      <c r="O26" s="5">
        <f t="shared" ca="1" si="3"/>
        <v>2.5798556708872922E-2</v>
      </c>
      <c r="Q26" s="31">
        <f t="shared" si="4"/>
        <v>24252.019999999997</v>
      </c>
    </row>
    <row r="27" spans="1:17" s="5" customFormat="1" ht="12.95" customHeight="1" x14ac:dyDescent="0.2">
      <c r="A27" s="3" t="s">
        <v>41</v>
      </c>
      <c r="B27" s="4" t="s">
        <v>44</v>
      </c>
      <c r="C27" s="3">
        <v>40417.483</v>
      </c>
      <c r="D27" s="3" t="s">
        <v>45</v>
      </c>
      <c r="E27" s="5">
        <f t="shared" si="0"/>
        <v>572.0216720917399</v>
      </c>
      <c r="F27" s="5">
        <f t="shared" si="1"/>
        <v>572</v>
      </c>
      <c r="G27" s="5">
        <f t="shared" si="2"/>
        <v>4.3454800004838035E-2</v>
      </c>
      <c r="I27" s="5">
        <f t="shared" ref="I27:I37" si="5">+G27</f>
        <v>4.3454800004838035E-2</v>
      </c>
      <c r="O27" s="5">
        <f t="shared" ca="1" si="3"/>
        <v>2.8445175854706975E-2</v>
      </c>
      <c r="Q27" s="31">
        <f t="shared" si="4"/>
        <v>25398.983</v>
      </c>
    </row>
    <row r="28" spans="1:17" s="5" customFormat="1" ht="12.95" customHeight="1" x14ac:dyDescent="0.2">
      <c r="A28" s="3" t="s">
        <v>41</v>
      </c>
      <c r="B28" s="4" t="s">
        <v>44</v>
      </c>
      <c r="C28" s="3">
        <v>40419.482000000004</v>
      </c>
      <c r="D28" s="3" t="s">
        <v>45</v>
      </c>
      <c r="E28" s="5">
        <f t="shared" si="0"/>
        <v>573.01862781089858</v>
      </c>
      <c r="F28" s="5">
        <f t="shared" si="1"/>
        <v>573</v>
      </c>
      <c r="G28" s="5">
        <f t="shared" si="2"/>
        <v>3.7350700004026294E-2</v>
      </c>
      <c r="I28" s="5">
        <f t="shared" si="5"/>
        <v>3.7350700004026294E-2</v>
      </c>
      <c r="O28" s="5">
        <f t="shared" ca="1" si="3"/>
        <v>2.8449802811255639E-2</v>
      </c>
      <c r="Q28" s="31">
        <f t="shared" si="4"/>
        <v>25400.982000000004</v>
      </c>
    </row>
    <row r="29" spans="1:17" s="5" customFormat="1" ht="12.95" customHeight="1" x14ac:dyDescent="0.2">
      <c r="A29" s="3" t="s">
        <v>41</v>
      </c>
      <c r="B29" s="4" t="s">
        <v>44</v>
      </c>
      <c r="C29" s="3">
        <v>40798.438999999998</v>
      </c>
      <c r="D29" s="3" t="s">
        <v>45</v>
      </c>
      <c r="E29" s="5">
        <f t="shared" si="0"/>
        <v>762.01480012933075</v>
      </c>
      <c r="F29" s="5">
        <f t="shared" si="1"/>
        <v>762</v>
      </c>
      <c r="G29" s="5">
        <f t="shared" si="2"/>
        <v>2.9675800004042685E-2</v>
      </c>
      <c r="I29" s="5">
        <f t="shared" si="5"/>
        <v>2.9675800004042685E-2</v>
      </c>
      <c r="O29" s="5">
        <f t="shared" ca="1" si="3"/>
        <v>2.9324297598952553E-2</v>
      </c>
      <c r="Q29" s="31">
        <f t="shared" si="4"/>
        <v>25779.938999999998</v>
      </c>
    </row>
    <row r="30" spans="1:17" s="5" customFormat="1" ht="12.95" customHeight="1" x14ac:dyDescent="0.2">
      <c r="A30" s="3" t="s">
        <v>41</v>
      </c>
      <c r="B30" s="4" t="s">
        <v>44</v>
      </c>
      <c r="C30" s="3">
        <v>41179.417999999998</v>
      </c>
      <c r="D30" s="3" t="s">
        <v>45</v>
      </c>
      <c r="E30" s="5">
        <f t="shared" si="0"/>
        <v>952.0193988930555</v>
      </c>
      <c r="F30" s="5">
        <f t="shared" si="1"/>
        <v>952</v>
      </c>
      <c r="G30" s="5">
        <f t="shared" si="2"/>
        <v>3.8896800004295073E-2</v>
      </c>
      <c r="I30" s="5">
        <f t="shared" si="5"/>
        <v>3.8896800004295073E-2</v>
      </c>
      <c r="O30" s="5">
        <f t="shared" ca="1" si="3"/>
        <v>3.0203419343198132E-2</v>
      </c>
      <c r="Q30" s="31">
        <f t="shared" si="4"/>
        <v>26160.917999999998</v>
      </c>
    </row>
    <row r="31" spans="1:17" s="5" customFormat="1" ht="12.95" customHeight="1" x14ac:dyDescent="0.2">
      <c r="A31" s="3" t="s">
        <v>41</v>
      </c>
      <c r="B31" s="4" t="s">
        <v>44</v>
      </c>
      <c r="C31" s="3">
        <v>45905.451000000001</v>
      </c>
      <c r="D31" s="3" t="s">
        <v>45</v>
      </c>
      <c r="E31" s="5">
        <f t="shared" si="0"/>
        <v>3309.0207136876356</v>
      </c>
      <c r="F31" s="5">
        <f t="shared" si="1"/>
        <v>3309</v>
      </c>
      <c r="G31" s="5">
        <f t="shared" si="2"/>
        <v>4.1533100004016887E-2</v>
      </c>
      <c r="I31" s="5">
        <f t="shared" si="5"/>
        <v>4.1533100004016887E-2</v>
      </c>
      <c r="O31" s="5">
        <f t="shared" ca="1" si="3"/>
        <v>4.1109155928391955E-2</v>
      </c>
      <c r="Q31" s="31">
        <f t="shared" si="4"/>
        <v>30886.951000000001</v>
      </c>
    </row>
    <row r="32" spans="1:17" s="5" customFormat="1" ht="12.95" customHeight="1" x14ac:dyDescent="0.2">
      <c r="A32" s="3" t="s">
        <v>41</v>
      </c>
      <c r="B32" s="4" t="s">
        <v>44</v>
      </c>
      <c r="C32" s="3">
        <v>45913.47</v>
      </c>
      <c r="D32" s="3" t="s">
        <v>45</v>
      </c>
      <c r="E32" s="5">
        <f t="shared" si="0"/>
        <v>3313.0200072903967</v>
      </c>
      <c r="F32" s="5">
        <f t="shared" si="1"/>
        <v>3313</v>
      </c>
      <c r="G32" s="5">
        <f t="shared" si="2"/>
        <v>4.0116700001817662E-2</v>
      </c>
      <c r="I32" s="5">
        <f t="shared" si="5"/>
        <v>4.0116700001817662E-2</v>
      </c>
      <c r="O32" s="5">
        <f t="shared" ca="1" si="3"/>
        <v>4.1127663754586596E-2</v>
      </c>
      <c r="Q32" s="31">
        <f t="shared" si="4"/>
        <v>30894.97</v>
      </c>
    </row>
    <row r="33" spans="1:17" s="5" customFormat="1" ht="12.95" customHeight="1" x14ac:dyDescent="0.2">
      <c r="A33" s="3" t="s">
        <v>41</v>
      </c>
      <c r="B33" s="4" t="s">
        <v>44</v>
      </c>
      <c r="C33" s="3">
        <v>46288.406000000003</v>
      </c>
      <c r="D33" s="3" t="s">
        <v>45</v>
      </c>
      <c r="E33" s="5">
        <f t="shared" si="0"/>
        <v>3500.0107974443849</v>
      </c>
      <c r="F33" s="5">
        <f t="shared" si="1"/>
        <v>3500</v>
      </c>
      <c r="G33" s="5">
        <f t="shared" si="2"/>
        <v>2.1650000009685755E-2</v>
      </c>
      <c r="I33" s="5">
        <f t="shared" si="5"/>
        <v>2.1650000009685755E-2</v>
      </c>
      <c r="O33" s="5">
        <f t="shared" ca="1" si="3"/>
        <v>4.1992904629186187E-2</v>
      </c>
      <c r="Q33" s="31">
        <f t="shared" si="4"/>
        <v>31269.906000000003</v>
      </c>
    </row>
    <row r="34" spans="1:17" s="5" customFormat="1" ht="12.95" customHeight="1" x14ac:dyDescent="0.2">
      <c r="A34" s="3" t="s">
        <v>41</v>
      </c>
      <c r="B34" s="4" t="s">
        <v>44</v>
      </c>
      <c r="C34" s="3">
        <v>46290.421000000002</v>
      </c>
      <c r="D34" s="3" t="s">
        <v>45</v>
      </c>
      <c r="E34" s="5">
        <f t="shared" si="0"/>
        <v>3501.0157327991124</v>
      </c>
      <c r="F34" s="5">
        <f t="shared" si="1"/>
        <v>3501</v>
      </c>
      <c r="G34" s="5">
        <f t="shared" si="2"/>
        <v>3.1545900004857685E-2</v>
      </c>
      <c r="I34" s="5">
        <f t="shared" si="5"/>
        <v>3.1545900004857685E-2</v>
      </c>
      <c r="O34" s="5">
        <f t="shared" ca="1" si="3"/>
        <v>4.1997531585734854E-2</v>
      </c>
      <c r="Q34" s="31">
        <f t="shared" si="4"/>
        <v>31271.921000000002</v>
      </c>
    </row>
    <row r="35" spans="1:17" s="5" customFormat="1" ht="12.95" customHeight="1" x14ac:dyDescent="0.2">
      <c r="A35" s="3" t="s">
        <v>41</v>
      </c>
      <c r="B35" s="4" t="s">
        <v>44</v>
      </c>
      <c r="C35" s="3">
        <v>46298.402999999998</v>
      </c>
      <c r="D35" s="3" t="s">
        <v>45</v>
      </c>
      <c r="E35" s="5">
        <f t="shared" si="0"/>
        <v>3504.9965734946136</v>
      </c>
      <c r="F35" s="5">
        <f t="shared" si="1"/>
        <v>3505</v>
      </c>
      <c r="G35" s="5">
        <f t="shared" si="2"/>
        <v>-6.870500001241453E-3</v>
      </c>
      <c r="I35" s="5">
        <f t="shared" si="5"/>
        <v>-6.870500001241453E-3</v>
      </c>
      <c r="O35" s="5">
        <f t="shared" ca="1" si="3"/>
        <v>4.2016039411929496E-2</v>
      </c>
      <c r="Q35" s="31">
        <f t="shared" si="4"/>
        <v>31279.902999999998</v>
      </c>
    </row>
    <row r="36" spans="1:17" s="5" customFormat="1" ht="12.95" customHeight="1" x14ac:dyDescent="0.2">
      <c r="A36" s="3" t="s">
        <v>41</v>
      </c>
      <c r="B36" s="4" t="s">
        <v>44</v>
      </c>
      <c r="C36" s="3">
        <v>47591.68</v>
      </c>
      <c r="D36" s="3" t="s">
        <v>45</v>
      </c>
      <c r="E36" s="5">
        <f t="shared" si="0"/>
        <v>4149.9890205201827</v>
      </c>
      <c r="F36" s="5">
        <f t="shared" si="1"/>
        <v>4150</v>
      </c>
      <c r="G36" s="5">
        <f t="shared" si="2"/>
        <v>-2.2014999995008111E-2</v>
      </c>
      <c r="I36" s="5">
        <f t="shared" si="5"/>
        <v>-2.2014999995008111E-2</v>
      </c>
      <c r="O36" s="5">
        <f t="shared" ca="1" si="3"/>
        <v>4.5000426385815799E-2</v>
      </c>
      <c r="Q36" s="31">
        <f t="shared" si="4"/>
        <v>32573.18</v>
      </c>
    </row>
    <row r="37" spans="1:17" s="5" customFormat="1" ht="12.95" customHeight="1" x14ac:dyDescent="0.2">
      <c r="A37" s="3" t="s">
        <v>46</v>
      </c>
      <c r="B37" s="4" t="s">
        <v>47</v>
      </c>
      <c r="C37" s="3">
        <v>55698.497860000003</v>
      </c>
      <c r="D37" s="3">
        <v>4.8000000000000001E-4</v>
      </c>
      <c r="E37" s="5">
        <f t="shared" si="0"/>
        <v>8193.079780745551</v>
      </c>
      <c r="F37" s="5">
        <f t="shared" si="1"/>
        <v>8193</v>
      </c>
      <c r="G37" s="5">
        <f t="shared" si="2"/>
        <v>0.15996870000526542</v>
      </c>
      <c r="J37" s="5">
        <f>+G37</f>
        <v>0.15996870000526542</v>
      </c>
      <c r="O37" s="5">
        <f t="shared" ca="1" si="3"/>
        <v>6.3707211712051959E-2</v>
      </c>
      <c r="Q37" s="31">
        <f t="shared" si="4"/>
        <v>40679.997860000003</v>
      </c>
    </row>
    <row r="38" spans="1:17" s="5" customFormat="1" ht="12.95" customHeight="1" x14ac:dyDescent="0.2">
      <c r="C38" s="30"/>
      <c r="D38" s="30"/>
    </row>
    <row r="39" spans="1:17" s="5" customFormat="1" ht="12.95" customHeight="1" x14ac:dyDescent="0.2">
      <c r="C39" s="30"/>
      <c r="D39" s="30"/>
    </row>
    <row r="40" spans="1:17" s="5" customFormat="1" ht="12.95" customHeight="1" x14ac:dyDescent="0.2">
      <c r="C40" s="30"/>
      <c r="D40" s="30"/>
    </row>
    <row r="41" spans="1:17" s="5" customFormat="1" ht="12.95" customHeight="1" x14ac:dyDescent="0.2">
      <c r="C41" s="30"/>
      <c r="D41" s="30"/>
    </row>
    <row r="42" spans="1:17" x14ac:dyDescent="0.2">
      <c r="C42" s="2"/>
      <c r="D42" s="2"/>
    </row>
    <row r="43" spans="1:17" x14ac:dyDescent="0.2">
      <c r="C43" s="2"/>
      <c r="D43" s="2"/>
    </row>
    <row r="44" spans="1:17" x14ac:dyDescent="0.2">
      <c r="C44" s="2"/>
      <c r="D44" s="2"/>
    </row>
    <row r="45" spans="1:17" x14ac:dyDescent="0.2">
      <c r="C45" s="2"/>
      <c r="D45" s="2"/>
    </row>
    <row r="46" spans="1:17" x14ac:dyDescent="0.2">
      <c r="C46" s="2"/>
      <c r="D46" s="2"/>
    </row>
    <row r="47" spans="1:17" x14ac:dyDescent="0.2">
      <c r="C47" s="2"/>
      <c r="D47" s="2"/>
    </row>
    <row r="48" spans="1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2024-02-28T04:23:51Z</dcterms:modified>
</cp:coreProperties>
</file>